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drawings/drawing8.xml" ContentType="application/vnd.openxmlformats-officedocument.drawingml.chartshapes+xml"/>
  <Override PartName="/xl/charts/chart8.xml" ContentType="application/vnd.openxmlformats-officedocument.drawingml.chart+xml"/>
  <Override PartName="/xl/theme/themeOverride2.xml" ContentType="application/vnd.openxmlformats-officedocument.themeOverride+xml"/>
  <Override PartName="/xl/drawings/drawing9.xml" ContentType="application/vnd.openxmlformats-officedocument.drawingml.chartshapes+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drawings/drawing11.xml" ContentType="application/vnd.openxmlformats-officedocument.drawingml.chartshapes+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charts/chart14.xml" ContentType="application/vnd.openxmlformats-officedocument.drawingml.chart+xml"/>
  <Override PartName="/xl/theme/themeOverride4.xml" ContentType="application/vnd.openxmlformats-officedocument.themeOverride+xml"/>
  <Override PartName="/xl/drawings/drawing12.xml" ContentType="application/vnd.openxmlformats-officedocument.drawingml.chartshapes+xml"/>
  <Override PartName="/xl/charts/chart15.xml" ContentType="application/vnd.openxmlformats-officedocument.drawingml.chart+xml"/>
  <Override PartName="/xl/theme/themeOverride5.xml" ContentType="application/vnd.openxmlformats-officedocument.themeOverride+xml"/>
  <Override PartName="/xl/drawings/drawing13.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4.xml" ContentType="application/vnd.openxmlformats-officedocument.drawing+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7.xml" ContentType="application/vnd.openxmlformats-officedocument.spreadsheetml.pivotTable+xml"/>
  <Override PartName="/xl/comments1.xml" ContentType="application/vnd.openxmlformats-officedocument.spreadsheetml.comments+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5.xml" ContentType="application/vnd.openxmlformats-officedocument.drawing+xml"/>
  <Override PartName="/xl/pivotTables/pivotTable10.xml" ContentType="application/vnd.openxmlformats-officedocument.spreadsheetml.pivotTable+xml"/>
  <Override PartName="/xl/drawings/drawing16.xml" ContentType="application/vnd.openxmlformats-officedocument.drawing+xml"/>
  <Override PartName="/xl/charts/chart17.xml" ContentType="application/vnd.openxmlformats-officedocument.drawingml.chart+xml"/>
  <Override PartName="/xl/theme/themeOverride6.xml" ContentType="application/vnd.openxmlformats-officedocument.themeOverride+xml"/>
  <Override PartName="/xl/drawings/drawing17.xml" ContentType="application/vnd.openxmlformats-officedocument.drawingml.chartshapes+xml"/>
  <Override PartName="/xl/charts/chart18.xml" ContentType="application/vnd.openxmlformats-officedocument.drawingml.chart+xml"/>
  <Override PartName="/xl/theme/themeOverride7.xml" ContentType="application/vnd.openxmlformats-officedocument.themeOverride+xml"/>
  <Override PartName="/xl/drawings/drawing1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mortegas.SECJUR\Documents\PLANEACION\LEY DE TRANSPARENCIA\PUBLICACIONES WEB 2019\"/>
    </mc:Choice>
  </mc:AlternateContent>
  <bookViews>
    <workbookView showSheetTabs="0" xWindow="0" yWindow="0" windowWidth="28800" windowHeight="11730" tabRatio="897" activeTab="2"/>
  </bookViews>
  <sheets>
    <sheet name="JURIDICA" sheetId="36" r:id="rId1"/>
    <sheet name="7501" sheetId="30" r:id="rId2"/>
    <sheet name="7502" sheetId="35" r:id="rId3"/>
    <sheet name="7508" sheetId="33" r:id="rId4"/>
    <sheet name="7509." sheetId="42" r:id="rId5"/>
    <sheet name="7509" sheetId="34" state="hidden" r:id="rId6"/>
    <sheet name="COMPORTAMIENTO" sheetId="22" r:id="rId7"/>
    <sheet name="ENTIDAD" sheetId="29" r:id="rId8"/>
    <sheet name="INVERSION" sheetId="43" r:id="rId9"/>
    <sheet name="PLANO DISPONIBILIDADES 28-04-20" sheetId="7" r:id="rId10"/>
    <sheet name="GIROS MARZO 2018" sheetId="40" r:id="rId11"/>
    <sheet name="PLANO PREDIS EJECUCIONES" sheetId="1" r:id="rId12"/>
    <sheet name="Hoja1" sheetId="44" r:id="rId13"/>
    <sheet name="PLAN CONTRACTUAL" sheetId="2" r:id="rId14"/>
    <sheet name="EJECUCIÓN " sheetId="5" r:id="rId15"/>
    <sheet name="EJEC CDP" sheetId="17" r:id="rId16"/>
    <sheet name="velocimetro" sheetId="23" r:id="rId17"/>
  </sheets>
  <externalReferences>
    <externalReference r:id="rId18"/>
    <externalReference r:id="rId19"/>
  </externalReferences>
  <definedNames>
    <definedName name="_xlnm._FilterDatabase" localSheetId="10" hidden="1">'GIROS MARZO 2018'!$A$1:$BF$1242</definedName>
    <definedName name="_xlnm._FilterDatabase" localSheetId="13" hidden="1">'PLAN CONTRACTUAL'!$A$2:$S$95</definedName>
    <definedName name="_xlnm._FilterDatabase" localSheetId="9" hidden="1">'PLANO DISPONIBILIDADES 28-04-20'!$A$1:$CP$595</definedName>
    <definedName name="_xlnm._FilterDatabase" localSheetId="11" hidden="1">'PLANO PREDIS EJECUCIONES'!$A$1:$Z$560</definedName>
    <definedName name="_xlnm.Print_Area" localSheetId="1">'7501'!$B$1:$T$24</definedName>
    <definedName name="_xlnm.Print_Area" localSheetId="2">'7502'!$B$1:$T$25</definedName>
    <definedName name="_xlnm.Print_Area" localSheetId="3">'7508'!$B$1:$T$24</definedName>
    <definedName name="_xlnm.Print_Area" localSheetId="5">'7509'!$B$1:$U$26</definedName>
    <definedName name="_xlnm.Print_Area" localSheetId="4">'7509.'!$B$1:$T$24</definedName>
    <definedName name="_xlnm.Print_Area" localSheetId="14">'EJECUCIÓN '!$A$1:$F$35</definedName>
    <definedName name="_xlnm.Print_Area" localSheetId="0">JURIDICA!$B$1:$T$23</definedName>
    <definedName name="_xlnm.Print_Area" localSheetId="13">'PLAN CONTRACTUAL'!$A$1:$N$81</definedName>
    <definedName name="_xlnm.Print_Titles" localSheetId="13">'PLAN CONTRACTUAL'!$2:$2</definedName>
  </definedNames>
  <calcPr calcId="179021"/>
  <pivotCaches>
    <pivotCache cacheId="0" r:id="rId20"/>
    <pivotCache cacheId="1" r:id="rId21"/>
    <pivotCache cacheId="2" r:id="rId22"/>
    <pivotCache cacheId="3" r:id="rId23"/>
    <pivotCache cacheId="4" r:id="rId24"/>
    <pivotCache cacheId="5" r:id="rId25"/>
    <pivotCache cacheId="6" r:id="rId26"/>
    <pivotCache cacheId="7" r:id="rId27"/>
    <pivotCache cacheId="13" r:id="rId28"/>
  </pivotCaches>
</workbook>
</file>

<file path=xl/calcChain.xml><?xml version="1.0" encoding="utf-8"?>
<calcChain xmlns="http://schemas.openxmlformats.org/spreadsheetml/2006/main">
  <c r="I13" i="2" l="1"/>
  <c r="I91" i="2" l="1"/>
  <c r="R14" i="2"/>
  <c r="T36" i="2"/>
  <c r="T43" i="2"/>
  <c r="U43" i="2" s="1"/>
  <c r="R27" i="2"/>
  <c r="R40" i="2"/>
  <c r="R43" i="2"/>
  <c r="L61" i="2"/>
  <c r="M61" i="2" s="1"/>
  <c r="L79" i="2"/>
  <c r="Q79" i="2" s="1"/>
  <c r="F20" i="44"/>
  <c r="F18" i="44"/>
  <c r="F15" i="44"/>
  <c r="B28" i="44"/>
  <c r="F27" i="44"/>
  <c r="C28" i="44"/>
  <c r="F4" i="44"/>
  <c r="Q61" i="2" l="1"/>
  <c r="M79" i="2"/>
  <c r="S603" i="7"/>
  <c r="E4" i="30"/>
  <c r="E4" i="35"/>
  <c r="E4" i="33"/>
  <c r="C22" i="42"/>
  <c r="C21" i="42"/>
  <c r="C20" i="42"/>
  <c r="C19" i="42"/>
  <c r="C18" i="42"/>
  <c r="C17" i="42"/>
  <c r="C16" i="42"/>
  <c r="C15" i="42"/>
  <c r="C14" i="42"/>
  <c r="C13" i="42"/>
  <c r="C12" i="42"/>
  <c r="C11" i="42"/>
  <c r="C22" i="33"/>
  <c r="C21" i="33"/>
  <c r="C20" i="33"/>
  <c r="C19" i="33"/>
  <c r="C18" i="33"/>
  <c r="C17" i="33"/>
  <c r="C16" i="33"/>
  <c r="C15" i="33"/>
  <c r="C14" i="33"/>
  <c r="C13" i="33"/>
  <c r="C12" i="33"/>
  <c r="C11" i="33"/>
  <c r="C22" i="35"/>
  <c r="C21" i="35"/>
  <c r="C20" i="35"/>
  <c r="C19" i="35"/>
  <c r="C18" i="35"/>
  <c r="C17" i="35"/>
  <c r="C16" i="35"/>
  <c r="C15" i="36" s="1"/>
  <c r="C15" i="35"/>
  <c r="C14" i="36" s="1"/>
  <c r="C14" i="35"/>
  <c r="C13" i="35"/>
  <c r="C12" i="35"/>
  <c r="C11" i="35"/>
  <c r="C22" i="30"/>
  <c r="C21" i="36" s="1"/>
  <c r="C21" i="30"/>
  <c r="C20" i="36" s="1"/>
  <c r="C20" i="30"/>
  <c r="C19" i="36" s="1"/>
  <c r="C19" i="30"/>
  <c r="C18" i="36" s="1"/>
  <c r="C18" i="30"/>
  <c r="C17" i="36" s="1"/>
  <c r="C17" i="30"/>
  <c r="C16" i="36" s="1"/>
  <c r="C16" i="30"/>
  <c r="C15" i="30"/>
  <c r="C14" i="30"/>
  <c r="C13" i="36" s="1"/>
  <c r="C13" i="30"/>
  <c r="C12" i="36" s="1"/>
  <c r="C12" i="30"/>
  <c r="C11" i="36" s="1"/>
  <c r="C11" i="30"/>
  <c r="C10" i="36" s="1"/>
  <c r="C23" i="30" l="1"/>
  <c r="Q581" i="1"/>
  <c r="Q580" i="1"/>
  <c r="W1243" i="40"/>
  <c r="W1244" i="40"/>
  <c r="W1245" i="40"/>
  <c r="W1246" i="40"/>
  <c r="W1247" i="40"/>
  <c r="W1248" i="40"/>
  <c r="W1249" i="40"/>
  <c r="W1250" i="40"/>
  <c r="W1251" i="40"/>
  <c r="W1252" i="40"/>
  <c r="W1253" i="40"/>
  <c r="W1254" i="40"/>
  <c r="W1255" i="40"/>
  <c r="W1256" i="40"/>
  <c r="W1257" i="40"/>
  <c r="W1258" i="40"/>
  <c r="W1259" i="40"/>
  <c r="W1260" i="40"/>
  <c r="W1261" i="40"/>
  <c r="W1262" i="40"/>
  <c r="W1263" i="40"/>
  <c r="W1264" i="40"/>
  <c r="W1265" i="40"/>
  <c r="W1266" i="40"/>
  <c r="W1267" i="40"/>
  <c r="W1268" i="40"/>
  <c r="W1269" i="40"/>
  <c r="W1270" i="40"/>
  <c r="W1271" i="40"/>
  <c r="W1272" i="40"/>
  <c r="W1273" i="40"/>
  <c r="W1274" i="40"/>
  <c r="W1275" i="40"/>
  <c r="W1276" i="40"/>
  <c r="W1277" i="40"/>
  <c r="W1278" i="40"/>
  <c r="W1279" i="40"/>
  <c r="W1280" i="40"/>
  <c r="W1281" i="40"/>
  <c r="W1282" i="40"/>
  <c r="W1283" i="40"/>
  <c r="W1284" i="40"/>
  <c r="W1285" i="40"/>
  <c r="W1286" i="40"/>
  <c r="W1287" i="40"/>
  <c r="W1288" i="40"/>
  <c r="W1289" i="40"/>
  <c r="W1290" i="40"/>
  <c r="W1291" i="40"/>
  <c r="W1292" i="40"/>
  <c r="W1293" i="40"/>
  <c r="W1294" i="40"/>
  <c r="W1295" i="40"/>
  <c r="W1296" i="40"/>
  <c r="W1297" i="40"/>
  <c r="W1298" i="40"/>
  <c r="W1299" i="40"/>
  <c r="W1300" i="40"/>
  <c r="W1301" i="40"/>
  <c r="W1302" i="40"/>
  <c r="W1303" i="40"/>
  <c r="W1304" i="40"/>
  <c r="W1305" i="40"/>
  <c r="W1306" i="40"/>
  <c r="W1307" i="40"/>
  <c r="W1308" i="40"/>
  <c r="W1309" i="40"/>
  <c r="W1310" i="40"/>
  <c r="W1311" i="40"/>
  <c r="W1312" i="40"/>
  <c r="W1313" i="40"/>
  <c r="W1314" i="40"/>
  <c r="W1315" i="40"/>
  <c r="W1316" i="40"/>
  <c r="W1317" i="40"/>
  <c r="W1318" i="40"/>
  <c r="W1319" i="40"/>
  <c r="W1320" i="40"/>
  <c r="W1321" i="40"/>
  <c r="W1322" i="40"/>
  <c r="W1323" i="40"/>
  <c r="W1324" i="40"/>
  <c r="W1325" i="40"/>
  <c r="W1326" i="40"/>
  <c r="W1327" i="40"/>
  <c r="W1328" i="40"/>
  <c r="W1329" i="40"/>
  <c r="W1330" i="40"/>
  <c r="W1331" i="40"/>
  <c r="W1332" i="40"/>
  <c r="W1333" i="40"/>
  <c r="W1334" i="40"/>
  <c r="W1335" i="40"/>
  <c r="W1336" i="40"/>
  <c r="W1337" i="40"/>
  <c r="W1338" i="40"/>
  <c r="W1339" i="40"/>
  <c r="S594" i="7"/>
  <c r="T594" i="7"/>
  <c r="S595" i="7"/>
  <c r="T595" i="7"/>
  <c r="E4" i="42" l="1"/>
  <c r="D5" i="36" s="1"/>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K79" i="2" s="1"/>
  <c r="S581" i="7"/>
  <c r="K61" i="2" s="1"/>
  <c r="P61" i="2" s="1"/>
  <c r="S582" i="7"/>
  <c r="S583" i="7"/>
  <c r="S584" i="7"/>
  <c r="S585" i="7"/>
  <c r="S586" i="7"/>
  <c r="S587" i="7"/>
  <c r="S588" i="7"/>
  <c r="S589" i="7"/>
  <c r="S590" i="7"/>
  <c r="S591" i="7"/>
  <c r="S592" i="7"/>
  <c r="S593" i="7"/>
  <c r="BC16" i="40" l="1"/>
  <c r="BC28" i="40" s="1"/>
  <c r="BE19" i="40"/>
  <c r="BE18" i="40"/>
  <c r="BE17" i="40"/>
  <c r="BE16" i="40"/>
  <c r="BD16" i="40"/>
  <c r="W1094" i="40"/>
  <c r="W1095" i="40"/>
  <c r="W1096" i="40"/>
  <c r="W1097" i="40"/>
  <c r="W1098" i="40"/>
  <c r="W1099" i="40"/>
  <c r="W1100" i="40"/>
  <c r="W1101" i="40"/>
  <c r="W1102" i="40"/>
  <c r="W1103" i="40"/>
  <c r="W1104" i="40"/>
  <c r="W1105" i="40"/>
  <c r="W1106" i="40"/>
  <c r="W1107" i="40"/>
  <c r="W1108" i="40"/>
  <c r="W1109" i="40"/>
  <c r="W1110" i="40"/>
  <c r="W1111" i="40"/>
  <c r="W1112" i="40"/>
  <c r="W1113" i="40"/>
  <c r="W1114" i="40"/>
  <c r="W1115" i="40"/>
  <c r="W1116" i="40"/>
  <c r="W1117" i="40"/>
  <c r="W1118" i="40"/>
  <c r="W1119" i="40"/>
  <c r="W1120" i="40"/>
  <c r="W1121" i="40"/>
  <c r="W1122" i="40"/>
  <c r="W1123" i="40"/>
  <c r="W1124" i="40"/>
  <c r="W1125" i="40"/>
  <c r="W1126" i="40"/>
  <c r="W1127" i="40"/>
  <c r="W1128" i="40"/>
  <c r="W1129" i="40"/>
  <c r="W1130" i="40"/>
  <c r="W1131" i="40"/>
  <c r="W1132" i="40"/>
  <c r="W1133" i="40"/>
  <c r="W1134" i="40"/>
  <c r="W1135" i="40"/>
  <c r="W1136" i="40"/>
  <c r="W1137" i="40"/>
  <c r="W1138" i="40"/>
  <c r="W1139" i="40"/>
  <c r="W1140" i="40"/>
  <c r="W1141" i="40"/>
  <c r="W1142" i="40"/>
  <c r="W1143" i="40"/>
  <c r="W1144" i="40"/>
  <c r="W1145" i="40"/>
  <c r="W1146" i="40"/>
  <c r="W1147" i="40"/>
  <c r="W1148" i="40"/>
  <c r="W1149" i="40"/>
  <c r="W1150" i="40"/>
  <c r="W1151" i="40"/>
  <c r="W1152" i="40"/>
  <c r="W1153" i="40"/>
  <c r="W1154" i="40"/>
  <c r="W1155" i="40"/>
  <c r="W1156" i="40"/>
  <c r="W1157" i="40"/>
  <c r="W1158" i="40"/>
  <c r="W1159" i="40"/>
  <c r="W1160" i="40"/>
  <c r="W1161" i="40"/>
  <c r="W1162" i="40"/>
  <c r="W1163" i="40"/>
  <c r="W1164" i="40"/>
  <c r="W1165" i="40"/>
  <c r="W1166" i="40"/>
  <c r="W1167" i="40"/>
  <c r="W1168" i="40"/>
  <c r="W1169" i="40"/>
  <c r="W1170" i="40"/>
  <c r="W1171" i="40"/>
  <c r="W1172" i="40"/>
  <c r="W1173" i="40"/>
  <c r="W1174" i="40"/>
  <c r="W1175" i="40"/>
  <c r="W1176" i="40"/>
  <c r="W1177" i="40"/>
  <c r="W1178" i="40"/>
  <c r="W1179" i="40"/>
  <c r="W1180" i="40"/>
  <c r="W1181" i="40"/>
  <c r="W1182" i="40"/>
  <c r="W1183" i="40"/>
  <c r="W1184" i="40"/>
  <c r="W1185" i="40"/>
  <c r="W1186" i="40"/>
  <c r="W1187" i="40"/>
  <c r="W1188" i="40"/>
  <c r="W1189" i="40"/>
  <c r="W1190" i="40"/>
  <c r="W1191" i="40"/>
  <c r="W1192" i="40"/>
  <c r="W1193" i="40"/>
  <c r="W1194" i="40"/>
  <c r="W1195" i="40"/>
  <c r="W1196" i="40"/>
  <c r="W1197" i="40"/>
  <c r="W1198" i="40"/>
  <c r="W1199" i="40"/>
  <c r="W1200" i="40"/>
  <c r="W1201" i="40"/>
  <c r="W1202" i="40"/>
  <c r="W1203" i="40"/>
  <c r="W1204" i="40"/>
  <c r="W1205" i="40"/>
  <c r="W1206" i="40"/>
  <c r="W1207" i="40"/>
  <c r="W1208" i="40"/>
  <c r="W1209" i="40"/>
  <c r="W1210" i="40"/>
  <c r="W1211" i="40"/>
  <c r="W1212" i="40"/>
  <c r="W1213" i="40"/>
  <c r="W1214" i="40"/>
  <c r="W1215" i="40"/>
  <c r="W1216" i="40"/>
  <c r="W1217" i="40"/>
  <c r="W1218" i="40"/>
  <c r="W1219" i="40"/>
  <c r="W1220" i="40"/>
  <c r="W1221" i="40"/>
  <c r="W1222" i="40"/>
  <c r="W1223" i="40"/>
  <c r="W1224" i="40"/>
  <c r="W1225" i="40"/>
  <c r="W1226" i="40"/>
  <c r="W1227" i="40"/>
  <c r="W1228" i="40"/>
  <c r="W1229" i="40"/>
  <c r="W1230" i="40"/>
  <c r="W1231" i="40"/>
  <c r="W1232" i="40"/>
  <c r="W1233" i="40"/>
  <c r="W1234" i="40"/>
  <c r="W1235" i="40"/>
  <c r="W1236" i="40"/>
  <c r="W1237" i="40"/>
  <c r="W1238" i="40"/>
  <c r="W1239" i="40"/>
  <c r="W1240" i="40"/>
  <c r="W1241" i="40"/>
  <c r="W1242" i="40"/>
  <c r="P581" i="1"/>
  <c r="P580" i="1"/>
  <c r="AP4" i="30" l="1"/>
  <c r="AP5" i="30"/>
  <c r="AP7" i="30"/>
  <c r="AP10" i="30"/>
  <c r="AP11" i="30"/>
  <c r="L84" i="2" l="1"/>
  <c r="M84" i="2" s="1"/>
  <c r="L83" i="2"/>
  <c r="M83" i="2" s="1"/>
  <c r="L85" i="2"/>
  <c r="Q85" i="2" s="1"/>
  <c r="L82" i="2"/>
  <c r="Q82" i="2" s="1"/>
  <c r="L21" i="2"/>
  <c r="O14" i="2"/>
  <c r="O27" i="2"/>
  <c r="O40" i="2"/>
  <c r="Q21" i="2" l="1"/>
  <c r="T21" i="2"/>
  <c r="Q83" i="2"/>
  <c r="Q84" i="2"/>
  <c r="M85" i="2"/>
  <c r="M82" i="2"/>
  <c r="M21" i="2"/>
  <c r="L55" i="2"/>
  <c r="Q55" i="2" s="1"/>
  <c r="U21" i="2" l="1"/>
  <c r="O21" i="2"/>
  <c r="R21" i="2"/>
  <c r="M55" i="2"/>
  <c r="O581" i="1" l="1"/>
  <c r="O580" i="1"/>
  <c r="O579" i="1"/>
  <c r="O578" i="1"/>
  <c r="AU9" i="30" l="1"/>
  <c r="AT13" i="35"/>
  <c r="AT14" i="35" s="1"/>
  <c r="AT15" i="35" s="1"/>
  <c r="AP13" i="42"/>
  <c r="AJ13" i="33"/>
  <c r="AU15" i="33"/>
  <c r="L56" i="2"/>
  <c r="Q56" i="2" s="1"/>
  <c r="X16" i="1"/>
  <c r="BD19" i="40"/>
  <c r="BD18" i="40"/>
  <c r="BD17" i="40"/>
  <c r="AW19" i="40"/>
  <c r="AW18" i="40"/>
  <c r="AW17" i="40"/>
  <c r="E14" i="35" s="1"/>
  <c r="AW16" i="40"/>
  <c r="W1008" i="40"/>
  <c r="W1009" i="40"/>
  <c r="W1010" i="40"/>
  <c r="W1011" i="40"/>
  <c r="W1012" i="40"/>
  <c r="W1013" i="40"/>
  <c r="W1014" i="40"/>
  <c r="W1015" i="40"/>
  <c r="W1016" i="40"/>
  <c r="W1017" i="40"/>
  <c r="W1018" i="40"/>
  <c r="W1019" i="40"/>
  <c r="W1020" i="40"/>
  <c r="W1021" i="40"/>
  <c r="W1022" i="40"/>
  <c r="W1023" i="40"/>
  <c r="W1024" i="40"/>
  <c r="W1025" i="40"/>
  <c r="W1026" i="40"/>
  <c r="W1027" i="40"/>
  <c r="W1028" i="40"/>
  <c r="W1029" i="40"/>
  <c r="W1030" i="40"/>
  <c r="W1031" i="40"/>
  <c r="W1032" i="40"/>
  <c r="W1033" i="40"/>
  <c r="W1034" i="40"/>
  <c r="W1035" i="40"/>
  <c r="W1036" i="40"/>
  <c r="W1037" i="40"/>
  <c r="W1038" i="40"/>
  <c r="W1039" i="40"/>
  <c r="W1040" i="40"/>
  <c r="W1041" i="40"/>
  <c r="W1042" i="40"/>
  <c r="W1043" i="40"/>
  <c r="W1044" i="40"/>
  <c r="W1045" i="40"/>
  <c r="W1046" i="40"/>
  <c r="W1047" i="40"/>
  <c r="W1048" i="40"/>
  <c r="W1049" i="40"/>
  <c r="W1050" i="40"/>
  <c r="W1051" i="40"/>
  <c r="W1052" i="40"/>
  <c r="W1053" i="40"/>
  <c r="W1054" i="40"/>
  <c r="W1055" i="40"/>
  <c r="W1056" i="40"/>
  <c r="W1057" i="40"/>
  <c r="W1058" i="40"/>
  <c r="W1059" i="40"/>
  <c r="W1060" i="40"/>
  <c r="W1061" i="40"/>
  <c r="W1062" i="40"/>
  <c r="W1063" i="40"/>
  <c r="W1064" i="40"/>
  <c r="W1065" i="40"/>
  <c r="W1066" i="40"/>
  <c r="W1067" i="40"/>
  <c r="W1068" i="40"/>
  <c r="W1069" i="40"/>
  <c r="W1070" i="40"/>
  <c r="W1071" i="40"/>
  <c r="W1072" i="40"/>
  <c r="W1073" i="40"/>
  <c r="W1074" i="40"/>
  <c r="W1075" i="40"/>
  <c r="W1076" i="40"/>
  <c r="W1077" i="40"/>
  <c r="W1078" i="40"/>
  <c r="W1079" i="40"/>
  <c r="W1080" i="40"/>
  <c r="W1081" i="40"/>
  <c r="W1082" i="40"/>
  <c r="W1083" i="40"/>
  <c r="W1084" i="40"/>
  <c r="W1085" i="40"/>
  <c r="W1086" i="40"/>
  <c r="W1087" i="40"/>
  <c r="W1088" i="40"/>
  <c r="W1089" i="40"/>
  <c r="W1090" i="40"/>
  <c r="W1091" i="40"/>
  <c r="W1092" i="40"/>
  <c r="W1093" i="40"/>
  <c r="W845" i="40"/>
  <c r="W846" i="40"/>
  <c r="W847" i="40"/>
  <c r="W848" i="40"/>
  <c r="W849" i="40"/>
  <c r="W850" i="40"/>
  <c r="W851" i="40"/>
  <c r="W852" i="40"/>
  <c r="W853" i="40"/>
  <c r="W854" i="40"/>
  <c r="W855" i="40"/>
  <c r="W856" i="40"/>
  <c r="W857" i="40"/>
  <c r="W858" i="40"/>
  <c r="W859" i="40"/>
  <c r="W860" i="40"/>
  <c r="W861" i="40"/>
  <c r="W862" i="40"/>
  <c r="W863" i="40"/>
  <c r="W864" i="40"/>
  <c r="W865" i="40"/>
  <c r="W866" i="40"/>
  <c r="W867" i="40"/>
  <c r="W868" i="40"/>
  <c r="W869" i="40"/>
  <c r="W870" i="40"/>
  <c r="W871" i="40"/>
  <c r="W872" i="40"/>
  <c r="W873" i="40"/>
  <c r="W874" i="40"/>
  <c r="W875" i="40"/>
  <c r="W876" i="40"/>
  <c r="W877" i="40"/>
  <c r="W878" i="40"/>
  <c r="W879" i="40"/>
  <c r="W880" i="40"/>
  <c r="W881" i="40"/>
  <c r="W882" i="40"/>
  <c r="W883" i="40"/>
  <c r="W884" i="40"/>
  <c r="W885" i="40"/>
  <c r="W886" i="40"/>
  <c r="W887" i="40"/>
  <c r="W888" i="40"/>
  <c r="W889" i="40"/>
  <c r="W890" i="40"/>
  <c r="W891" i="40"/>
  <c r="W892" i="40"/>
  <c r="W893" i="40"/>
  <c r="W894" i="40"/>
  <c r="W895" i="40"/>
  <c r="W896" i="40"/>
  <c r="W897" i="40"/>
  <c r="W898" i="40"/>
  <c r="W899" i="40"/>
  <c r="W900" i="40"/>
  <c r="W901" i="40"/>
  <c r="W902" i="40"/>
  <c r="W903" i="40"/>
  <c r="W904" i="40"/>
  <c r="W905" i="40"/>
  <c r="W906" i="40"/>
  <c r="W907" i="40"/>
  <c r="W908" i="40"/>
  <c r="W909" i="40"/>
  <c r="W910" i="40"/>
  <c r="W911" i="40"/>
  <c r="W912" i="40"/>
  <c r="W913" i="40"/>
  <c r="W914" i="40"/>
  <c r="W915" i="40"/>
  <c r="W916" i="40"/>
  <c r="W917" i="40"/>
  <c r="W918" i="40"/>
  <c r="W919" i="40"/>
  <c r="W920" i="40"/>
  <c r="W921" i="40"/>
  <c r="W922" i="40"/>
  <c r="W923" i="40"/>
  <c r="W924" i="40"/>
  <c r="W925" i="40"/>
  <c r="W926" i="40"/>
  <c r="W927" i="40"/>
  <c r="W928" i="40"/>
  <c r="W929" i="40"/>
  <c r="W930" i="40"/>
  <c r="W931" i="40"/>
  <c r="W932" i="40"/>
  <c r="W933" i="40"/>
  <c r="W934" i="40"/>
  <c r="W935" i="40"/>
  <c r="W936" i="40"/>
  <c r="W937" i="40"/>
  <c r="W938" i="40"/>
  <c r="W939" i="40"/>
  <c r="W940" i="40"/>
  <c r="W941" i="40"/>
  <c r="W942" i="40"/>
  <c r="W943" i="40"/>
  <c r="W944" i="40"/>
  <c r="W945" i="40"/>
  <c r="W946" i="40"/>
  <c r="W947" i="40"/>
  <c r="W948" i="40"/>
  <c r="W949" i="40"/>
  <c r="W950" i="40"/>
  <c r="W951" i="40"/>
  <c r="W952" i="40"/>
  <c r="W953" i="40"/>
  <c r="W954" i="40"/>
  <c r="W955" i="40"/>
  <c r="W956" i="40"/>
  <c r="W957" i="40"/>
  <c r="W958" i="40"/>
  <c r="W959" i="40"/>
  <c r="W960" i="40"/>
  <c r="W961" i="40"/>
  <c r="W962" i="40"/>
  <c r="W963" i="40"/>
  <c r="W964" i="40"/>
  <c r="W965" i="40"/>
  <c r="W966" i="40"/>
  <c r="W967" i="40"/>
  <c r="W968" i="40"/>
  <c r="W969" i="40"/>
  <c r="W970" i="40"/>
  <c r="W971" i="40"/>
  <c r="W972" i="40"/>
  <c r="W973" i="40"/>
  <c r="W974" i="40"/>
  <c r="W975" i="40"/>
  <c r="W976" i="40"/>
  <c r="W977" i="40"/>
  <c r="W978" i="40"/>
  <c r="W979" i="40"/>
  <c r="W980" i="40"/>
  <c r="W981" i="40"/>
  <c r="W982" i="40"/>
  <c r="W983" i="40"/>
  <c r="W984" i="40"/>
  <c r="W985" i="40"/>
  <c r="W986" i="40"/>
  <c r="W987" i="40"/>
  <c r="W988" i="40"/>
  <c r="W989" i="40"/>
  <c r="W990" i="40"/>
  <c r="W991" i="40"/>
  <c r="W992" i="40"/>
  <c r="W993" i="40"/>
  <c r="W994" i="40"/>
  <c r="W995" i="40"/>
  <c r="W996" i="40"/>
  <c r="W997" i="40"/>
  <c r="W998" i="40"/>
  <c r="W999" i="40"/>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S484" i="7"/>
  <c r="S485" i="7"/>
  <c r="S486" i="7"/>
  <c r="S487" i="7"/>
  <c r="S488" i="7"/>
  <c r="S489" i="7"/>
  <c r="S490" i="7"/>
  <c r="S491" i="7"/>
  <c r="S492" i="7"/>
  <c r="S493" i="7"/>
  <c r="S494" i="7"/>
  <c r="S495" i="7"/>
  <c r="S496" i="7"/>
  <c r="S497" i="7"/>
  <c r="S498" i="7"/>
  <c r="S499" i="7"/>
  <c r="S500" i="7"/>
  <c r="S501" i="7"/>
  <c r="S502" i="7"/>
  <c r="S503" i="7"/>
  <c r="S504" i="7"/>
  <c r="S505" i="7"/>
  <c r="K56" i="2" s="1"/>
  <c r="S506" i="7"/>
  <c r="K55" i="2" s="1"/>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K82" i="2" s="1"/>
  <c r="S537" i="7"/>
  <c r="K85" i="2" s="1"/>
  <c r="S538" i="7"/>
  <c r="K83" i="2" s="1"/>
  <c r="S539" i="7"/>
  <c r="S540" i="7"/>
  <c r="K84" i="2" s="1"/>
  <c r="S541" i="7"/>
  <c r="S542" i="7"/>
  <c r="M56" i="2" l="1"/>
  <c r="W811" i="40"/>
  <c r="W812" i="40"/>
  <c r="W813" i="40"/>
  <c r="W814" i="40"/>
  <c r="W815" i="40"/>
  <c r="W816" i="40"/>
  <c r="W817" i="40"/>
  <c r="W818" i="40"/>
  <c r="W819" i="40"/>
  <c r="W820" i="40"/>
  <c r="W821" i="40"/>
  <c r="W822" i="40"/>
  <c r="W823" i="40"/>
  <c r="W824" i="40"/>
  <c r="W825" i="40"/>
  <c r="W826" i="40"/>
  <c r="W827" i="40"/>
  <c r="W828" i="40"/>
  <c r="W829" i="40"/>
  <c r="W830" i="40"/>
  <c r="W831" i="40"/>
  <c r="W832" i="40"/>
  <c r="W833" i="40"/>
  <c r="W834" i="40"/>
  <c r="W835" i="40"/>
  <c r="W836" i="40"/>
  <c r="W837" i="40"/>
  <c r="W838" i="40"/>
  <c r="W839" i="40"/>
  <c r="W840" i="40"/>
  <c r="W841" i="40"/>
  <c r="W842" i="40"/>
  <c r="W843" i="40"/>
  <c r="W844" i="40"/>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2" i="1"/>
  <c r="Y2" i="1"/>
  <c r="X3" i="1"/>
  <c r="Y3" i="1"/>
  <c r="X4" i="1"/>
  <c r="Y4" i="1"/>
  <c r="X5" i="1"/>
  <c r="Y5" i="1"/>
  <c r="X6" i="1"/>
  <c r="Y6" i="1"/>
  <c r="X7" i="1"/>
  <c r="Y7" i="1"/>
  <c r="X8" i="1"/>
  <c r="Y8" i="1"/>
  <c r="X9" i="1"/>
  <c r="Y9" i="1"/>
  <c r="X1136" i="40" s="1"/>
  <c r="X10" i="1"/>
  <c r="Y10" i="1"/>
  <c r="X11" i="1"/>
  <c r="Y11" i="1"/>
  <c r="X12" i="1"/>
  <c r="Y12" i="1"/>
  <c r="X13" i="1"/>
  <c r="Y13" i="1"/>
  <c r="X14" i="1"/>
  <c r="Y14" i="1"/>
  <c r="X15" i="1"/>
  <c r="Y15" i="1"/>
  <c r="Y16" i="1"/>
  <c r="X17" i="1"/>
  <c r="Y17" i="1"/>
  <c r="X18" i="1"/>
  <c r="Y18" i="1"/>
  <c r="X19" i="1"/>
  <c r="Y19" i="1"/>
  <c r="X20" i="1"/>
  <c r="Y20" i="1"/>
  <c r="X21" i="1"/>
  <c r="Y21" i="1"/>
  <c r="X22" i="1"/>
  <c r="Y22" i="1"/>
  <c r="X23" i="1"/>
  <c r="Y23" i="1"/>
  <c r="X24" i="1"/>
  <c r="Y24" i="1"/>
  <c r="X25" i="1"/>
  <c r="Y25" i="1"/>
  <c r="X26" i="1"/>
  <c r="Y26" i="1"/>
  <c r="X27" i="1"/>
  <c r="Y27" i="1"/>
  <c r="X28" i="1"/>
  <c r="Y28" i="1"/>
  <c r="X29" i="1"/>
  <c r="Y29" i="1"/>
  <c r="X30" i="1"/>
  <c r="Y30" i="1"/>
  <c r="X31" i="1"/>
  <c r="Y31" i="1"/>
  <c r="X32" i="1"/>
  <c r="Y32" i="1"/>
  <c r="X33" i="1"/>
  <c r="Y33" i="1"/>
  <c r="X34" i="1"/>
  <c r="Y34" i="1"/>
  <c r="X35" i="1"/>
  <c r="Y35" i="1"/>
  <c r="X36" i="1"/>
  <c r="Y36" i="1"/>
  <c r="X37" i="1"/>
  <c r="Y37" i="1"/>
  <c r="X38" i="1"/>
  <c r="Y38" i="1"/>
  <c r="X39" i="1"/>
  <c r="Y39" i="1"/>
  <c r="X40" i="1"/>
  <c r="Y40" i="1"/>
  <c r="X41" i="1"/>
  <c r="Y41" i="1"/>
  <c r="X42" i="1"/>
  <c r="Y42" i="1"/>
  <c r="X43" i="1"/>
  <c r="Y43" i="1"/>
  <c r="X44" i="1"/>
  <c r="Y44" i="1"/>
  <c r="X45" i="1"/>
  <c r="Y45" i="1"/>
  <c r="X46" i="1"/>
  <c r="Y46" i="1"/>
  <c r="X47" i="1"/>
  <c r="Y47" i="1"/>
  <c r="X48" i="1"/>
  <c r="Y48" i="1"/>
  <c r="X49" i="1"/>
  <c r="Y49" i="1"/>
  <c r="X50" i="1"/>
  <c r="Y50" i="1"/>
  <c r="X51" i="1"/>
  <c r="Y51" i="1"/>
  <c r="X52" i="1"/>
  <c r="Y52" i="1"/>
  <c r="X53" i="1"/>
  <c r="Y53" i="1"/>
  <c r="X54" i="1"/>
  <c r="Y54" i="1"/>
  <c r="X55" i="1"/>
  <c r="Y55" i="1"/>
  <c r="X56" i="1"/>
  <c r="Y56" i="1"/>
  <c r="X57" i="1"/>
  <c r="Y57" i="1"/>
  <c r="X58" i="1"/>
  <c r="Y58" i="1"/>
  <c r="X59" i="1"/>
  <c r="Y59" i="1"/>
  <c r="X60" i="1"/>
  <c r="Y60" i="1"/>
  <c r="X61" i="1"/>
  <c r="Y61" i="1"/>
  <c r="X62" i="1"/>
  <c r="Y62" i="1"/>
  <c r="X63" i="1"/>
  <c r="Y63" i="1"/>
  <c r="X64" i="1"/>
  <c r="Y64" i="1"/>
  <c r="X65" i="1"/>
  <c r="Y65" i="1"/>
  <c r="X66" i="1"/>
  <c r="Y66" i="1"/>
  <c r="X67" i="1"/>
  <c r="Y67" i="1"/>
  <c r="X68" i="1"/>
  <c r="Y68" i="1"/>
  <c r="X69" i="1"/>
  <c r="Y69" i="1"/>
  <c r="X70" i="1"/>
  <c r="Y70" i="1"/>
  <c r="X71" i="1"/>
  <c r="Y71" i="1"/>
  <c r="X72" i="1"/>
  <c r="Y72" i="1"/>
  <c r="X73" i="1"/>
  <c r="Y73" i="1"/>
  <c r="X74" i="1"/>
  <c r="Y74" i="1"/>
  <c r="X75" i="1"/>
  <c r="Y75" i="1"/>
  <c r="X76" i="1"/>
  <c r="Y76" i="1"/>
  <c r="X77" i="1"/>
  <c r="Y77" i="1"/>
  <c r="X78" i="1"/>
  <c r="Y78" i="1"/>
  <c r="X79" i="1"/>
  <c r="Y79" i="1"/>
  <c r="X80" i="1"/>
  <c r="Y80" i="1"/>
  <c r="X81" i="1"/>
  <c r="Y81" i="1"/>
  <c r="X82" i="1"/>
  <c r="Y82" i="1"/>
  <c r="X1105" i="40" s="1"/>
  <c r="X83" i="1"/>
  <c r="Y83" i="1"/>
  <c r="X1101" i="40" s="1"/>
  <c r="X84" i="1"/>
  <c r="Y84" i="1"/>
  <c r="X85" i="1"/>
  <c r="Y85" i="1"/>
  <c r="X86" i="1"/>
  <c r="Y86" i="1"/>
  <c r="X87" i="1"/>
  <c r="Y87" i="1"/>
  <c r="X88" i="1"/>
  <c r="Y88" i="1"/>
  <c r="X89" i="1"/>
  <c r="Y89" i="1"/>
  <c r="X1104" i="40" s="1"/>
  <c r="X90" i="1"/>
  <c r="Y90" i="1"/>
  <c r="X91" i="1"/>
  <c r="Y91" i="1"/>
  <c r="X1099" i="40" s="1"/>
  <c r="X92" i="1"/>
  <c r="Y92" i="1"/>
  <c r="X93" i="1"/>
  <c r="Y93" i="1"/>
  <c r="X94" i="1"/>
  <c r="Y94" i="1"/>
  <c r="X95" i="1"/>
  <c r="Y95" i="1"/>
  <c r="X96" i="1"/>
  <c r="Y96" i="1"/>
  <c r="X97" i="1"/>
  <c r="Y97" i="1"/>
  <c r="X98" i="1"/>
  <c r="Y98" i="1"/>
  <c r="X99" i="1"/>
  <c r="Y99" i="1"/>
  <c r="X100" i="1"/>
  <c r="Y100" i="1"/>
  <c r="X101" i="1"/>
  <c r="Y101" i="1"/>
  <c r="X102" i="1"/>
  <c r="Y102" i="1"/>
  <c r="X103" i="1"/>
  <c r="Y103" i="1"/>
  <c r="X104" i="1"/>
  <c r="Y104" i="1"/>
  <c r="X105" i="1"/>
  <c r="Y105" i="1"/>
  <c r="X106" i="1"/>
  <c r="Y106" i="1"/>
  <c r="X107" i="1"/>
  <c r="Y107" i="1"/>
  <c r="X108" i="1"/>
  <c r="Y108" i="1"/>
  <c r="X109" i="1"/>
  <c r="Y109" i="1"/>
  <c r="X110" i="1"/>
  <c r="Y110" i="1"/>
  <c r="X111" i="1"/>
  <c r="Y111" i="1"/>
  <c r="X112" i="1"/>
  <c r="Y112" i="1"/>
  <c r="X113" i="1"/>
  <c r="Y113" i="1"/>
  <c r="X114" i="1"/>
  <c r="Y114" i="1"/>
  <c r="X115" i="1"/>
  <c r="Y115" i="1"/>
  <c r="X116" i="1"/>
  <c r="Y116" i="1"/>
  <c r="X117" i="1"/>
  <c r="Y117" i="1"/>
  <c r="X118" i="1"/>
  <c r="Y118" i="1"/>
  <c r="X119" i="1"/>
  <c r="Y119" i="1"/>
  <c r="X120" i="1"/>
  <c r="Y120" i="1"/>
  <c r="X121" i="1"/>
  <c r="Y121" i="1"/>
  <c r="X122" i="1"/>
  <c r="Y122" i="1"/>
  <c r="X123" i="1"/>
  <c r="Y123" i="1"/>
  <c r="X124" i="1"/>
  <c r="Y124" i="1"/>
  <c r="X125" i="1"/>
  <c r="Y125" i="1"/>
  <c r="X1270" i="40" s="1"/>
  <c r="X126" i="1"/>
  <c r="Y126" i="1"/>
  <c r="X1331" i="40" s="1"/>
  <c r="X127" i="1"/>
  <c r="Y127" i="1"/>
  <c r="X128" i="1"/>
  <c r="Y128" i="1"/>
  <c r="X129" i="1"/>
  <c r="Y129" i="1"/>
  <c r="X130" i="1"/>
  <c r="Y130" i="1"/>
  <c r="X131" i="1"/>
  <c r="Y131" i="1"/>
  <c r="X132" i="1"/>
  <c r="Y132" i="1"/>
  <c r="X133" i="1"/>
  <c r="Y133" i="1"/>
  <c r="X134" i="1"/>
  <c r="Y134" i="1"/>
  <c r="X135" i="1"/>
  <c r="Y135" i="1"/>
  <c r="X136" i="1"/>
  <c r="Y136" i="1"/>
  <c r="X137" i="1"/>
  <c r="Y137" i="1"/>
  <c r="X138" i="1"/>
  <c r="Y138" i="1"/>
  <c r="X139" i="1"/>
  <c r="Y139" i="1"/>
  <c r="X140" i="1"/>
  <c r="Y140" i="1"/>
  <c r="X141" i="1"/>
  <c r="Y141" i="1"/>
  <c r="X142" i="1"/>
  <c r="Y142" i="1"/>
  <c r="X143" i="1"/>
  <c r="Y143" i="1"/>
  <c r="X144" i="1"/>
  <c r="Y144" i="1"/>
  <c r="X145" i="1"/>
  <c r="Y145" i="1"/>
  <c r="X146" i="1"/>
  <c r="Y146" i="1"/>
  <c r="X147" i="1"/>
  <c r="Y147" i="1"/>
  <c r="X148" i="1"/>
  <c r="Y148" i="1"/>
  <c r="X149" i="1"/>
  <c r="Y149" i="1"/>
  <c r="X150" i="1"/>
  <c r="Y150" i="1"/>
  <c r="X151" i="1"/>
  <c r="Y151" i="1"/>
  <c r="X152" i="1"/>
  <c r="Y152" i="1"/>
  <c r="X153" i="1"/>
  <c r="Y153" i="1"/>
  <c r="X154" i="1"/>
  <c r="Y154" i="1"/>
  <c r="X155" i="1"/>
  <c r="Y155" i="1"/>
  <c r="X156" i="1"/>
  <c r="Y156" i="1"/>
  <c r="X157" i="1"/>
  <c r="Y157" i="1"/>
  <c r="X158" i="1"/>
  <c r="Y158" i="1"/>
  <c r="X159" i="1"/>
  <c r="Y159" i="1"/>
  <c r="X160" i="1"/>
  <c r="Y160" i="1"/>
  <c r="X161" i="1"/>
  <c r="Y161" i="1"/>
  <c r="X162" i="1"/>
  <c r="Y162" i="1"/>
  <c r="X163" i="1"/>
  <c r="Y163" i="1"/>
  <c r="X164" i="1"/>
  <c r="Y164" i="1"/>
  <c r="X165" i="1"/>
  <c r="Y165" i="1"/>
  <c r="X166" i="1"/>
  <c r="Y166" i="1"/>
  <c r="X167" i="1"/>
  <c r="Y167" i="1"/>
  <c r="X168" i="1"/>
  <c r="Y168" i="1"/>
  <c r="X169" i="1"/>
  <c r="Y169" i="1"/>
  <c r="X170" i="1"/>
  <c r="Y170" i="1"/>
  <c r="X171" i="1"/>
  <c r="Y171" i="1"/>
  <c r="X172" i="1"/>
  <c r="Y172" i="1"/>
  <c r="X173" i="1"/>
  <c r="Y173" i="1"/>
  <c r="X174" i="1"/>
  <c r="Y174" i="1"/>
  <c r="X175" i="1"/>
  <c r="Y175" i="1"/>
  <c r="X176" i="1"/>
  <c r="Y176" i="1"/>
  <c r="X177" i="1"/>
  <c r="Y177" i="1"/>
  <c r="X178" i="1"/>
  <c r="Y178" i="1"/>
  <c r="X179" i="1"/>
  <c r="Y179" i="1"/>
  <c r="X180" i="1"/>
  <c r="Y180" i="1"/>
  <c r="X181" i="1"/>
  <c r="Y181" i="1"/>
  <c r="X182" i="1"/>
  <c r="Y182" i="1"/>
  <c r="X183" i="1"/>
  <c r="Y183" i="1"/>
  <c r="X184" i="1"/>
  <c r="Y184" i="1"/>
  <c r="X185" i="1"/>
  <c r="Y185" i="1"/>
  <c r="X186" i="1"/>
  <c r="Y186" i="1"/>
  <c r="X187" i="1"/>
  <c r="Y187" i="1"/>
  <c r="X188" i="1"/>
  <c r="Y188" i="1"/>
  <c r="X189" i="1"/>
  <c r="Y189" i="1"/>
  <c r="X190" i="1"/>
  <c r="Y190" i="1"/>
  <c r="X191" i="1"/>
  <c r="Y191" i="1"/>
  <c r="X192" i="1"/>
  <c r="Y192" i="1"/>
  <c r="X193" i="1"/>
  <c r="Y193" i="1"/>
  <c r="X194" i="1"/>
  <c r="Y194" i="1"/>
  <c r="X195" i="1"/>
  <c r="Y195" i="1"/>
  <c r="X196" i="1"/>
  <c r="Y196" i="1"/>
  <c r="X197" i="1"/>
  <c r="Y197" i="1"/>
  <c r="X198" i="1"/>
  <c r="Y198" i="1"/>
  <c r="X199" i="1"/>
  <c r="Y199" i="1"/>
  <c r="X200" i="1"/>
  <c r="Y200" i="1"/>
  <c r="X201" i="1"/>
  <c r="Y201" i="1"/>
  <c r="X202" i="1"/>
  <c r="Y202" i="1"/>
  <c r="X203" i="1"/>
  <c r="Y203" i="1"/>
  <c r="X204" i="1"/>
  <c r="Y204" i="1"/>
  <c r="X205" i="1"/>
  <c r="Y205" i="1"/>
  <c r="X206" i="1"/>
  <c r="Y206" i="1"/>
  <c r="X207" i="1"/>
  <c r="Y207" i="1"/>
  <c r="X208" i="1"/>
  <c r="Y208" i="1"/>
  <c r="X209" i="1"/>
  <c r="Y209" i="1"/>
  <c r="X210" i="1"/>
  <c r="Y210" i="1"/>
  <c r="X211" i="1"/>
  <c r="Y211" i="1"/>
  <c r="X212" i="1"/>
  <c r="Y212" i="1"/>
  <c r="X213" i="1"/>
  <c r="Y213" i="1"/>
  <c r="X214" i="1"/>
  <c r="Y214" i="1"/>
  <c r="X215" i="1"/>
  <c r="Y215" i="1"/>
  <c r="X216" i="1"/>
  <c r="Y216" i="1"/>
  <c r="X217" i="1"/>
  <c r="Y217" i="1"/>
  <c r="X218" i="1"/>
  <c r="Y218" i="1"/>
  <c r="X219" i="1"/>
  <c r="Y219" i="1"/>
  <c r="X220" i="1"/>
  <c r="Y220" i="1"/>
  <c r="X221" i="1"/>
  <c r="Y221" i="1"/>
  <c r="X222" i="1"/>
  <c r="Y222" i="1"/>
  <c r="X223" i="1"/>
  <c r="Y223" i="1"/>
  <c r="X224" i="1"/>
  <c r="Y224" i="1"/>
  <c r="X225" i="1"/>
  <c r="Y225" i="1"/>
  <c r="X226" i="1"/>
  <c r="Y226" i="1"/>
  <c r="X227" i="1"/>
  <c r="Y227" i="1"/>
  <c r="X228" i="1"/>
  <c r="Y228" i="1"/>
  <c r="X229" i="1"/>
  <c r="Y229" i="1"/>
  <c r="X230" i="1"/>
  <c r="Y230" i="1"/>
  <c r="X231" i="1"/>
  <c r="Y231" i="1"/>
  <c r="X232" i="1"/>
  <c r="Y232" i="1"/>
  <c r="X233" i="1"/>
  <c r="Y233" i="1"/>
  <c r="X234" i="1"/>
  <c r="Y234" i="1"/>
  <c r="X235" i="1"/>
  <c r="Y235" i="1"/>
  <c r="X236" i="1"/>
  <c r="Y236" i="1"/>
  <c r="X237" i="1"/>
  <c r="Y237" i="1"/>
  <c r="X238" i="1"/>
  <c r="Y238" i="1"/>
  <c r="X239" i="1"/>
  <c r="Y239" i="1"/>
  <c r="X240" i="1"/>
  <c r="Y240" i="1"/>
  <c r="X241" i="1"/>
  <c r="Y241" i="1"/>
  <c r="X242" i="1"/>
  <c r="Y242" i="1"/>
  <c r="X243" i="1"/>
  <c r="Y243" i="1"/>
  <c r="X244" i="1"/>
  <c r="Y244" i="1"/>
  <c r="X245" i="1"/>
  <c r="Y245" i="1"/>
  <c r="X246" i="1"/>
  <c r="Y246" i="1"/>
  <c r="X247" i="1"/>
  <c r="Y247" i="1"/>
  <c r="X248" i="1"/>
  <c r="Y248" i="1"/>
  <c r="X249" i="1"/>
  <c r="Y249" i="1"/>
  <c r="X250" i="1"/>
  <c r="Y250" i="1"/>
  <c r="X251" i="1"/>
  <c r="Y251" i="1"/>
  <c r="X252" i="1"/>
  <c r="Y252" i="1"/>
  <c r="X253" i="1"/>
  <c r="Y253" i="1"/>
  <c r="X254" i="1"/>
  <c r="Y254" i="1"/>
  <c r="X255" i="1"/>
  <c r="Y255" i="1"/>
  <c r="X256" i="1"/>
  <c r="Y256" i="1"/>
  <c r="X257" i="1"/>
  <c r="Y257" i="1"/>
  <c r="X258" i="1"/>
  <c r="Y258" i="1"/>
  <c r="X259" i="1"/>
  <c r="Y259" i="1"/>
  <c r="X260" i="1"/>
  <c r="Y260" i="1"/>
  <c r="X261" i="1"/>
  <c r="Y261" i="1"/>
  <c r="X262" i="1"/>
  <c r="Y262" i="1"/>
  <c r="X263" i="1"/>
  <c r="Y263" i="1"/>
  <c r="X264" i="1"/>
  <c r="Y264" i="1"/>
  <c r="X265" i="1"/>
  <c r="Y265" i="1"/>
  <c r="X266" i="1"/>
  <c r="Y266" i="1"/>
  <c r="X267" i="1"/>
  <c r="Y267" i="1"/>
  <c r="X268" i="1"/>
  <c r="Y268" i="1"/>
  <c r="X269" i="1"/>
  <c r="Y269" i="1"/>
  <c r="X270" i="1"/>
  <c r="Y270" i="1"/>
  <c r="X271" i="1"/>
  <c r="Y271" i="1"/>
  <c r="X272" i="1"/>
  <c r="Y272" i="1"/>
  <c r="X273" i="1"/>
  <c r="Y273" i="1"/>
  <c r="X274" i="1"/>
  <c r="Y274" i="1"/>
  <c r="X275" i="1"/>
  <c r="Y275" i="1"/>
  <c r="X276" i="1"/>
  <c r="Y276" i="1"/>
  <c r="X277" i="1"/>
  <c r="Y277" i="1"/>
  <c r="X278" i="1"/>
  <c r="Y278" i="1"/>
  <c r="X279" i="1"/>
  <c r="Y279" i="1"/>
  <c r="X280" i="1"/>
  <c r="Y280" i="1"/>
  <c r="X281" i="1"/>
  <c r="Y281" i="1"/>
  <c r="X282" i="1"/>
  <c r="Y282" i="1"/>
  <c r="X283" i="1"/>
  <c r="Y283" i="1"/>
  <c r="X284" i="1"/>
  <c r="Y284" i="1"/>
  <c r="X285" i="1"/>
  <c r="Y285" i="1"/>
  <c r="X286" i="1"/>
  <c r="Y286" i="1"/>
  <c r="X287" i="1"/>
  <c r="Y287" i="1"/>
  <c r="X288" i="1"/>
  <c r="Y288" i="1"/>
  <c r="X289" i="1"/>
  <c r="Y289" i="1"/>
  <c r="X290" i="1"/>
  <c r="Y290" i="1"/>
  <c r="X291" i="1"/>
  <c r="Y291" i="1"/>
  <c r="X292" i="1"/>
  <c r="Y292" i="1"/>
  <c r="X293" i="1"/>
  <c r="Y293" i="1"/>
  <c r="X294" i="1"/>
  <c r="Y294" i="1"/>
  <c r="X295" i="1"/>
  <c r="Y295" i="1"/>
  <c r="X296" i="1"/>
  <c r="Y296" i="1"/>
  <c r="X297" i="1"/>
  <c r="Y297" i="1"/>
  <c r="X298" i="1"/>
  <c r="Y298" i="1"/>
  <c r="X299" i="1"/>
  <c r="Y299" i="1"/>
  <c r="X300" i="1"/>
  <c r="Y300" i="1"/>
  <c r="X301" i="1"/>
  <c r="Y301" i="1"/>
  <c r="X302" i="1"/>
  <c r="Y302" i="1"/>
  <c r="X303" i="1"/>
  <c r="Y303" i="1"/>
  <c r="X304" i="1"/>
  <c r="Y304" i="1"/>
  <c r="X305" i="1"/>
  <c r="Y305" i="1"/>
  <c r="X306" i="1"/>
  <c r="Y306" i="1"/>
  <c r="X307" i="1"/>
  <c r="Y307" i="1"/>
  <c r="X308" i="1"/>
  <c r="Y308" i="1"/>
  <c r="X309" i="1"/>
  <c r="Y309" i="1"/>
  <c r="X310" i="1"/>
  <c r="Y310" i="1"/>
  <c r="X311" i="1"/>
  <c r="Y311" i="1"/>
  <c r="X312" i="1"/>
  <c r="Y312" i="1"/>
  <c r="X313" i="1"/>
  <c r="Y313" i="1"/>
  <c r="X314" i="1"/>
  <c r="Y314" i="1"/>
  <c r="X813" i="40" l="1"/>
  <c r="X1073" i="40"/>
  <c r="X1321" i="40"/>
  <c r="X1328" i="40"/>
  <c r="X1332" i="40"/>
  <c r="X1335" i="40"/>
  <c r="X1333" i="40"/>
  <c r="X1334" i="40"/>
  <c r="X1319" i="40"/>
  <c r="X1339" i="40"/>
  <c r="X1324" i="40"/>
  <c r="X1318" i="40"/>
  <c r="X1092" i="40"/>
  <c r="X1309" i="40"/>
  <c r="X1313" i="40"/>
  <c r="X1329" i="40"/>
  <c r="X1304" i="40"/>
  <c r="X1316" i="40"/>
  <c r="X1330" i="40"/>
  <c r="X1306" i="40"/>
  <c r="X1254" i="40"/>
  <c r="X1272" i="40"/>
  <c r="X1288" i="40"/>
  <c r="X1259" i="40"/>
  <c r="X1278" i="40"/>
  <c r="X1300" i="40"/>
  <c r="X1242" i="40"/>
  <c r="X1224" i="40"/>
  <c r="X1141" i="40"/>
  <c r="X1163" i="40"/>
  <c r="X1178" i="40"/>
  <c r="X1124" i="40"/>
  <c r="X1188" i="40"/>
  <c r="X1204" i="40"/>
  <c r="X1236" i="40"/>
  <c r="X1218" i="40"/>
  <c r="X1057" i="40"/>
  <c r="X1281" i="40"/>
  <c r="X1250" i="40"/>
  <c r="X1268" i="40"/>
  <c r="X1302" i="40"/>
  <c r="X1133" i="40"/>
  <c r="X1185" i="40"/>
  <c r="X1201" i="40"/>
  <c r="X1233" i="40"/>
  <c r="X1171" i="40"/>
  <c r="X1152" i="40"/>
  <c r="X1216" i="40"/>
  <c r="X1295" i="40"/>
  <c r="X1255" i="40"/>
  <c r="X1273" i="40"/>
  <c r="X1173" i="40"/>
  <c r="X1221" i="40"/>
  <c r="X1241" i="40"/>
  <c r="X1150" i="40"/>
  <c r="X1158" i="40"/>
  <c r="X1111" i="40"/>
  <c r="X1195" i="40"/>
  <c r="X1132" i="40"/>
  <c r="X1208" i="40"/>
  <c r="X1269" i="40"/>
  <c r="X1301" i="40"/>
  <c r="X1246" i="40"/>
  <c r="X1280" i="40"/>
  <c r="X1169" i="40"/>
  <c r="X1181" i="40"/>
  <c r="X1229" i="40"/>
  <c r="X1118" i="40"/>
  <c r="X1123" i="40"/>
  <c r="X1151" i="40"/>
  <c r="X1230" i="40"/>
  <c r="X1196" i="40"/>
  <c r="X1299" i="40"/>
  <c r="X1261" i="40"/>
  <c r="X1285" i="40"/>
  <c r="X1213" i="40"/>
  <c r="X1237" i="40"/>
  <c r="X1130" i="40"/>
  <c r="X1131" i="40"/>
  <c r="X1143" i="40"/>
  <c r="X1159" i="40"/>
  <c r="X1179" i="40"/>
  <c r="X1231" i="40"/>
  <c r="X1192" i="40"/>
  <c r="X1257" i="40"/>
  <c r="X1287" i="40"/>
  <c r="X1276" i="40"/>
  <c r="X1129" i="40"/>
  <c r="X1191" i="40"/>
  <c r="X1203" i="40"/>
  <c r="X1112" i="40"/>
  <c r="X1144" i="40"/>
  <c r="X1164" i="40"/>
  <c r="X1176" i="40"/>
  <c r="X1220" i="40"/>
  <c r="X1240" i="40"/>
  <c r="X1109" i="40"/>
  <c r="X1110" i="40"/>
  <c r="X1103" i="40"/>
  <c r="X1096" i="40"/>
  <c r="X1097" i="40"/>
  <c r="X1107" i="40"/>
  <c r="X1095" i="40"/>
  <c r="X1100" i="40"/>
  <c r="X834" i="40"/>
  <c r="X1108" i="40"/>
  <c r="X1252" i="40"/>
  <c r="X1217" i="40"/>
  <c r="X1154" i="40"/>
  <c r="X1202" i="40"/>
  <c r="X1187" i="40"/>
  <c r="X1235" i="40"/>
  <c r="X1172" i="40"/>
  <c r="X913" i="40"/>
  <c r="X1137" i="40"/>
  <c r="X1157" i="40"/>
  <c r="X1325" i="40"/>
  <c r="X1337" i="40"/>
  <c r="X1322" i="40"/>
  <c r="X1323" i="40"/>
  <c r="X1317" i="40"/>
  <c r="X1320" i="40"/>
  <c r="X1338" i="40"/>
  <c r="X1307" i="40"/>
  <c r="X1315" i="40"/>
  <c r="X1305" i="40"/>
  <c r="X1312" i="40"/>
  <c r="X1310" i="40"/>
  <c r="X1336" i="40"/>
  <c r="X1303" i="40"/>
  <c r="X1311" i="40"/>
  <c r="X1327" i="40"/>
  <c r="X1308" i="40"/>
  <c r="X1326" i="40"/>
  <c r="X1314" i="40"/>
  <c r="X1249" i="40"/>
  <c r="X1279" i="40"/>
  <c r="X1266" i="40"/>
  <c r="X1234" i="40"/>
  <c r="X1243" i="40"/>
  <c r="X1265" i="40"/>
  <c r="X1277" i="40"/>
  <c r="X1297" i="40"/>
  <c r="X1149" i="40"/>
  <c r="X1190" i="40"/>
  <c r="X1114" i="40"/>
  <c r="X1122" i="40"/>
  <c r="X1166" i="40"/>
  <c r="X1226" i="40"/>
  <c r="X1207" i="40"/>
  <c r="X1148" i="40"/>
  <c r="X1182" i="40"/>
  <c r="X1251" i="40"/>
  <c r="X1263" i="40"/>
  <c r="X1282" i="40"/>
  <c r="X1294" i="40"/>
  <c r="X1138" i="40"/>
  <c r="X1170" i="40"/>
  <c r="X1155" i="40"/>
  <c r="X1183" i="40"/>
  <c r="X1215" i="40"/>
  <c r="X1156" i="40"/>
  <c r="X1200" i="40"/>
  <c r="X1232" i="40"/>
  <c r="X1247" i="40"/>
  <c r="X1267" i="40"/>
  <c r="X1271" i="40"/>
  <c r="X1296" i="40"/>
  <c r="X1177" i="40"/>
  <c r="X1197" i="40"/>
  <c r="X1225" i="40"/>
  <c r="X1142" i="40"/>
  <c r="X1127" i="40"/>
  <c r="X1167" i="40"/>
  <c r="X1214" i="40"/>
  <c r="X1120" i="40"/>
  <c r="X1293" i="40"/>
  <c r="X1260" i="40"/>
  <c r="X1284" i="40"/>
  <c r="X1244" i="40"/>
  <c r="X1117" i="40"/>
  <c r="X1145" i="40"/>
  <c r="X1186" i="40"/>
  <c r="X1210" i="40"/>
  <c r="X1135" i="40"/>
  <c r="X1223" i="40"/>
  <c r="X1160" i="40"/>
  <c r="X1198" i="40"/>
  <c r="X1283" i="40"/>
  <c r="X1245" i="40"/>
  <c r="X1262" i="40"/>
  <c r="X1292" i="40"/>
  <c r="X1134" i="40"/>
  <c r="X1146" i="40"/>
  <c r="X1119" i="40"/>
  <c r="X1199" i="40"/>
  <c r="X1211" i="40"/>
  <c r="X1168" i="40"/>
  <c r="X1184" i="40"/>
  <c r="X1228" i="40"/>
  <c r="X1289" i="40"/>
  <c r="X1264" i="40"/>
  <c r="X1286" i="40"/>
  <c r="X1161" i="40"/>
  <c r="X1205" i="40"/>
  <c r="X1222" i="40"/>
  <c r="X1147" i="40"/>
  <c r="X1175" i="40"/>
  <c r="X1239" i="40"/>
  <c r="X1194" i="40"/>
  <c r="X1116" i="40"/>
  <c r="X1128" i="40"/>
  <c r="X1291" i="40"/>
  <c r="X1248" i="40"/>
  <c r="X1256" i="40"/>
  <c r="X1274" i="40"/>
  <c r="X1121" i="40"/>
  <c r="X1125" i="40"/>
  <c r="X1193" i="40"/>
  <c r="X1162" i="40"/>
  <c r="X1115" i="40"/>
  <c r="X1219" i="40"/>
  <c r="X1140" i="40"/>
  <c r="X1180" i="40"/>
  <c r="X1212" i="40"/>
  <c r="X1275" i="40"/>
  <c r="X1258" i="40"/>
  <c r="X1290" i="40"/>
  <c r="X1113" i="40"/>
  <c r="X1165" i="40"/>
  <c r="X1189" i="40"/>
  <c r="X1174" i="40"/>
  <c r="X1206" i="40"/>
  <c r="X1238" i="40"/>
  <c r="X1126" i="40"/>
  <c r="X1139" i="40"/>
  <c r="X1227" i="40"/>
  <c r="X1098" i="40"/>
  <c r="X1102" i="40"/>
  <c r="X1094" i="40"/>
  <c r="X1106" i="40"/>
  <c r="X1253" i="40"/>
  <c r="X1298" i="40"/>
  <c r="X1153" i="40"/>
  <c r="X1209" i="40"/>
  <c r="X939" i="40"/>
  <c r="X1093" i="40"/>
  <c r="X912" i="40"/>
  <c r="X826" i="40"/>
  <c r="X841" i="40"/>
  <c r="X1090" i="40"/>
  <c r="X1089" i="40"/>
  <c r="X832" i="40"/>
  <c r="X1075" i="40"/>
  <c r="X1087" i="40"/>
  <c r="X1080" i="40"/>
  <c r="X1084" i="40"/>
  <c r="X1077" i="40"/>
  <c r="X819" i="40"/>
  <c r="X1027" i="40"/>
  <c r="X1045" i="40"/>
  <c r="X1062" i="40"/>
  <c r="X927" i="40"/>
  <c r="X991" i="40"/>
  <c r="X1007" i="40"/>
  <c r="X1039" i="40"/>
  <c r="X981" i="40"/>
  <c r="X944" i="40"/>
  <c r="X966" i="40"/>
  <c r="X1021" i="40"/>
  <c r="X811" i="40"/>
  <c r="X955" i="40"/>
  <c r="X1019" i="40"/>
  <c r="X1071" i="40"/>
  <c r="X936" i="40"/>
  <c r="X988" i="40"/>
  <c r="X1004" i="40"/>
  <c r="X1036" i="40"/>
  <c r="X1053" i="40"/>
  <c r="X974" i="40"/>
  <c r="X816" i="40"/>
  <c r="X935" i="40"/>
  <c r="X1011" i="40"/>
  <c r="X953" i="40"/>
  <c r="X976" i="40"/>
  <c r="X1024" i="40"/>
  <c r="X1044" i="40"/>
  <c r="X961" i="40"/>
  <c r="X998" i="40"/>
  <c r="X914" i="40"/>
  <c r="X1058" i="40"/>
  <c r="X824" i="40"/>
  <c r="X999" i="40"/>
  <c r="X1072" i="40"/>
  <c r="X921" i="40"/>
  <c r="X972" i="40"/>
  <c r="X984" i="40"/>
  <c r="X1032" i="40"/>
  <c r="X954" i="40"/>
  <c r="X926" i="40"/>
  <c r="X1049" i="40"/>
  <c r="X1033" i="40"/>
  <c r="X995" i="40"/>
  <c r="X1064" i="40"/>
  <c r="X1016" i="40"/>
  <c r="X1040" i="40"/>
  <c r="X933" i="40"/>
  <c r="X934" i="40"/>
  <c r="X982" i="40"/>
  <c r="X946" i="40"/>
  <c r="X962" i="40"/>
  <c r="X1034" i="40"/>
  <c r="X815" i="40"/>
  <c r="X915" i="40"/>
  <c r="X947" i="40"/>
  <c r="X967" i="40"/>
  <c r="X979" i="40"/>
  <c r="X1023" i="40"/>
  <c r="X1043" i="40"/>
  <c r="X932" i="40"/>
  <c r="X1060" i="40"/>
  <c r="X1006" i="40"/>
  <c r="X994" i="40"/>
  <c r="X899" i="40"/>
  <c r="X889" i="40"/>
  <c r="X856" i="40"/>
  <c r="X860" i="40"/>
  <c r="X904" i="40"/>
  <c r="X874" i="40"/>
  <c r="X882" i="40"/>
  <c r="X847" i="40"/>
  <c r="X859" i="40"/>
  <c r="X883" i="40"/>
  <c r="X893" i="40"/>
  <c r="X909" i="40"/>
  <c r="X854" i="40"/>
  <c r="X870" i="40"/>
  <c r="X894" i="40"/>
  <c r="X851" i="40"/>
  <c r="X875" i="40"/>
  <c r="X881" i="40"/>
  <c r="X905" i="40"/>
  <c r="X848" i="40"/>
  <c r="X864" i="40"/>
  <c r="X888" i="40"/>
  <c r="X902" i="40"/>
  <c r="X863" i="40"/>
  <c r="X887" i="40"/>
  <c r="X907" i="40"/>
  <c r="X897" i="40"/>
  <c r="X857" i="40"/>
  <c r="X869" i="40"/>
  <c r="X877" i="40"/>
  <c r="X903" i="40"/>
  <c r="X868" i="40"/>
  <c r="X896" i="40"/>
  <c r="X886" i="40"/>
  <c r="X858" i="40"/>
  <c r="X850" i="40"/>
  <c r="X878" i="40"/>
  <c r="X956" i="40"/>
  <c r="X1012" i="40"/>
  <c r="X1056" i="40"/>
  <c r="X940" i="40"/>
  <c r="X960" i="40"/>
  <c r="X825" i="40"/>
  <c r="X1091" i="40"/>
  <c r="X1088" i="40"/>
  <c r="X835" i="40"/>
  <c r="X1083" i="40"/>
  <c r="X1076" i="40"/>
  <c r="X1078" i="40"/>
  <c r="X1081" i="40"/>
  <c r="X1086" i="40"/>
  <c r="X831" i="40"/>
  <c r="X1079" i="40"/>
  <c r="X1085" i="40"/>
  <c r="X1074" i="40"/>
  <c r="X1082" i="40"/>
  <c r="X829" i="40"/>
  <c r="X1052" i="40"/>
  <c r="X1037" i="40"/>
  <c r="X1069" i="40"/>
  <c r="X821" i="40"/>
  <c r="X951" i="40"/>
  <c r="X952" i="40"/>
  <c r="X1068" i="40"/>
  <c r="X917" i="40"/>
  <c r="X925" i="40"/>
  <c r="X969" i="40"/>
  <c r="X985" i="40"/>
  <c r="X993" i="40"/>
  <c r="X1029" i="40"/>
  <c r="X1046" i="40"/>
  <c r="X1010" i="40"/>
  <c r="X827" i="40"/>
  <c r="X959" i="40"/>
  <c r="X1003" i="40"/>
  <c r="X1035" i="40"/>
  <c r="X973" i="40"/>
  <c r="X941" i="40"/>
  <c r="X986" i="40"/>
  <c r="X958" i="40"/>
  <c r="X1054" i="40"/>
  <c r="X1018" i="40"/>
  <c r="X1066" i="40"/>
  <c r="X820" i="40"/>
  <c r="X923" i="40"/>
  <c r="X945" i="40"/>
  <c r="X980" i="40"/>
  <c r="X1000" i="40"/>
  <c r="X1028" i="40"/>
  <c r="X970" i="40"/>
  <c r="X1070" i="40"/>
  <c r="X1017" i="40"/>
  <c r="X930" i="40"/>
  <c r="X1050" i="40"/>
  <c r="X818" i="40"/>
  <c r="X963" i="40"/>
  <c r="X1047" i="40"/>
  <c r="X1063" i="40"/>
  <c r="X989" i="40"/>
  <c r="X920" i="40"/>
  <c r="X948" i="40"/>
  <c r="X1013" i="40"/>
  <c r="X1001" i="40"/>
  <c r="X1026" i="40"/>
  <c r="X938" i="40"/>
  <c r="X823" i="40"/>
  <c r="X971" i="40"/>
  <c r="X987" i="40"/>
  <c r="X1031" i="40"/>
  <c r="X937" i="40"/>
  <c r="X1048" i="40"/>
  <c r="X949" i="40"/>
  <c r="X922" i="40"/>
  <c r="X1065" i="40"/>
  <c r="X1014" i="40"/>
  <c r="X1002" i="40"/>
  <c r="X817" i="40"/>
  <c r="X919" i="40"/>
  <c r="X931" i="40"/>
  <c r="X1067" i="40"/>
  <c r="X964" i="40"/>
  <c r="X1008" i="40"/>
  <c r="X950" i="40"/>
  <c r="X997" i="40"/>
  <c r="X1025" i="40"/>
  <c r="X978" i="40"/>
  <c r="X1042" i="40"/>
  <c r="X814" i="40"/>
  <c r="X943" i="40"/>
  <c r="X983" i="40"/>
  <c r="X1015" i="40"/>
  <c r="X1051" i="40"/>
  <c r="X1059" i="40"/>
  <c r="X965" i="40"/>
  <c r="X924" i="40"/>
  <c r="X928" i="40"/>
  <c r="X996" i="40"/>
  <c r="X918" i="40"/>
  <c r="X1022" i="40"/>
  <c r="X822" i="40"/>
  <c r="X929" i="40"/>
  <c r="X916" i="40"/>
  <c r="X968" i="40"/>
  <c r="X992" i="40"/>
  <c r="X977" i="40"/>
  <c r="X1061" i="40"/>
  <c r="X1041" i="40"/>
  <c r="X1030" i="40"/>
  <c r="X942" i="40"/>
  <c r="X1009" i="40"/>
  <c r="X867" i="40"/>
  <c r="X895" i="40"/>
  <c r="X849" i="40"/>
  <c r="X865" i="40"/>
  <c r="X876" i="40"/>
  <c r="X908" i="40"/>
  <c r="X845" i="40"/>
  <c r="X885" i="40"/>
  <c r="X855" i="40"/>
  <c r="X871" i="40"/>
  <c r="X891" i="40"/>
  <c r="X911" i="40"/>
  <c r="X884" i="40"/>
  <c r="X846" i="40"/>
  <c r="X866" i="40"/>
  <c r="X898" i="40"/>
  <c r="X853" i="40"/>
  <c r="X872" i="40"/>
  <c r="X880" i="40"/>
  <c r="X892" i="40"/>
  <c r="X901" i="40"/>
  <c r="X862" i="40"/>
  <c r="X910" i="40"/>
  <c r="X879" i="40"/>
  <c r="X873" i="40"/>
  <c r="X852" i="40"/>
  <c r="X900" i="40"/>
  <c r="X861" i="40"/>
  <c r="X890" i="40"/>
  <c r="X906" i="40"/>
  <c r="X812" i="40"/>
  <c r="X975" i="40"/>
  <c r="X1055" i="40"/>
  <c r="X1020" i="40"/>
  <c r="X957" i="40"/>
  <c r="X1005" i="40"/>
  <c r="X1038" i="40"/>
  <c r="X990" i="40"/>
  <c r="X837" i="40"/>
  <c r="X842" i="40"/>
  <c r="X838" i="40"/>
  <c r="X830" i="40"/>
  <c r="X833" i="40"/>
  <c r="X844" i="40"/>
  <c r="X840" i="40"/>
  <c r="X836" i="40"/>
  <c r="X828" i="40"/>
  <c r="X843" i="40"/>
  <c r="X839" i="40"/>
  <c r="N109" i="2"/>
  <c r="N110" i="2" s="1"/>
  <c r="N56" i="2"/>
  <c r="L54" i="2"/>
  <c r="M54" i="2" s="1"/>
  <c r="N54" i="2" s="1"/>
  <c r="X754" i="40" l="1"/>
  <c r="X755" i="40"/>
  <c r="X756" i="40"/>
  <c r="X757" i="40"/>
  <c r="X758" i="40"/>
  <c r="X759" i="40"/>
  <c r="X760" i="40"/>
  <c r="X761" i="40"/>
  <c r="X762" i="40"/>
  <c r="X763" i="40"/>
  <c r="X764" i="40"/>
  <c r="X765" i="40"/>
  <c r="X766" i="40"/>
  <c r="X767" i="40"/>
  <c r="X768" i="40"/>
  <c r="X769" i="40"/>
  <c r="X770" i="40"/>
  <c r="X771" i="40"/>
  <c r="X772" i="40"/>
  <c r="X773" i="40"/>
  <c r="X774" i="40"/>
  <c r="X775" i="40"/>
  <c r="X776" i="40"/>
  <c r="X777" i="40"/>
  <c r="X778" i="40"/>
  <c r="X779" i="40"/>
  <c r="X780" i="40"/>
  <c r="X781" i="40"/>
  <c r="X782" i="40"/>
  <c r="X783" i="40"/>
  <c r="X784" i="40"/>
  <c r="X785" i="40"/>
  <c r="X786" i="40"/>
  <c r="X787" i="40"/>
  <c r="X788" i="40"/>
  <c r="X789" i="40"/>
  <c r="X790" i="40"/>
  <c r="X791" i="40"/>
  <c r="X792" i="40"/>
  <c r="X793" i="40"/>
  <c r="X794" i="40"/>
  <c r="X795" i="40"/>
  <c r="X796" i="40"/>
  <c r="X797" i="40"/>
  <c r="X798" i="40"/>
  <c r="X799" i="40"/>
  <c r="X800" i="40"/>
  <c r="X801" i="40"/>
  <c r="X802" i="40"/>
  <c r="X803" i="40"/>
  <c r="X804" i="40"/>
  <c r="X805" i="40"/>
  <c r="X806" i="40"/>
  <c r="X807" i="40"/>
  <c r="X808" i="40"/>
  <c r="X809" i="40"/>
  <c r="X810" i="40"/>
  <c r="W754" i="40"/>
  <c r="W755" i="40"/>
  <c r="W756" i="40"/>
  <c r="W757" i="40"/>
  <c r="W758" i="40"/>
  <c r="W759" i="40"/>
  <c r="W760" i="40"/>
  <c r="W761" i="40"/>
  <c r="W762" i="40"/>
  <c r="W763" i="40"/>
  <c r="W764" i="40"/>
  <c r="W765" i="40"/>
  <c r="W766" i="40"/>
  <c r="W767" i="40"/>
  <c r="W768" i="40"/>
  <c r="W769" i="40"/>
  <c r="W770" i="40"/>
  <c r="W771" i="40"/>
  <c r="W772" i="40"/>
  <c r="W773" i="40"/>
  <c r="W774" i="40"/>
  <c r="W775" i="40"/>
  <c r="W776" i="40"/>
  <c r="W777" i="40"/>
  <c r="W778" i="40"/>
  <c r="W779" i="40"/>
  <c r="W780" i="40"/>
  <c r="W781" i="40"/>
  <c r="W782" i="40"/>
  <c r="W783" i="40"/>
  <c r="W784" i="40"/>
  <c r="W785" i="40"/>
  <c r="W786" i="40"/>
  <c r="W787" i="40"/>
  <c r="W788" i="40"/>
  <c r="W789" i="40"/>
  <c r="W790" i="40"/>
  <c r="W791" i="40"/>
  <c r="W792" i="40"/>
  <c r="W793" i="40"/>
  <c r="W794" i="40"/>
  <c r="W795" i="40"/>
  <c r="W796" i="40"/>
  <c r="W797" i="40"/>
  <c r="W798" i="40"/>
  <c r="W799" i="40"/>
  <c r="W800" i="40"/>
  <c r="W801" i="40"/>
  <c r="W802" i="40"/>
  <c r="W803" i="40"/>
  <c r="W804" i="40"/>
  <c r="W805" i="40"/>
  <c r="W806" i="40"/>
  <c r="W807" i="40"/>
  <c r="W808" i="40"/>
  <c r="W809" i="40"/>
  <c r="W810" i="40"/>
  <c r="BC19" i="40" l="1"/>
  <c r="BC18" i="40"/>
  <c r="BC17" i="40"/>
  <c r="BB19" i="40"/>
  <c r="BB18" i="40"/>
  <c r="BB17" i="40"/>
  <c r="BB16" i="40"/>
  <c r="X704" i="40"/>
  <c r="X705" i="40"/>
  <c r="X706" i="40"/>
  <c r="X707" i="40"/>
  <c r="X708" i="40"/>
  <c r="X709" i="40"/>
  <c r="X710" i="40"/>
  <c r="X711" i="40"/>
  <c r="X712" i="40"/>
  <c r="X713" i="40"/>
  <c r="X714" i="40"/>
  <c r="X715" i="40"/>
  <c r="X716" i="40"/>
  <c r="X717" i="40"/>
  <c r="X718" i="40"/>
  <c r="X719" i="40"/>
  <c r="X720" i="40"/>
  <c r="X721" i="40"/>
  <c r="X722" i="40"/>
  <c r="X723" i="40"/>
  <c r="X724" i="40"/>
  <c r="X725" i="40"/>
  <c r="X726" i="40"/>
  <c r="X727" i="40"/>
  <c r="X728" i="40"/>
  <c r="X729" i="40"/>
  <c r="X730" i="40"/>
  <c r="X731" i="40"/>
  <c r="X732" i="40"/>
  <c r="X733" i="40"/>
  <c r="X734" i="40"/>
  <c r="X735" i="40"/>
  <c r="X736" i="40"/>
  <c r="X737" i="40"/>
  <c r="X738" i="40"/>
  <c r="X739" i="40"/>
  <c r="X740" i="40"/>
  <c r="X741" i="40"/>
  <c r="X742" i="40"/>
  <c r="X743" i="40"/>
  <c r="X744" i="40"/>
  <c r="X745" i="40"/>
  <c r="X746" i="40"/>
  <c r="X747" i="40"/>
  <c r="X748" i="40"/>
  <c r="X749" i="40"/>
  <c r="X750" i="40"/>
  <c r="X751" i="40"/>
  <c r="X752" i="40"/>
  <c r="X753" i="40"/>
  <c r="W704" i="40"/>
  <c r="W705" i="40"/>
  <c r="W706" i="40"/>
  <c r="W707" i="40"/>
  <c r="W708" i="40"/>
  <c r="W709" i="40"/>
  <c r="W710" i="40"/>
  <c r="W711" i="40"/>
  <c r="W712" i="40"/>
  <c r="W713" i="40"/>
  <c r="W714" i="40"/>
  <c r="W715" i="40"/>
  <c r="W716" i="40"/>
  <c r="W717" i="40"/>
  <c r="W718" i="40"/>
  <c r="W719" i="40"/>
  <c r="W720" i="40"/>
  <c r="W721" i="40"/>
  <c r="W722" i="40"/>
  <c r="W723" i="40"/>
  <c r="W724" i="40"/>
  <c r="W725" i="40"/>
  <c r="W726" i="40"/>
  <c r="W727" i="40"/>
  <c r="W728" i="40"/>
  <c r="W729" i="40"/>
  <c r="W730" i="40"/>
  <c r="W731" i="40"/>
  <c r="W732" i="40"/>
  <c r="W733" i="40"/>
  <c r="W734" i="40"/>
  <c r="W735" i="40"/>
  <c r="W736" i="40"/>
  <c r="W737" i="40"/>
  <c r="W738" i="40"/>
  <c r="W739" i="40"/>
  <c r="W740" i="40"/>
  <c r="W741" i="40"/>
  <c r="W742" i="40"/>
  <c r="W743" i="40"/>
  <c r="W744" i="40"/>
  <c r="W745" i="40"/>
  <c r="W746" i="40"/>
  <c r="W747" i="40"/>
  <c r="W748" i="40"/>
  <c r="W749" i="40"/>
  <c r="W750" i="40"/>
  <c r="W751" i="40"/>
  <c r="W752" i="40"/>
  <c r="W753" i="40"/>
  <c r="L16" i="2" l="1"/>
  <c r="L31" i="2"/>
  <c r="BA19" i="40"/>
  <c r="BA18" i="40"/>
  <c r="BA17" i="40"/>
  <c r="BA16" i="40"/>
  <c r="W638" i="40"/>
  <c r="W639" i="40"/>
  <c r="W640" i="40"/>
  <c r="W641" i="40"/>
  <c r="W642" i="40"/>
  <c r="W643" i="40"/>
  <c r="W644" i="40"/>
  <c r="W645" i="40"/>
  <c r="W646" i="40"/>
  <c r="W647" i="40"/>
  <c r="W648" i="40"/>
  <c r="W649" i="40"/>
  <c r="W650" i="40"/>
  <c r="W651" i="40"/>
  <c r="W652" i="40"/>
  <c r="W653" i="40"/>
  <c r="W654" i="40"/>
  <c r="W655" i="40"/>
  <c r="W656" i="40"/>
  <c r="W657" i="40"/>
  <c r="W658" i="40"/>
  <c r="W659" i="40"/>
  <c r="W660" i="40"/>
  <c r="W661" i="40"/>
  <c r="W662" i="40"/>
  <c r="W663" i="40"/>
  <c r="W664" i="40"/>
  <c r="W665" i="40"/>
  <c r="W666" i="40"/>
  <c r="W667" i="40"/>
  <c r="W668" i="40"/>
  <c r="W669" i="40"/>
  <c r="W670" i="40"/>
  <c r="W671" i="40"/>
  <c r="W672" i="40"/>
  <c r="W673" i="40"/>
  <c r="W674" i="40"/>
  <c r="W675" i="40"/>
  <c r="W676" i="40"/>
  <c r="W677" i="40"/>
  <c r="W678" i="40"/>
  <c r="W679" i="40"/>
  <c r="W680" i="40"/>
  <c r="W681" i="40"/>
  <c r="W682" i="40"/>
  <c r="W683" i="40"/>
  <c r="W684" i="40"/>
  <c r="W685" i="40"/>
  <c r="W686" i="40"/>
  <c r="W687" i="40"/>
  <c r="W688" i="40"/>
  <c r="W689" i="40"/>
  <c r="W690" i="40"/>
  <c r="W691" i="40"/>
  <c r="W692" i="40"/>
  <c r="W693" i="40"/>
  <c r="W694" i="40"/>
  <c r="W695" i="40"/>
  <c r="W696" i="40"/>
  <c r="W697" i="40"/>
  <c r="W698" i="40"/>
  <c r="W699" i="40"/>
  <c r="W700" i="40"/>
  <c r="W701" i="40"/>
  <c r="W702" i="40"/>
  <c r="W703" i="40"/>
  <c r="Q16" i="2" l="1"/>
  <c r="T16" i="2"/>
  <c r="Q31" i="2"/>
  <c r="T31" i="2"/>
  <c r="M16" i="2"/>
  <c r="N16" i="2"/>
  <c r="M31" i="2"/>
  <c r="N31" i="2"/>
  <c r="L12" i="2"/>
  <c r="U31" i="2" l="1"/>
  <c r="U16" i="2"/>
  <c r="M12" i="2"/>
  <c r="O12" i="2" s="1"/>
  <c r="T12" i="2"/>
  <c r="O31" i="2"/>
  <c r="R31" i="2"/>
  <c r="O16" i="2"/>
  <c r="R16" i="2"/>
  <c r="Q12" i="2"/>
  <c r="N12" i="2"/>
  <c r="R12" i="2" l="1"/>
  <c r="U12" i="2"/>
  <c r="W619" i="40"/>
  <c r="W620" i="40"/>
  <c r="W621" i="40"/>
  <c r="W622" i="40"/>
  <c r="W623" i="40"/>
  <c r="W624" i="40"/>
  <c r="W625" i="40"/>
  <c r="W626" i="40"/>
  <c r="W627" i="40"/>
  <c r="W628" i="40"/>
  <c r="W629" i="40"/>
  <c r="W630" i="40"/>
  <c r="W631" i="40"/>
  <c r="W632" i="40"/>
  <c r="W633" i="40"/>
  <c r="W634" i="40"/>
  <c r="W635" i="40"/>
  <c r="W636" i="40"/>
  <c r="W637" i="40"/>
  <c r="W587" i="40" l="1"/>
  <c r="W588" i="40"/>
  <c r="W589" i="40"/>
  <c r="W590" i="40"/>
  <c r="W591" i="40"/>
  <c r="W592" i="40"/>
  <c r="W593" i="40"/>
  <c r="W594" i="40"/>
  <c r="W595" i="40"/>
  <c r="W596" i="40"/>
  <c r="W597" i="40"/>
  <c r="W598" i="40"/>
  <c r="W599" i="40"/>
  <c r="W600" i="40"/>
  <c r="W601" i="40"/>
  <c r="W602" i="40"/>
  <c r="W603" i="40"/>
  <c r="W604" i="40"/>
  <c r="W605" i="40"/>
  <c r="W606" i="40"/>
  <c r="W607" i="40"/>
  <c r="W608" i="40"/>
  <c r="W609" i="40"/>
  <c r="W610" i="40"/>
  <c r="W611" i="40"/>
  <c r="W612" i="40"/>
  <c r="W613" i="40"/>
  <c r="W614" i="40"/>
  <c r="W615" i="40"/>
  <c r="W616" i="40"/>
  <c r="W617" i="40"/>
  <c r="W618" i="40"/>
  <c r="W531" i="40" l="1"/>
  <c r="W532" i="40"/>
  <c r="W533" i="40"/>
  <c r="W534" i="40"/>
  <c r="W535" i="40"/>
  <c r="W536" i="40"/>
  <c r="W537" i="40"/>
  <c r="W538" i="40"/>
  <c r="W539" i="40"/>
  <c r="W540" i="40"/>
  <c r="W541" i="40"/>
  <c r="W542" i="40"/>
  <c r="W543" i="40"/>
  <c r="W544" i="40"/>
  <c r="W545" i="40"/>
  <c r="W546" i="40"/>
  <c r="W547" i="40"/>
  <c r="W548" i="40"/>
  <c r="W549" i="40"/>
  <c r="W550" i="40"/>
  <c r="W551" i="40"/>
  <c r="W552" i="40"/>
  <c r="W553" i="40"/>
  <c r="W554" i="40"/>
  <c r="W555" i="40"/>
  <c r="W556" i="40"/>
  <c r="W557" i="40"/>
  <c r="W558" i="40"/>
  <c r="W559" i="40"/>
  <c r="W560" i="40"/>
  <c r="W561" i="40"/>
  <c r="W562" i="40"/>
  <c r="W563" i="40"/>
  <c r="W564" i="40"/>
  <c r="W565" i="40"/>
  <c r="W566" i="40"/>
  <c r="W567" i="40"/>
  <c r="W568" i="40"/>
  <c r="W569" i="40"/>
  <c r="W570" i="40"/>
  <c r="W571" i="40"/>
  <c r="W572" i="40"/>
  <c r="W573" i="40"/>
  <c r="W574" i="40"/>
  <c r="W575" i="40"/>
  <c r="W576" i="40"/>
  <c r="W577" i="40"/>
  <c r="W578" i="40"/>
  <c r="W579" i="40"/>
  <c r="W580" i="40"/>
  <c r="W581" i="40"/>
  <c r="W582" i="40"/>
  <c r="W583" i="40"/>
  <c r="W584" i="40"/>
  <c r="W585" i="40"/>
  <c r="W586" i="40"/>
  <c r="L87" i="2" l="1"/>
  <c r="M87" i="2" l="1"/>
  <c r="Q87" i="2"/>
  <c r="N87" i="2"/>
  <c r="L64" i="2"/>
  <c r="Q64" i="2" l="1"/>
  <c r="N64" i="2"/>
  <c r="M64" i="2"/>
  <c r="R64" i="2" s="1"/>
  <c r="W514" i="40"/>
  <c r="W515" i="40"/>
  <c r="W516" i="40"/>
  <c r="W517" i="40"/>
  <c r="W518" i="40"/>
  <c r="W519" i="40"/>
  <c r="W520" i="40"/>
  <c r="W521" i="40"/>
  <c r="W522" i="40"/>
  <c r="W523" i="40"/>
  <c r="W524" i="40"/>
  <c r="W525" i="40"/>
  <c r="W526" i="40"/>
  <c r="W527" i="40"/>
  <c r="W528" i="40"/>
  <c r="W529" i="40"/>
  <c r="W530" i="40"/>
  <c r="W496" i="40" l="1"/>
  <c r="W497" i="40"/>
  <c r="W498" i="40"/>
  <c r="W499" i="40"/>
  <c r="W500" i="40"/>
  <c r="W501" i="40"/>
  <c r="W502" i="40"/>
  <c r="W503" i="40"/>
  <c r="W504" i="40"/>
  <c r="W505" i="40"/>
  <c r="W506" i="40"/>
  <c r="W507" i="40"/>
  <c r="W508" i="40"/>
  <c r="W509" i="40"/>
  <c r="W510" i="40"/>
  <c r="W511" i="40"/>
  <c r="W512" i="40"/>
  <c r="W513" i="40"/>
  <c r="M60" i="2" l="1"/>
  <c r="R60" i="2" s="1"/>
  <c r="M65" i="2"/>
  <c r="R65" i="2" s="1"/>
  <c r="W486" i="40" l="1"/>
  <c r="W487" i="40"/>
  <c r="W488" i="40"/>
  <c r="W489" i="40"/>
  <c r="W490" i="40"/>
  <c r="W491" i="40"/>
  <c r="W492" i="40"/>
  <c r="W493" i="40"/>
  <c r="W494" i="40"/>
  <c r="W495" i="40"/>
  <c r="AZ18" i="40" l="1"/>
  <c r="AZ19" i="40"/>
  <c r="AZ17" i="40"/>
  <c r="AZ16" i="40"/>
  <c r="AY19" i="40"/>
  <c r="E16" i="42" s="1"/>
  <c r="AY18" i="40"/>
  <c r="E16" i="33" s="1"/>
  <c r="AY17" i="40"/>
  <c r="AY16" i="40"/>
  <c r="W426" i="40"/>
  <c r="W427" i="40"/>
  <c r="W428" i="40"/>
  <c r="W429" i="40"/>
  <c r="W430" i="40"/>
  <c r="W431" i="40"/>
  <c r="W432" i="40"/>
  <c r="W433" i="40"/>
  <c r="W434" i="40"/>
  <c r="W435" i="40"/>
  <c r="W436" i="40"/>
  <c r="W437" i="40"/>
  <c r="W438" i="40"/>
  <c r="W439" i="40"/>
  <c r="W440" i="40"/>
  <c r="W441" i="40"/>
  <c r="W442" i="40"/>
  <c r="W443" i="40"/>
  <c r="W444" i="40"/>
  <c r="W445" i="40"/>
  <c r="W446" i="40"/>
  <c r="W447" i="40"/>
  <c r="W448" i="40"/>
  <c r="W449" i="40"/>
  <c r="W450" i="40"/>
  <c r="W451" i="40"/>
  <c r="W452" i="40"/>
  <c r="W453" i="40"/>
  <c r="W454" i="40"/>
  <c r="W455" i="40"/>
  <c r="W456" i="40"/>
  <c r="W457" i="40"/>
  <c r="W458" i="40"/>
  <c r="W459" i="40"/>
  <c r="W460" i="40"/>
  <c r="W461" i="40"/>
  <c r="W462" i="40"/>
  <c r="W463" i="40"/>
  <c r="W464" i="40"/>
  <c r="W465" i="40"/>
  <c r="W466" i="40"/>
  <c r="W467" i="40"/>
  <c r="W468" i="40"/>
  <c r="W469" i="40"/>
  <c r="W470" i="40"/>
  <c r="W471" i="40"/>
  <c r="W472" i="40"/>
  <c r="W473" i="40"/>
  <c r="W474" i="40"/>
  <c r="W475" i="40"/>
  <c r="W476" i="40"/>
  <c r="W477" i="40"/>
  <c r="W478" i="40"/>
  <c r="W479" i="40"/>
  <c r="W480" i="40"/>
  <c r="W481" i="40"/>
  <c r="W482" i="40"/>
  <c r="W483" i="40"/>
  <c r="W484" i="40"/>
  <c r="W485" i="40"/>
  <c r="W349" i="40" l="1"/>
  <c r="W350" i="40"/>
  <c r="W351" i="40"/>
  <c r="W352" i="40"/>
  <c r="W353" i="40"/>
  <c r="W354" i="40"/>
  <c r="W355" i="40"/>
  <c r="W356" i="40"/>
  <c r="W357" i="40"/>
  <c r="W358" i="40"/>
  <c r="W359" i="40"/>
  <c r="W360" i="40"/>
  <c r="W361" i="40"/>
  <c r="W362" i="40"/>
  <c r="W363" i="40"/>
  <c r="W364" i="40"/>
  <c r="W365" i="40"/>
  <c r="W366" i="40"/>
  <c r="W367" i="40"/>
  <c r="W368" i="40"/>
  <c r="W369" i="40"/>
  <c r="W370" i="40"/>
  <c r="W371" i="40"/>
  <c r="W372" i="40"/>
  <c r="W373" i="40"/>
  <c r="W374" i="40"/>
  <c r="W375" i="40"/>
  <c r="W376" i="40"/>
  <c r="W377" i="40"/>
  <c r="W378" i="40"/>
  <c r="W379" i="40"/>
  <c r="W380" i="40"/>
  <c r="W381" i="40"/>
  <c r="W382" i="40"/>
  <c r="W383" i="40"/>
  <c r="W384" i="40"/>
  <c r="W385" i="40"/>
  <c r="W386" i="40"/>
  <c r="W387" i="40"/>
  <c r="W388" i="40"/>
  <c r="W389" i="40"/>
  <c r="W390" i="40"/>
  <c r="W391" i="40"/>
  <c r="W392" i="40"/>
  <c r="W393" i="40"/>
  <c r="W394" i="40"/>
  <c r="W395" i="40"/>
  <c r="W396" i="40"/>
  <c r="W397" i="40"/>
  <c r="W398" i="40"/>
  <c r="W399" i="40"/>
  <c r="W400" i="40"/>
  <c r="W401" i="40"/>
  <c r="W402" i="40"/>
  <c r="W403" i="40"/>
  <c r="W404" i="40"/>
  <c r="W405" i="40"/>
  <c r="W406" i="40"/>
  <c r="W407" i="40"/>
  <c r="W408" i="40"/>
  <c r="W409" i="40"/>
  <c r="W410" i="40"/>
  <c r="W411" i="40"/>
  <c r="W412" i="40"/>
  <c r="W413" i="40"/>
  <c r="W414" i="40"/>
  <c r="W415" i="40"/>
  <c r="W416" i="40"/>
  <c r="W417" i="40"/>
  <c r="W418" i="40"/>
  <c r="W419" i="40"/>
  <c r="W420" i="40"/>
  <c r="W421" i="40"/>
  <c r="W422" i="40"/>
  <c r="W423" i="40"/>
  <c r="W424" i="40"/>
  <c r="W425" i="40"/>
  <c r="W335" i="40" l="1"/>
  <c r="W336" i="40"/>
  <c r="W337" i="40"/>
  <c r="W338" i="40"/>
  <c r="W339" i="40"/>
  <c r="W340" i="40"/>
  <c r="W341" i="40"/>
  <c r="W342" i="40"/>
  <c r="W343" i="40"/>
  <c r="W344" i="40"/>
  <c r="W345" i="40"/>
  <c r="W346" i="40"/>
  <c r="W347" i="40"/>
  <c r="W348" i="40"/>
  <c r="AX19" i="40" l="1"/>
  <c r="AX18" i="40"/>
  <c r="AX17" i="40"/>
  <c r="AX16" i="40"/>
  <c r="W325" i="40" l="1"/>
  <c r="W326" i="40"/>
  <c r="W327" i="40"/>
  <c r="W328" i="40"/>
  <c r="W329" i="40"/>
  <c r="W330" i="40"/>
  <c r="W331" i="40"/>
  <c r="W332" i="40"/>
  <c r="W333" i="40"/>
  <c r="W334" i="40"/>
  <c r="W292" i="40" l="1"/>
  <c r="W293" i="40"/>
  <c r="W294" i="40"/>
  <c r="W295" i="40"/>
  <c r="W296" i="40"/>
  <c r="W297" i="40"/>
  <c r="W298" i="40"/>
  <c r="W299" i="40"/>
  <c r="W300" i="40"/>
  <c r="W301" i="40"/>
  <c r="W302" i="40"/>
  <c r="W303" i="40"/>
  <c r="W304" i="40"/>
  <c r="W305" i="40"/>
  <c r="W306" i="40"/>
  <c r="W307" i="40"/>
  <c r="W308" i="40"/>
  <c r="W309" i="40"/>
  <c r="W310" i="40"/>
  <c r="W311" i="40"/>
  <c r="W312" i="40"/>
  <c r="W313" i="40"/>
  <c r="W314" i="40"/>
  <c r="W315" i="40"/>
  <c r="W316" i="40"/>
  <c r="W317" i="40"/>
  <c r="W318" i="40"/>
  <c r="W319" i="40"/>
  <c r="W320" i="40"/>
  <c r="W321" i="40"/>
  <c r="W322" i="40"/>
  <c r="W323" i="40"/>
  <c r="W324" i="40"/>
  <c r="N65" i="2" l="1"/>
  <c r="W285" i="40"/>
  <c r="W286" i="40"/>
  <c r="W287" i="40"/>
  <c r="W288" i="40"/>
  <c r="W289" i="40"/>
  <c r="W290" i="40"/>
  <c r="W291" i="40"/>
  <c r="Q60" i="2" l="1"/>
  <c r="N60" i="2"/>
  <c r="W254" i="40"/>
  <c r="W255" i="40"/>
  <c r="W256" i="40"/>
  <c r="W257" i="40"/>
  <c r="W258" i="40"/>
  <c r="W259" i="40"/>
  <c r="W260" i="40"/>
  <c r="W261" i="40"/>
  <c r="W262" i="40"/>
  <c r="W263" i="40"/>
  <c r="W264" i="40"/>
  <c r="W265" i="40"/>
  <c r="W266" i="40"/>
  <c r="W267" i="40"/>
  <c r="W268" i="40"/>
  <c r="W269" i="40"/>
  <c r="W270" i="40"/>
  <c r="W271" i="40"/>
  <c r="W272" i="40"/>
  <c r="W273" i="40"/>
  <c r="W274" i="40"/>
  <c r="W275" i="40"/>
  <c r="W276" i="40"/>
  <c r="W277" i="40"/>
  <c r="W278" i="40"/>
  <c r="W279" i="40"/>
  <c r="W280" i="40"/>
  <c r="W281" i="40"/>
  <c r="W282" i="40"/>
  <c r="W283" i="40"/>
  <c r="W284" i="40"/>
  <c r="R580" i="1" l="1"/>
  <c r="W580" i="1" s="1"/>
  <c r="S580" i="1"/>
  <c r="X580" i="1" s="1"/>
  <c r="W217" i="40"/>
  <c r="W218" i="40"/>
  <c r="W219" i="40"/>
  <c r="W220" i="40"/>
  <c r="W221" i="40"/>
  <c r="W222" i="40"/>
  <c r="W223" i="40"/>
  <c r="W224" i="40"/>
  <c r="W225" i="40"/>
  <c r="W226" i="40"/>
  <c r="W227" i="40"/>
  <c r="W228" i="40"/>
  <c r="W229" i="40"/>
  <c r="W230" i="40"/>
  <c r="W231" i="40"/>
  <c r="W232" i="40"/>
  <c r="W233" i="40"/>
  <c r="W234" i="40"/>
  <c r="W235" i="40"/>
  <c r="W236" i="40"/>
  <c r="W237" i="40"/>
  <c r="W238" i="40"/>
  <c r="W239" i="40"/>
  <c r="W240" i="40"/>
  <c r="W241" i="40"/>
  <c r="W242" i="40"/>
  <c r="W243" i="40"/>
  <c r="W244" i="40"/>
  <c r="W245" i="40"/>
  <c r="W246" i="40"/>
  <c r="W247" i="40"/>
  <c r="W248" i="40"/>
  <c r="W249" i="40"/>
  <c r="W250" i="40"/>
  <c r="W251" i="40"/>
  <c r="W252" i="40"/>
  <c r="W253" i="40"/>
  <c r="AP13" i="30"/>
  <c r="AP12" i="30"/>
  <c r="AP8" i="30"/>
  <c r="AP9" i="30"/>
  <c r="AP6" i="30"/>
  <c r="AP3" i="30"/>
  <c r="E5" i="42" l="1"/>
  <c r="AT7" i="42"/>
  <c r="AK12" i="42"/>
  <c r="AE14" i="42"/>
  <c r="AK13" i="42"/>
  <c r="AF13" i="42"/>
  <c r="AF12" i="42"/>
  <c r="AF11" i="42"/>
  <c r="AK10" i="42"/>
  <c r="AF10" i="42"/>
  <c r="AK9" i="42"/>
  <c r="AF9" i="42"/>
  <c r="AK8" i="42"/>
  <c r="AF8" i="42"/>
  <c r="AK7" i="42"/>
  <c r="AF7" i="42"/>
  <c r="AK6" i="42"/>
  <c r="AF6" i="42"/>
  <c r="AK5" i="42"/>
  <c r="AF5" i="42"/>
  <c r="AK4" i="42"/>
  <c r="AF4" i="42"/>
  <c r="AK3" i="42"/>
  <c r="AF3" i="42"/>
  <c r="AQ2" i="42"/>
  <c r="AK2" i="42"/>
  <c r="AM2" i="42" s="1"/>
  <c r="AF2" i="42"/>
  <c r="F16" i="34"/>
  <c r="W1001" i="40"/>
  <c r="W1002" i="40"/>
  <c r="W1003" i="40"/>
  <c r="W1004" i="40"/>
  <c r="W1005" i="40"/>
  <c r="W1006" i="40"/>
  <c r="W1007" i="40"/>
  <c r="W1000" i="40"/>
  <c r="W3" i="40"/>
  <c r="W4" i="40"/>
  <c r="W5" i="40"/>
  <c r="W6" i="40"/>
  <c r="W7" i="40"/>
  <c r="W8" i="40"/>
  <c r="W9" i="40"/>
  <c r="W10" i="40"/>
  <c r="W11" i="40"/>
  <c r="W12" i="40"/>
  <c r="W13" i="40"/>
  <c r="W14" i="40"/>
  <c r="W15" i="40"/>
  <c r="W16" i="40"/>
  <c r="W17" i="40"/>
  <c r="W18" i="40"/>
  <c r="W19" i="40"/>
  <c r="W20" i="40"/>
  <c r="W21" i="40"/>
  <c r="W22" i="40"/>
  <c r="W23" i="40"/>
  <c r="W24" i="40"/>
  <c r="W25" i="40"/>
  <c r="W26" i="40"/>
  <c r="W27" i="40"/>
  <c r="W28" i="40"/>
  <c r="W29" i="40"/>
  <c r="W30" i="40"/>
  <c r="W31" i="40"/>
  <c r="W32" i="40"/>
  <c r="W33" i="40"/>
  <c r="W34" i="40"/>
  <c r="W35" i="40"/>
  <c r="W36" i="40"/>
  <c r="W37" i="40"/>
  <c r="W38" i="40"/>
  <c r="W39" i="40"/>
  <c r="W40" i="40"/>
  <c r="W41" i="40"/>
  <c r="W42" i="40"/>
  <c r="W43" i="40"/>
  <c r="W44" i="40"/>
  <c r="W45" i="40"/>
  <c r="W46" i="40"/>
  <c r="W47" i="40"/>
  <c r="W48" i="40"/>
  <c r="W49" i="40"/>
  <c r="W50" i="40"/>
  <c r="W51" i="40"/>
  <c r="W52" i="40"/>
  <c r="W53" i="40"/>
  <c r="W54" i="40"/>
  <c r="W55" i="40"/>
  <c r="W56" i="40"/>
  <c r="W57" i="40"/>
  <c r="W58" i="40"/>
  <c r="W59" i="40"/>
  <c r="W60" i="40"/>
  <c r="W61" i="40"/>
  <c r="W62" i="40"/>
  <c r="W63" i="40"/>
  <c r="W64" i="40"/>
  <c r="W65" i="40"/>
  <c r="W66" i="40"/>
  <c r="W67" i="40"/>
  <c r="W68" i="40"/>
  <c r="W69" i="40"/>
  <c r="W70" i="40"/>
  <c r="W71" i="40"/>
  <c r="W72" i="40"/>
  <c r="W73" i="40"/>
  <c r="W74" i="40"/>
  <c r="W75" i="40"/>
  <c r="W76" i="40"/>
  <c r="W77" i="40"/>
  <c r="W78" i="40"/>
  <c r="W79" i="40"/>
  <c r="W80" i="40"/>
  <c r="W81" i="40"/>
  <c r="W82" i="40"/>
  <c r="W83" i="40"/>
  <c r="W84" i="40"/>
  <c r="W85" i="40"/>
  <c r="W86" i="40"/>
  <c r="W87" i="40"/>
  <c r="W88" i="40"/>
  <c r="W89" i="40"/>
  <c r="W90" i="40"/>
  <c r="W91" i="40"/>
  <c r="W92" i="40"/>
  <c r="W93" i="40"/>
  <c r="W94" i="40"/>
  <c r="W95" i="40"/>
  <c r="W96" i="40"/>
  <c r="W97" i="40"/>
  <c r="W98" i="40"/>
  <c r="W99" i="40"/>
  <c r="W100" i="40"/>
  <c r="W101" i="40"/>
  <c r="W102" i="40"/>
  <c r="W103" i="40"/>
  <c r="W104" i="40"/>
  <c r="W105" i="40"/>
  <c r="W106" i="40"/>
  <c r="W107" i="40"/>
  <c r="W108" i="40"/>
  <c r="W109" i="40"/>
  <c r="W110" i="40"/>
  <c r="W111" i="40"/>
  <c r="W112" i="40"/>
  <c r="W113" i="40"/>
  <c r="W114" i="40"/>
  <c r="W115" i="40"/>
  <c r="W116" i="40"/>
  <c r="W117" i="40"/>
  <c r="W118" i="40"/>
  <c r="W119" i="40"/>
  <c r="W120" i="40"/>
  <c r="W121" i="40"/>
  <c r="W122" i="40"/>
  <c r="W123" i="40"/>
  <c r="W124" i="40"/>
  <c r="W125" i="40"/>
  <c r="W126" i="40"/>
  <c r="W127" i="40"/>
  <c r="W128" i="40"/>
  <c r="W129" i="40"/>
  <c r="W130" i="40"/>
  <c r="W131" i="40"/>
  <c r="W132" i="40"/>
  <c r="W133" i="40"/>
  <c r="W134" i="40"/>
  <c r="W135" i="40"/>
  <c r="W136" i="40"/>
  <c r="W137" i="40"/>
  <c r="W138" i="40"/>
  <c r="W139" i="40"/>
  <c r="W140" i="40"/>
  <c r="W141" i="40"/>
  <c r="W142" i="40"/>
  <c r="W143" i="40"/>
  <c r="W144" i="40"/>
  <c r="W145" i="40"/>
  <c r="W146" i="40"/>
  <c r="W147" i="40"/>
  <c r="W148" i="40"/>
  <c r="W149" i="40"/>
  <c r="W150" i="40"/>
  <c r="W151" i="40"/>
  <c r="W152" i="40"/>
  <c r="W153" i="40"/>
  <c r="W154" i="40"/>
  <c r="W155" i="40"/>
  <c r="W156" i="40"/>
  <c r="W157" i="40"/>
  <c r="W158" i="40"/>
  <c r="W159" i="40"/>
  <c r="W160" i="40"/>
  <c r="W161" i="40"/>
  <c r="W162" i="40"/>
  <c r="W163" i="40"/>
  <c r="W164" i="40"/>
  <c r="W165" i="40"/>
  <c r="W166" i="40"/>
  <c r="W167" i="40"/>
  <c r="W168" i="40"/>
  <c r="W169" i="40"/>
  <c r="W170" i="40"/>
  <c r="W171" i="40"/>
  <c r="W172" i="40"/>
  <c r="W173" i="40"/>
  <c r="W174" i="40"/>
  <c r="W175" i="40"/>
  <c r="W176" i="40"/>
  <c r="W177" i="40"/>
  <c r="W178" i="40"/>
  <c r="W179" i="40"/>
  <c r="W180" i="40"/>
  <c r="W181" i="40"/>
  <c r="W182" i="40"/>
  <c r="W183" i="40"/>
  <c r="W184" i="40"/>
  <c r="W185" i="40"/>
  <c r="W186" i="40"/>
  <c r="W187" i="40"/>
  <c r="W188" i="40"/>
  <c r="W189" i="40"/>
  <c r="W190" i="40"/>
  <c r="W191" i="40"/>
  <c r="W192" i="40"/>
  <c r="W193" i="40"/>
  <c r="W194" i="40"/>
  <c r="W195" i="40"/>
  <c r="W196" i="40"/>
  <c r="W197" i="40"/>
  <c r="W198" i="40"/>
  <c r="W199" i="40"/>
  <c r="W200" i="40"/>
  <c r="W201" i="40"/>
  <c r="W202" i="40"/>
  <c r="W203" i="40"/>
  <c r="W204" i="40"/>
  <c r="W205" i="40"/>
  <c r="W206" i="40"/>
  <c r="W207" i="40"/>
  <c r="W208" i="40"/>
  <c r="W209" i="40"/>
  <c r="W210" i="40"/>
  <c r="W211" i="40"/>
  <c r="W212" i="40"/>
  <c r="W213" i="40"/>
  <c r="W214" i="40"/>
  <c r="W215" i="40"/>
  <c r="W216" i="40"/>
  <c r="E7" i="42" l="1"/>
  <c r="F7" i="42" s="1"/>
  <c r="D3" i="42"/>
  <c r="AQ3" i="42"/>
  <c r="AQ4" i="42" s="1"/>
  <c r="AQ5" i="42" s="1"/>
  <c r="AQ6" i="42" s="1"/>
  <c r="AQ7" i="42" s="1"/>
  <c r="AQ8" i="42" s="1"/>
  <c r="AQ9" i="42" s="1"/>
  <c r="AQ10" i="42" s="1"/>
  <c r="AQ11" i="42" s="1"/>
  <c r="AQ12" i="42" s="1"/>
  <c r="AQ13" i="42" s="1"/>
  <c r="D21" i="42"/>
  <c r="AL12" i="42" s="1"/>
  <c r="D12" i="42"/>
  <c r="AL3" i="42" s="1"/>
  <c r="F4" i="42"/>
  <c r="C23" i="42"/>
  <c r="AF14" i="42"/>
  <c r="AG9" i="42" s="1"/>
  <c r="AH2" i="42"/>
  <c r="AH3" i="42" s="1"/>
  <c r="AH4" i="42" s="1"/>
  <c r="AH5" i="42" s="1"/>
  <c r="AH6" i="42" s="1"/>
  <c r="AH7" i="42" s="1"/>
  <c r="AH8" i="42" s="1"/>
  <c r="AH9" i="42" s="1"/>
  <c r="AH10" i="42" s="1"/>
  <c r="AH11" i="42" s="1"/>
  <c r="AH12" i="42" s="1"/>
  <c r="AH13" i="42" s="1"/>
  <c r="AM3" i="42"/>
  <c r="AM4" i="42" s="1"/>
  <c r="AM5" i="42" s="1"/>
  <c r="AM6" i="42" s="1"/>
  <c r="AM7" i="42" s="1"/>
  <c r="AM8" i="42" s="1"/>
  <c r="AM9" i="42" s="1"/>
  <c r="AM10" i="42" s="1"/>
  <c r="AK11" i="42"/>
  <c r="AR2" i="42"/>
  <c r="AR3" i="42" s="1"/>
  <c r="D11" i="42" l="1"/>
  <c r="AL2" i="42" s="1"/>
  <c r="AN2" i="42" s="1"/>
  <c r="E8" i="42"/>
  <c r="F16" i="42"/>
  <c r="D20" i="42"/>
  <c r="AL11" i="42" s="1"/>
  <c r="D15" i="42"/>
  <c r="AL6" i="42" s="1"/>
  <c r="D18" i="42"/>
  <c r="AL9" i="42" s="1"/>
  <c r="D13" i="42"/>
  <c r="AL4" i="42" s="1"/>
  <c r="AV7" i="42"/>
  <c r="D23" i="42"/>
  <c r="F8" i="42"/>
  <c r="D16" i="42"/>
  <c r="AL7" i="42" s="1"/>
  <c r="D19" i="42"/>
  <c r="AL10" i="42" s="1"/>
  <c r="E6" i="42"/>
  <c r="F6" i="42" s="1"/>
  <c r="F5" i="42"/>
  <c r="D22" i="42"/>
  <c r="AL13" i="42" s="1"/>
  <c r="D14" i="42"/>
  <c r="AL5" i="42" s="1"/>
  <c r="D17" i="42"/>
  <c r="AL8" i="42" s="1"/>
  <c r="AR4" i="42"/>
  <c r="AR5" i="42" s="1"/>
  <c r="AR6" i="42" s="1"/>
  <c r="AR7" i="42" s="1"/>
  <c r="AR8" i="42" s="1"/>
  <c r="AR9" i="42" s="1"/>
  <c r="AR10" i="42" s="1"/>
  <c r="AR11" i="42" s="1"/>
  <c r="AR12" i="42" s="1"/>
  <c r="AR13" i="42" s="1"/>
  <c r="AG13" i="42"/>
  <c r="AG12" i="42"/>
  <c r="AG6" i="42"/>
  <c r="AG8" i="42"/>
  <c r="AG11" i="42"/>
  <c r="AG2" i="42"/>
  <c r="AM11" i="42"/>
  <c r="AM12" i="42" s="1"/>
  <c r="AM13" i="42" s="1"/>
  <c r="AG4" i="42"/>
  <c r="AN3" i="42"/>
  <c r="AG10" i="42"/>
  <c r="AG5" i="42"/>
  <c r="AG7" i="42"/>
  <c r="AG3" i="42"/>
  <c r="AP4" i="33"/>
  <c r="AP6" i="33"/>
  <c r="AP8" i="33"/>
  <c r="AP10" i="33"/>
  <c r="AP12" i="33"/>
  <c r="E5" i="33"/>
  <c r="AJ14" i="30"/>
  <c r="E3" i="30" s="1"/>
  <c r="AO4" i="35"/>
  <c r="E5" i="35"/>
  <c r="E7" i="35" s="1"/>
  <c r="AO5" i="35"/>
  <c r="AO6" i="35"/>
  <c r="AO7" i="35"/>
  <c r="AO8" i="35"/>
  <c r="AO9" i="35"/>
  <c r="AO10" i="35"/>
  <c r="AO11" i="35"/>
  <c r="AO12" i="35"/>
  <c r="AO13" i="35"/>
  <c r="AO3" i="35"/>
  <c r="AO2" i="35"/>
  <c r="AQ2" i="35" s="1"/>
  <c r="AK8" i="30"/>
  <c r="AK9" i="30"/>
  <c r="AK10" i="30"/>
  <c r="AK11" i="30"/>
  <c r="AK12" i="30"/>
  <c r="AK13" i="30"/>
  <c r="AK7" i="30"/>
  <c r="E22" i="42"/>
  <c r="AT13" i="42" s="1"/>
  <c r="E22" i="35"/>
  <c r="AX13" i="35" s="1"/>
  <c r="E22" i="30"/>
  <c r="E21" i="42"/>
  <c r="AT12" i="42" s="1"/>
  <c r="E21" i="35"/>
  <c r="AX12" i="35" s="1"/>
  <c r="E21" i="30"/>
  <c r="E20" i="42"/>
  <c r="AT11" i="42" s="1"/>
  <c r="E20" i="35"/>
  <c r="AX11" i="35" s="1"/>
  <c r="E20" i="30"/>
  <c r="E19" i="42"/>
  <c r="AT10" i="42" s="1"/>
  <c r="E19" i="35"/>
  <c r="AX10" i="35" s="1"/>
  <c r="E19" i="30"/>
  <c r="E18" i="42"/>
  <c r="AT9" i="42" s="1"/>
  <c r="E18" i="35"/>
  <c r="E18" i="30"/>
  <c r="E17" i="42"/>
  <c r="E17" i="35"/>
  <c r="E17" i="30"/>
  <c r="E16" i="35"/>
  <c r="E16" i="30"/>
  <c r="E15" i="36" s="1"/>
  <c r="E15" i="42"/>
  <c r="E15" i="35"/>
  <c r="E15" i="30"/>
  <c r="E14" i="42"/>
  <c r="AX5" i="35"/>
  <c r="E14" i="30"/>
  <c r="AV19" i="40"/>
  <c r="E13" i="42" s="1"/>
  <c r="AV18" i="40"/>
  <c r="AV17" i="40"/>
  <c r="E13" i="35" s="1"/>
  <c r="AV16" i="40"/>
  <c r="E13" i="30" s="1"/>
  <c r="AU19" i="40"/>
  <c r="E12" i="42" s="1"/>
  <c r="AU18" i="40"/>
  <c r="AU17" i="40"/>
  <c r="AU16" i="40"/>
  <c r="E12" i="30" s="1"/>
  <c r="AT19" i="40"/>
  <c r="AT18" i="40"/>
  <c r="AT17" i="40"/>
  <c r="AT16" i="40"/>
  <c r="E11" i="30" s="1"/>
  <c r="AV2" i="33"/>
  <c r="AV3" i="33" s="1"/>
  <c r="AV4" i="33" s="1"/>
  <c r="AV5" i="33" s="1"/>
  <c r="AV6" i="33" s="1"/>
  <c r="AV7" i="33" s="1"/>
  <c r="AV8" i="33" s="1"/>
  <c r="AV9" i="33" s="1"/>
  <c r="AV10" i="33" s="1"/>
  <c r="AV11" i="33" s="1"/>
  <c r="AV12" i="33" s="1"/>
  <c r="AV13" i="33" s="1"/>
  <c r="AV14" i="33" s="1"/>
  <c r="AU2" i="35"/>
  <c r="AU3" i="35" s="1"/>
  <c r="AU4" i="35" s="1"/>
  <c r="AU5" i="35" s="1"/>
  <c r="AU6" i="35" s="1"/>
  <c r="AU7" i="35" s="1"/>
  <c r="AU8" i="35" s="1"/>
  <c r="AU9" i="35" s="1"/>
  <c r="AU10" i="35" s="1"/>
  <c r="AU11" i="35" s="1"/>
  <c r="AU12" i="35" s="1"/>
  <c r="AU13" i="35" s="1"/>
  <c r="AV2" i="30"/>
  <c r="AV3" i="30" s="1"/>
  <c r="AV4" i="30" s="1"/>
  <c r="AV5" i="30" s="1"/>
  <c r="AV6" i="30" s="1"/>
  <c r="AV7" i="30" s="1"/>
  <c r="AV8" i="30" s="1"/>
  <c r="AV9" i="30" s="1"/>
  <c r="AV10" i="30" s="1"/>
  <c r="AV11" i="30" s="1"/>
  <c r="AV12" i="30" s="1"/>
  <c r="AV13" i="30" s="1"/>
  <c r="AV14" i="30" s="1"/>
  <c r="BK7" i="34"/>
  <c r="W2" i="40"/>
  <c r="X682" i="40"/>
  <c r="X596" i="40"/>
  <c r="X328" i="40"/>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C14" i="23"/>
  <c r="G14" i="23"/>
  <c r="D22" i="34"/>
  <c r="E22" i="34" s="1"/>
  <c r="BR13" i="34" s="1"/>
  <c r="D21" i="34"/>
  <c r="D20" i="34"/>
  <c r="D19" i="34"/>
  <c r="D18" i="34"/>
  <c r="D17" i="34"/>
  <c r="D16" i="34"/>
  <c r="D15" i="34"/>
  <c r="D14" i="34"/>
  <c r="E14" i="34" s="1"/>
  <c r="BR5" i="34" s="1"/>
  <c r="D13" i="34"/>
  <c r="D12" i="34"/>
  <c r="BC14" i="36"/>
  <c r="BC3" i="36"/>
  <c r="BC4" i="36"/>
  <c r="BC5" i="36"/>
  <c r="BC6" i="36"/>
  <c r="BC7" i="36"/>
  <c r="BC8" i="36"/>
  <c r="BC9" i="36"/>
  <c r="BC10" i="36"/>
  <c r="BC11" i="36"/>
  <c r="BC12" i="36"/>
  <c r="BC13" i="36"/>
  <c r="BC2" i="36"/>
  <c r="BI2" i="34"/>
  <c r="AU15" i="30"/>
  <c r="AU23" i="30" s="1"/>
  <c r="AK3" i="30"/>
  <c r="AK2" i="30"/>
  <c r="AM2" i="30" s="1"/>
  <c r="AJ14" i="33"/>
  <c r="AI14" i="35"/>
  <c r="L10" i="2"/>
  <c r="L11" i="2"/>
  <c r="L17" i="2"/>
  <c r="L19" i="2"/>
  <c r="L29" i="2"/>
  <c r="L30" i="2"/>
  <c r="L32" i="2"/>
  <c r="L35" i="2"/>
  <c r="L38" i="2"/>
  <c r="L39" i="2"/>
  <c r="J58" i="2"/>
  <c r="L58" i="2" s="1"/>
  <c r="L63" i="2"/>
  <c r="Q63" i="2" s="1"/>
  <c r="L88" i="2"/>
  <c r="Q88" i="2" s="1"/>
  <c r="L3" i="2"/>
  <c r="U3" i="7"/>
  <c r="U4"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L73" i="2" s="1"/>
  <c r="Q73" i="2" s="1"/>
  <c r="U193" i="7"/>
  <c r="U194" i="7"/>
  <c r="L71" i="2" s="1"/>
  <c r="N71" i="2" s="1"/>
  <c r="U195" i="7"/>
  <c r="U196" i="7"/>
  <c r="L72" i="2" s="1"/>
  <c r="N72" i="2" s="1"/>
  <c r="U197" i="7"/>
  <c r="U198" i="7"/>
  <c r="U199" i="7"/>
  <c r="U200" i="7"/>
  <c r="U201" i="7"/>
  <c r="U202" i="7"/>
  <c r="U203" i="7"/>
  <c r="U204" i="7"/>
  <c r="U205" i="7"/>
  <c r="U206" i="7"/>
  <c r="U207" i="7"/>
  <c r="U208" i="7"/>
  <c r="U209" i="7"/>
  <c r="U210" i="7"/>
  <c r="U211" i="7"/>
  <c r="U212" i="7"/>
  <c r="L53" i="2" s="1"/>
  <c r="U213" i="7"/>
  <c r="U214" i="7"/>
  <c r="U215" i="7"/>
  <c r="U216" i="7"/>
  <c r="U217" i="7"/>
  <c r="U218" i="7"/>
  <c r="U219" i="7"/>
  <c r="U220" i="7"/>
  <c r="U221" i="7"/>
  <c r="L75" i="2" s="1"/>
  <c r="Q75" i="2" s="1"/>
  <c r="U222" i="7"/>
  <c r="U223" i="7"/>
  <c r="U224" i="7"/>
  <c r="U225" i="7"/>
  <c r="U226" i="7"/>
  <c r="U227" i="7"/>
  <c r="U228" i="7"/>
  <c r="L68" i="2" s="1"/>
  <c r="N68" i="2" s="1"/>
  <c r="U229" i="7"/>
  <c r="L89" i="2" s="1"/>
  <c r="N89" i="2" s="1"/>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2" i="7"/>
  <c r="X33" i="40"/>
  <c r="T3" i="7"/>
  <c r="T4" i="7"/>
  <c r="T5" i="7"/>
  <c r="T6" i="7"/>
  <c r="T7" i="7"/>
  <c r="T8" i="7"/>
  <c r="T9" i="7"/>
  <c r="T10" i="7"/>
  <c r="T11" i="7"/>
  <c r="T12" i="7"/>
  <c r="T13" i="7"/>
  <c r="T14" i="7"/>
  <c r="T15" i="7"/>
  <c r="T16" i="7"/>
  <c r="T17"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2" i="7"/>
  <c r="L5" i="2"/>
  <c r="L4" i="2"/>
  <c r="S581" i="1"/>
  <c r="X581" i="1" s="1"/>
  <c r="R581" i="1"/>
  <c r="W581" i="1" s="1"/>
  <c r="Q579" i="1"/>
  <c r="S579" i="1" s="1"/>
  <c r="X579" i="1" s="1"/>
  <c r="P579" i="1"/>
  <c r="R579" i="1" s="1"/>
  <c r="W579" i="1" s="1"/>
  <c r="Q578" i="1"/>
  <c r="S578" i="1" s="1"/>
  <c r="X578" i="1" s="1"/>
  <c r="P578" i="1"/>
  <c r="R578" i="1" s="1"/>
  <c r="W578" i="1" s="1"/>
  <c r="S483" i="7"/>
  <c r="S482" i="7"/>
  <c r="K21" i="2" s="1"/>
  <c r="S481" i="7"/>
  <c r="S480" i="7"/>
  <c r="S479" i="7"/>
  <c r="S478" i="7"/>
  <c r="S477" i="7"/>
  <c r="S476" i="7"/>
  <c r="S475" i="7"/>
  <c r="S474" i="7"/>
  <c r="S473" i="7"/>
  <c r="S472" i="7"/>
  <c r="S471" i="7"/>
  <c r="S470" i="7"/>
  <c r="S469" i="7"/>
  <c r="S468" i="7"/>
  <c r="S467" i="7"/>
  <c r="S466" i="7"/>
  <c r="S465" i="7"/>
  <c r="S464" i="7"/>
  <c r="S463" i="7"/>
  <c r="S462" i="7"/>
  <c r="S461" i="7"/>
  <c r="S460" i="7"/>
  <c r="S459" i="7"/>
  <c r="S458" i="7"/>
  <c r="S457" i="7"/>
  <c r="S456" i="7"/>
  <c r="S455" i="7"/>
  <c r="S454" i="7"/>
  <c r="S453" i="7"/>
  <c r="S452" i="7"/>
  <c r="S451" i="7"/>
  <c r="S450" i="7"/>
  <c r="S449" i="7"/>
  <c r="S448" i="7"/>
  <c r="S447" i="7"/>
  <c r="S446" i="7"/>
  <c r="S445" i="7"/>
  <c r="S444" i="7"/>
  <c r="S443" i="7"/>
  <c r="S442" i="7"/>
  <c r="S441" i="7"/>
  <c r="S440" i="7"/>
  <c r="S439" i="7"/>
  <c r="S438" i="7"/>
  <c r="S437" i="7"/>
  <c r="S436" i="7"/>
  <c r="S435" i="7"/>
  <c r="S434" i="7"/>
  <c r="S433" i="7"/>
  <c r="S432" i="7"/>
  <c r="S431" i="7"/>
  <c r="S430" i="7"/>
  <c r="S429" i="7"/>
  <c r="S428" i="7"/>
  <c r="S427" i="7"/>
  <c r="S426" i="7"/>
  <c r="S425" i="7"/>
  <c r="S424" i="7"/>
  <c r="S423" i="7"/>
  <c r="S422" i="7"/>
  <c r="S421" i="7"/>
  <c r="S420" i="7"/>
  <c r="S419" i="7"/>
  <c r="S418" i="7"/>
  <c r="S417" i="7"/>
  <c r="S416" i="7"/>
  <c r="S415" i="7"/>
  <c r="S414" i="7"/>
  <c r="S413" i="7"/>
  <c r="S412" i="7"/>
  <c r="S411" i="7"/>
  <c r="S410" i="7"/>
  <c r="S409" i="7"/>
  <c r="S408" i="7"/>
  <c r="S407" i="7"/>
  <c r="S406" i="7"/>
  <c r="S405" i="7"/>
  <c r="S404" i="7"/>
  <c r="S403" i="7"/>
  <c r="S402" i="7"/>
  <c r="S401" i="7"/>
  <c r="S400" i="7"/>
  <c r="S399" i="7"/>
  <c r="S398" i="7"/>
  <c r="S397" i="7"/>
  <c r="S396" i="7"/>
  <c r="S395" i="7"/>
  <c r="S394" i="7"/>
  <c r="S393" i="7"/>
  <c r="S392" i="7"/>
  <c r="S391" i="7"/>
  <c r="S390" i="7"/>
  <c r="S389" i="7"/>
  <c r="S388" i="7"/>
  <c r="S387" i="7"/>
  <c r="S386" i="7"/>
  <c r="S385" i="7"/>
  <c r="S384" i="7"/>
  <c r="S383" i="7"/>
  <c r="S382" i="7"/>
  <c r="S381" i="7"/>
  <c r="S380" i="7"/>
  <c r="S379" i="7"/>
  <c r="S378" i="7"/>
  <c r="S377" i="7"/>
  <c r="S376" i="7"/>
  <c r="S375" i="7"/>
  <c r="S374" i="7"/>
  <c r="S373" i="7"/>
  <c r="S372" i="7"/>
  <c r="S371" i="7"/>
  <c r="S370" i="7"/>
  <c r="S369" i="7"/>
  <c r="S368" i="7"/>
  <c r="S367" i="7"/>
  <c r="S366" i="7"/>
  <c r="S365" i="7"/>
  <c r="S364" i="7"/>
  <c r="S363" i="7"/>
  <c r="S362" i="7"/>
  <c r="S361" i="7"/>
  <c r="S360" i="7"/>
  <c r="S359" i="7"/>
  <c r="S358" i="7"/>
  <c r="S357" i="7"/>
  <c r="S356" i="7"/>
  <c r="S355" i="7"/>
  <c r="S354" i="7"/>
  <c r="S353" i="7"/>
  <c r="S352" i="7"/>
  <c r="S351" i="7"/>
  <c r="S350" i="7"/>
  <c r="S349" i="7"/>
  <c r="S348" i="7"/>
  <c r="S347" i="7"/>
  <c r="S346" i="7"/>
  <c r="S345" i="7"/>
  <c r="S344" i="7"/>
  <c r="S343" i="7"/>
  <c r="S342" i="7"/>
  <c r="S341" i="7"/>
  <c r="S340" i="7"/>
  <c r="S339" i="7"/>
  <c r="S338" i="7"/>
  <c r="S337" i="7"/>
  <c r="S336" i="7"/>
  <c r="S335" i="7"/>
  <c r="S334" i="7"/>
  <c r="S333" i="7"/>
  <c r="S332" i="7"/>
  <c r="S331" i="7"/>
  <c r="S330" i="7"/>
  <c r="S329" i="7"/>
  <c r="S328" i="7"/>
  <c r="S327" i="7"/>
  <c r="S326" i="7"/>
  <c r="S325" i="7"/>
  <c r="S324" i="7"/>
  <c r="S323" i="7"/>
  <c r="S322" i="7"/>
  <c r="S321" i="7"/>
  <c r="S320" i="7"/>
  <c r="S319" i="7"/>
  <c r="S318" i="7"/>
  <c r="S317" i="7"/>
  <c r="S316" i="7"/>
  <c r="S315" i="7"/>
  <c r="S314" i="7"/>
  <c r="S313" i="7"/>
  <c r="S312" i="7"/>
  <c r="S311" i="7"/>
  <c r="S310" i="7"/>
  <c r="S309" i="7"/>
  <c r="S308" i="7"/>
  <c r="S307" i="7"/>
  <c r="S306" i="7"/>
  <c r="S305" i="7"/>
  <c r="S304" i="7"/>
  <c r="S303" i="7"/>
  <c r="S302" i="7"/>
  <c r="S301" i="7"/>
  <c r="S300" i="7"/>
  <c r="S299" i="7"/>
  <c r="S298" i="7"/>
  <c r="S297" i="7"/>
  <c r="S296" i="7"/>
  <c r="S295" i="7"/>
  <c r="S294" i="7"/>
  <c r="S293" i="7"/>
  <c r="S292" i="7"/>
  <c r="S291" i="7"/>
  <c r="S290" i="7"/>
  <c r="S289" i="7"/>
  <c r="S288" i="7"/>
  <c r="S287" i="7"/>
  <c r="S286" i="7"/>
  <c r="S285" i="7"/>
  <c r="S284" i="7"/>
  <c r="S283" i="7"/>
  <c r="S282" i="7"/>
  <c r="S281" i="7"/>
  <c r="S280" i="7"/>
  <c r="S279" i="7"/>
  <c r="S278" i="7"/>
  <c r="S277" i="7"/>
  <c r="S276" i="7"/>
  <c r="S275" i="7"/>
  <c r="S274" i="7"/>
  <c r="S273" i="7"/>
  <c r="S272" i="7"/>
  <c r="S271" i="7"/>
  <c r="S270" i="7"/>
  <c r="S269" i="7"/>
  <c r="S268" i="7"/>
  <c r="S267" i="7"/>
  <c r="S266" i="7"/>
  <c r="S265" i="7"/>
  <c r="S264" i="7"/>
  <c r="S263" i="7"/>
  <c r="S262" i="7"/>
  <c r="S261" i="7"/>
  <c r="S260" i="7"/>
  <c r="S259" i="7"/>
  <c r="S258" i="7"/>
  <c r="S257" i="7"/>
  <c r="S256" i="7"/>
  <c r="S255" i="7"/>
  <c r="S254" i="7"/>
  <c r="S253" i="7"/>
  <c r="S252" i="7"/>
  <c r="S251" i="7"/>
  <c r="S250" i="7"/>
  <c r="S249" i="7"/>
  <c r="S248" i="7"/>
  <c r="S247" i="7"/>
  <c r="S246" i="7"/>
  <c r="S245" i="7"/>
  <c r="S244" i="7"/>
  <c r="S243" i="7"/>
  <c r="S242" i="7"/>
  <c r="S241" i="7"/>
  <c r="S240" i="7"/>
  <c r="S239" i="7"/>
  <c r="S238" i="7"/>
  <c r="S237" i="7"/>
  <c r="S236" i="7"/>
  <c r="S235" i="7"/>
  <c r="S234" i="7"/>
  <c r="S233" i="7"/>
  <c r="S232" i="7"/>
  <c r="S231" i="7"/>
  <c r="S230" i="7"/>
  <c r="S229" i="7"/>
  <c r="S228" i="7"/>
  <c r="S227" i="7"/>
  <c r="S226" i="7"/>
  <c r="S225" i="7"/>
  <c r="S224" i="7"/>
  <c r="S223" i="7"/>
  <c r="S222" i="7"/>
  <c r="S221" i="7"/>
  <c r="S220" i="7"/>
  <c r="S219" i="7"/>
  <c r="S218" i="7"/>
  <c r="S217" i="7"/>
  <c r="S216" i="7"/>
  <c r="S215" i="7"/>
  <c r="S214" i="7"/>
  <c r="S213" i="7"/>
  <c r="S212" i="7"/>
  <c r="S211" i="7"/>
  <c r="S210" i="7"/>
  <c r="S209" i="7"/>
  <c r="S208" i="7"/>
  <c r="S207" i="7"/>
  <c r="S206" i="7"/>
  <c r="S205" i="7"/>
  <c r="S204" i="7"/>
  <c r="S203" i="7"/>
  <c r="S202" i="7"/>
  <c r="S201" i="7"/>
  <c r="S200" i="7"/>
  <c r="S199" i="7"/>
  <c r="S198" i="7"/>
  <c r="S197" i="7"/>
  <c r="S196" i="7"/>
  <c r="S195" i="7"/>
  <c r="S194" i="7"/>
  <c r="S193" i="7"/>
  <c r="S192" i="7"/>
  <c r="S191" i="7"/>
  <c r="S190" i="7"/>
  <c r="S189" i="7"/>
  <c r="S188" i="7"/>
  <c r="S187" i="7"/>
  <c r="S186" i="7"/>
  <c r="S185" i="7"/>
  <c r="S184" i="7"/>
  <c r="S183" i="7"/>
  <c r="S182" i="7"/>
  <c r="S181" i="7"/>
  <c r="S180" i="7"/>
  <c r="S179" i="7"/>
  <c r="S178" i="7"/>
  <c r="S177" i="7"/>
  <c r="S176" i="7"/>
  <c r="S175" i="7"/>
  <c r="S174" i="7"/>
  <c r="S173" i="7"/>
  <c r="S172" i="7"/>
  <c r="S171" i="7"/>
  <c r="S170" i="7"/>
  <c r="S169" i="7"/>
  <c r="S168" i="7"/>
  <c r="S167" i="7"/>
  <c r="S166" i="7"/>
  <c r="S165" i="7"/>
  <c r="S164" i="7"/>
  <c r="S163" i="7"/>
  <c r="S162" i="7"/>
  <c r="S161" i="7"/>
  <c r="S160" i="7"/>
  <c r="S159" i="7"/>
  <c r="S158" i="7"/>
  <c r="S157" i="7"/>
  <c r="S156" i="7"/>
  <c r="S155" i="7"/>
  <c r="S154" i="7"/>
  <c r="S153" i="7"/>
  <c r="S152" i="7"/>
  <c r="S151" i="7"/>
  <c r="S150" i="7"/>
  <c r="S149" i="7"/>
  <c r="S148" i="7"/>
  <c r="S147" i="7"/>
  <c r="S146" i="7"/>
  <c r="S145" i="7"/>
  <c r="S144" i="7"/>
  <c r="S143" i="7"/>
  <c r="S142" i="7"/>
  <c r="S141" i="7"/>
  <c r="S140" i="7"/>
  <c r="S139" i="7"/>
  <c r="S138" i="7"/>
  <c r="S137" i="7"/>
  <c r="S136" i="7"/>
  <c r="S135" i="7"/>
  <c r="S134" i="7"/>
  <c r="S133" i="7"/>
  <c r="S132" i="7"/>
  <c r="S131" i="7"/>
  <c r="S130" i="7"/>
  <c r="S129" i="7"/>
  <c r="S128" i="7"/>
  <c r="S127" i="7"/>
  <c r="S126" i="7"/>
  <c r="S125" i="7"/>
  <c r="S124" i="7"/>
  <c r="S123" i="7"/>
  <c r="S122" i="7"/>
  <c r="S121" i="7"/>
  <c r="S120" i="7"/>
  <c r="S119" i="7"/>
  <c r="S118" i="7"/>
  <c r="S117" i="7"/>
  <c r="S116" i="7"/>
  <c r="S115" i="7"/>
  <c r="S114" i="7"/>
  <c r="S113" i="7"/>
  <c r="S112" i="7"/>
  <c r="S111" i="7"/>
  <c r="S110" i="7"/>
  <c r="S109" i="7"/>
  <c r="S108" i="7"/>
  <c r="S107" i="7"/>
  <c r="S106" i="7"/>
  <c r="S105" i="7"/>
  <c r="S104" i="7"/>
  <c r="S103" i="7"/>
  <c r="S102" i="7"/>
  <c r="S101" i="7"/>
  <c r="S100" i="7"/>
  <c r="S99" i="7"/>
  <c r="S98" i="7"/>
  <c r="S97" i="7"/>
  <c r="S96" i="7"/>
  <c r="S95" i="7"/>
  <c r="S94" i="7"/>
  <c r="S93" i="7"/>
  <c r="S92" i="7"/>
  <c r="S91" i="7"/>
  <c r="S90" i="7"/>
  <c r="S89" i="7"/>
  <c r="S88" i="7"/>
  <c r="S87" i="7"/>
  <c r="S86" i="7"/>
  <c r="S85" i="7"/>
  <c r="S84" i="7"/>
  <c r="S83" i="7"/>
  <c r="S82" i="7"/>
  <c r="S81" i="7"/>
  <c r="S80" i="7"/>
  <c r="S79" i="7"/>
  <c r="S78" i="7"/>
  <c r="S77" i="7"/>
  <c r="S76" i="7"/>
  <c r="S75" i="7"/>
  <c r="S74" i="7"/>
  <c r="S73" i="7"/>
  <c r="S72" i="7"/>
  <c r="S71" i="7"/>
  <c r="S70" i="7"/>
  <c r="S69" i="7"/>
  <c r="S68" i="7"/>
  <c r="S67" i="7"/>
  <c r="S66" i="7"/>
  <c r="S65" i="7"/>
  <c r="S64" i="7"/>
  <c r="S63" i="7"/>
  <c r="S62" i="7"/>
  <c r="S61" i="7"/>
  <c r="S60" i="7"/>
  <c r="S59" i="7"/>
  <c r="S58" i="7"/>
  <c r="S57" i="7"/>
  <c r="S56" i="7"/>
  <c r="S55" i="7"/>
  <c r="S54" i="7"/>
  <c r="S53" i="7"/>
  <c r="S52" i="7"/>
  <c r="S51" i="7"/>
  <c r="S50" i="7"/>
  <c r="S49" i="7"/>
  <c r="S48" i="7"/>
  <c r="S47" i="7"/>
  <c r="S46" i="7"/>
  <c r="S45" i="7"/>
  <c r="S44" i="7"/>
  <c r="S43" i="7"/>
  <c r="S42" i="7"/>
  <c r="S41" i="7"/>
  <c r="S40" i="7"/>
  <c r="S39" i="7"/>
  <c r="S38" i="7"/>
  <c r="S37" i="7"/>
  <c r="S36" i="7"/>
  <c r="S35" i="7"/>
  <c r="S34" i="7"/>
  <c r="S33" i="7"/>
  <c r="S32" i="7"/>
  <c r="S31" i="7"/>
  <c r="S30" i="7"/>
  <c r="S29" i="7"/>
  <c r="S28" i="7"/>
  <c r="S27" i="7"/>
  <c r="S26" i="7"/>
  <c r="S25" i="7"/>
  <c r="S24" i="7"/>
  <c r="S23" i="7"/>
  <c r="S22" i="7"/>
  <c r="S21" i="7"/>
  <c r="S20" i="7"/>
  <c r="S19" i="7"/>
  <c r="S18" i="7"/>
  <c r="S17" i="7"/>
  <c r="S16" i="7"/>
  <c r="S15" i="7"/>
  <c r="S14" i="7"/>
  <c r="S13" i="7"/>
  <c r="S12" i="7"/>
  <c r="S11" i="7"/>
  <c r="S10" i="7"/>
  <c r="S9" i="7"/>
  <c r="S8" i="7"/>
  <c r="S7" i="7"/>
  <c r="S6" i="7"/>
  <c r="S5" i="7"/>
  <c r="S4" i="7"/>
  <c r="S3" i="7"/>
  <c r="S2" i="7"/>
  <c r="G82" i="22"/>
  <c r="D79" i="22"/>
  <c r="B79" i="22"/>
  <c r="H78" i="22"/>
  <c r="E78" i="22"/>
  <c r="C78" i="22"/>
  <c r="H77" i="22"/>
  <c r="E77" i="22"/>
  <c r="C77" i="22"/>
  <c r="H76" i="22"/>
  <c r="E76" i="22"/>
  <c r="C76" i="22"/>
  <c r="H75" i="22"/>
  <c r="E75" i="22"/>
  <c r="C75" i="22"/>
  <c r="H74" i="22"/>
  <c r="E74" i="22"/>
  <c r="C74" i="22"/>
  <c r="H73" i="22"/>
  <c r="E73" i="22"/>
  <c r="C73" i="22"/>
  <c r="H72" i="22"/>
  <c r="E72" i="22"/>
  <c r="C72" i="22"/>
  <c r="H71" i="22"/>
  <c r="E71" i="22"/>
  <c r="C71" i="22"/>
  <c r="H70" i="22"/>
  <c r="E70" i="22"/>
  <c r="C70" i="22"/>
  <c r="H69" i="22"/>
  <c r="E69" i="22"/>
  <c r="C69" i="22"/>
  <c r="H68" i="22"/>
  <c r="E68" i="22"/>
  <c r="C68" i="22"/>
  <c r="H67" i="22"/>
  <c r="E67" i="22"/>
  <c r="C67" i="22"/>
  <c r="H66" i="22"/>
  <c r="E66" i="22"/>
  <c r="C66" i="22"/>
  <c r="H65" i="22"/>
  <c r="E65" i="22"/>
  <c r="C65" i="22"/>
  <c r="H64" i="22"/>
  <c r="E64" i="22"/>
  <c r="C64" i="22"/>
  <c r="H63" i="22"/>
  <c r="E63" i="22"/>
  <c r="C63" i="22"/>
  <c r="H62" i="22"/>
  <c r="E62" i="22"/>
  <c r="C62" i="22"/>
  <c r="A62" i="22"/>
  <c r="H61" i="22"/>
  <c r="E61" i="22"/>
  <c r="C61" i="22"/>
  <c r="A61" i="22"/>
  <c r="H60" i="22"/>
  <c r="E60" i="22"/>
  <c r="C60" i="22"/>
  <c r="A60" i="22"/>
  <c r="H59" i="22"/>
  <c r="E59" i="22"/>
  <c r="C59" i="22"/>
  <c r="A59" i="22"/>
  <c r="H58" i="22"/>
  <c r="E58" i="22"/>
  <c r="C58" i="22"/>
  <c r="A58" i="22"/>
  <c r="H57" i="22"/>
  <c r="E57" i="22"/>
  <c r="C57" i="22"/>
  <c r="A57" i="22"/>
  <c r="H56" i="22"/>
  <c r="E56" i="22"/>
  <c r="C56" i="22"/>
  <c r="A56" i="22"/>
  <c r="H55" i="22"/>
  <c r="E55" i="22"/>
  <c r="C55" i="22"/>
  <c r="A55" i="22"/>
  <c r="H54" i="22"/>
  <c r="E54" i="22"/>
  <c r="C54" i="22"/>
  <c r="A54" i="22"/>
  <c r="H53" i="22"/>
  <c r="I53" i="22" s="1"/>
  <c r="E53" i="22"/>
  <c r="C53" i="22"/>
  <c r="A53" i="22"/>
  <c r="H52" i="22"/>
  <c r="E52" i="22"/>
  <c r="C52" i="22"/>
  <c r="A52" i="22"/>
  <c r="H51" i="22"/>
  <c r="E51" i="22"/>
  <c r="C51" i="22"/>
  <c r="A51" i="22"/>
  <c r="H50" i="22"/>
  <c r="E50" i="22"/>
  <c r="C50" i="22"/>
  <c r="H49" i="22"/>
  <c r="E49" i="22"/>
  <c r="C49" i="22"/>
  <c r="A49" i="22"/>
  <c r="H48" i="22"/>
  <c r="E48" i="22"/>
  <c r="C48" i="22"/>
  <c r="A48" i="22"/>
  <c r="H47" i="22"/>
  <c r="E47" i="22"/>
  <c r="C47" i="22"/>
  <c r="A47" i="22"/>
  <c r="D40" i="22"/>
  <c r="B40" i="22"/>
  <c r="H39" i="22"/>
  <c r="E39" i="22"/>
  <c r="C39" i="22"/>
  <c r="H38" i="22"/>
  <c r="I38" i="22" s="1"/>
  <c r="E38" i="22"/>
  <c r="C38" i="22"/>
  <c r="H37" i="22"/>
  <c r="E37" i="22"/>
  <c r="C37" i="22"/>
  <c r="H36" i="22"/>
  <c r="E36" i="22"/>
  <c r="C36" i="22"/>
  <c r="H35" i="22"/>
  <c r="E35" i="22"/>
  <c r="C35" i="22"/>
  <c r="H34" i="22"/>
  <c r="E34" i="22"/>
  <c r="C34" i="22"/>
  <c r="H33" i="22"/>
  <c r="E33" i="22"/>
  <c r="C33" i="22"/>
  <c r="H32" i="22"/>
  <c r="E32" i="22"/>
  <c r="C32" i="22"/>
  <c r="H31" i="22"/>
  <c r="E31" i="22"/>
  <c r="C31" i="22"/>
  <c r="H30" i="22"/>
  <c r="E30" i="22"/>
  <c r="C30" i="22"/>
  <c r="H29" i="22"/>
  <c r="E29" i="22"/>
  <c r="C29" i="22"/>
  <c r="H28" i="22"/>
  <c r="E28" i="22"/>
  <c r="C28" i="22"/>
  <c r="H27" i="22"/>
  <c r="I27" i="22" s="1"/>
  <c r="E27" i="22"/>
  <c r="C27" i="22"/>
  <c r="H26" i="22"/>
  <c r="E26" i="22"/>
  <c r="C26" i="22"/>
  <c r="H25" i="22"/>
  <c r="E25" i="22"/>
  <c r="C25" i="22"/>
  <c r="H24" i="22"/>
  <c r="E24" i="22"/>
  <c r="C24" i="22"/>
  <c r="H23" i="22"/>
  <c r="E23" i="22"/>
  <c r="C23" i="22"/>
  <c r="H22" i="22"/>
  <c r="E22" i="22"/>
  <c r="C22" i="22"/>
  <c r="H21" i="22"/>
  <c r="I21" i="22" s="1"/>
  <c r="E21" i="22"/>
  <c r="C21" i="22"/>
  <c r="H20" i="22"/>
  <c r="E20" i="22"/>
  <c r="C20" i="22"/>
  <c r="H19" i="22"/>
  <c r="I19" i="22" s="1"/>
  <c r="E19" i="22"/>
  <c r="C19" i="22"/>
  <c r="H18" i="22"/>
  <c r="E18" i="22"/>
  <c r="C18" i="22"/>
  <c r="H17" i="22"/>
  <c r="E17" i="22"/>
  <c r="C17" i="22"/>
  <c r="H16" i="22"/>
  <c r="E16" i="22"/>
  <c r="C16" i="22"/>
  <c r="H15" i="22"/>
  <c r="E15" i="22"/>
  <c r="C15" i="22"/>
  <c r="H14" i="22"/>
  <c r="E14" i="22"/>
  <c r="C14" i="22"/>
  <c r="H13" i="22"/>
  <c r="I13" i="22" s="1"/>
  <c r="E13" i="22"/>
  <c r="C13" i="22"/>
  <c r="H12" i="22"/>
  <c r="I12" i="22" s="1"/>
  <c r="E12" i="22"/>
  <c r="C12" i="22"/>
  <c r="H11" i="22"/>
  <c r="I11" i="22" s="1"/>
  <c r="E11" i="22"/>
  <c r="C11" i="22"/>
  <c r="H10" i="22"/>
  <c r="E10" i="22"/>
  <c r="C10" i="22"/>
  <c r="H9" i="22"/>
  <c r="E9" i="22"/>
  <c r="C9" i="22"/>
  <c r="H8" i="22"/>
  <c r="E8" i="22"/>
  <c r="C8" i="22"/>
  <c r="H5" i="22"/>
  <c r="BC14" i="34"/>
  <c r="BC1048576" i="34" s="1"/>
  <c r="BH13" i="34"/>
  <c r="BH12" i="34"/>
  <c r="BH11" i="34"/>
  <c r="BH10" i="34"/>
  <c r="BH9" i="34"/>
  <c r="BH8" i="34"/>
  <c r="BH7" i="34"/>
  <c r="BH6" i="34"/>
  <c r="BH5" i="34"/>
  <c r="BH4" i="34"/>
  <c r="BH3" i="34"/>
  <c r="E3" i="34"/>
  <c r="BJ2" i="34"/>
  <c r="BH2" i="34"/>
  <c r="AK13" i="33"/>
  <c r="AK12" i="33"/>
  <c r="AK11" i="33"/>
  <c r="AK10" i="33"/>
  <c r="AK9" i="33"/>
  <c r="AK8" i="33"/>
  <c r="AK7" i="33"/>
  <c r="AK6" i="33"/>
  <c r="AK5" i="33"/>
  <c r="AK4" i="33"/>
  <c r="AK3" i="33"/>
  <c r="AP2" i="33"/>
  <c r="AR2" i="33" s="1"/>
  <c r="AK2" i="33"/>
  <c r="AM2" i="33" s="1"/>
  <c r="C23" i="35"/>
  <c r="AJ13" i="35"/>
  <c r="AJ12" i="35"/>
  <c r="AJ11" i="35"/>
  <c r="AJ10" i="35"/>
  <c r="AJ9" i="35"/>
  <c r="AJ8" i="35"/>
  <c r="AJ7" i="35"/>
  <c r="AJ6" i="35"/>
  <c r="AJ5" i="35"/>
  <c r="AJ4" i="35"/>
  <c r="AJ3" i="35"/>
  <c r="AJ2" i="35"/>
  <c r="AL2" i="35" s="1"/>
  <c r="AK6" i="30"/>
  <c r="AK5" i="30"/>
  <c r="AK4" i="30"/>
  <c r="BB13" i="36"/>
  <c r="BG13" i="36" s="1"/>
  <c r="BB12" i="36"/>
  <c r="BG12" i="36" s="1"/>
  <c r="BB11" i="36"/>
  <c r="BG11" i="36" s="1"/>
  <c r="BB10" i="36"/>
  <c r="BG10" i="36" s="1"/>
  <c r="BB9" i="36"/>
  <c r="BG9" i="36" s="1"/>
  <c r="BB8" i="36"/>
  <c r="BG8" i="36" s="1"/>
  <c r="BB7" i="36"/>
  <c r="BG7" i="36" s="1"/>
  <c r="BB6" i="36"/>
  <c r="BG6" i="36" s="1"/>
  <c r="BB5" i="36"/>
  <c r="BG5" i="36" s="1"/>
  <c r="BB4" i="36"/>
  <c r="BG4" i="36" s="1"/>
  <c r="BB3" i="36"/>
  <c r="BG3" i="36" s="1"/>
  <c r="BB2" i="36"/>
  <c r="BG2" i="36" s="1"/>
  <c r="N36" i="2"/>
  <c r="L52" i="2"/>
  <c r="Q52" i="2" s="1"/>
  <c r="L37" i="2"/>
  <c r="L28" i="2"/>
  <c r="L25" i="2"/>
  <c r="L9" i="2"/>
  <c r="L7" i="2"/>
  <c r="L6" i="2"/>
  <c r="L18" i="2"/>
  <c r="Q36" i="2"/>
  <c r="M36" i="2"/>
  <c r="U36" i="2" s="1"/>
  <c r="E17" i="34"/>
  <c r="BR8" i="34" s="1"/>
  <c r="I48" i="22"/>
  <c r="I20" i="22"/>
  <c r="I23" i="22"/>
  <c r="I28" i="22"/>
  <c r="I31" i="22"/>
  <c r="I62" i="22"/>
  <c r="I78" i="22"/>
  <c r="BN2" i="34"/>
  <c r="I72" i="22"/>
  <c r="I76" i="22"/>
  <c r="I67" i="22"/>
  <c r="E6" i="34"/>
  <c r="I29" i="22" l="1"/>
  <c r="I37" i="22"/>
  <c r="I65" i="22"/>
  <c r="I73" i="22"/>
  <c r="AY12" i="30"/>
  <c r="I16" i="22"/>
  <c r="I24" i="22"/>
  <c r="I32" i="22"/>
  <c r="AY10" i="30"/>
  <c r="I17" i="22"/>
  <c r="I25" i="22"/>
  <c r="I33" i="22"/>
  <c r="I47" i="22"/>
  <c r="I49" i="22"/>
  <c r="I69" i="22"/>
  <c r="I77" i="22"/>
  <c r="AY11" i="30"/>
  <c r="AN4" i="42"/>
  <c r="I59" i="22"/>
  <c r="I15" i="22"/>
  <c r="I54" i="22"/>
  <c r="I56" i="22"/>
  <c r="I58" i="22"/>
  <c r="M18" i="2"/>
  <c r="R18" i="2" s="1"/>
  <c r="T18" i="2"/>
  <c r="M3" i="2"/>
  <c r="O3" i="2" s="1"/>
  <c r="T3" i="2"/>
  <c r="M39" i="2"/>
  <c r="R39" i="2" s="1"/>
  <c r="T39" i="2"/>
  <c r="M11" i="2"/>
  <c r="O11" i="2" s="1"/>
  <c r="T11" i="2"/>
  <c r="Q6" i="2"/>
  <c r="T6" i="2"/>
  <c r="N28" i="2"/>
  <c r="T28" i="2"/>
  <c r="Q38" i="2"/>
  <c r="T38" i="2"/>
  <c r="Q29" i="2"/>
  <c r="T29" i="2"/>
  <c r="N10" i="2"/>
  <c r="T10" i="2"/>
  <c r="M5" i="2"/>
  <c r="O5" i="2" s="1"/>
  <c r="T5" i="2"/>
  <c r="N30" i="2"/>
  <c r="T30" i="2"/>
  <c r="Q7" i="2"/>
  <c r="T7" i="2"/>
  <c r="Q37" i="2"/>
  <c r="T37" i="2"/>
  <c r="Q35" i="2"/>
  <c r="T35" i="2"/>
  <c r="N19" i="2"/>
  <c r="T19" i="2"/>
  <c r="Q25" i="2"/>
  <c r="T25" i="2"/>
  <c r="Q9" i="2"/>
  <c r="T9" i="2"/>
  <c r="N4" i="2"/>
  <c r="T4" i="2"/>
  <c r="M32" i="2"/>
  <c r="O32" i="2" s="1"/>
  <c r="T32" i="2"/>
  <c r="N17" i="2"/>
  <c r="T17" i="2"/>
  <c r="O18" i="2"/>
  <c r="O36" i="2"/>
  <c r="R36" i="2"/>
  <c r="F7" i="35"/>
  <c r="E7" i="33"/>
  <c r="AN5" i="42"/>
  <c r="AN6" i="42" s="1"/>
  <c r="AN7" i="42" s="1"/>
  <c r="AN8" i="42" s="1"/>
  <c r="AN9" i="42" s="1"/>
  <c r="AN10" i="42" s="1"/>
  <c r="AN11" i="42" s="1"/>
  <c r="AN12" i="42" s="1"/>
  <c r="AN13" i="42" s="1"/>
  <c r="E16" i="34"/>
  <c r="BR7" i="34" s="1"/>
  <c r="S598" i="7"/>
  <c r="D13" i="30"/>
  <c r="D14" i="30"/>
  <c r="D19" i="30"/>
  <c r="D16" i="30"/>
  <c r="AQ7" i="30" s="1"/>
  <c r="D20" i="30"/>
  <c r="D18" i="30"/>
  <c r="D22" i="30"/>
  <c r="D17" i="30"/>
  <c r="D15" i="30"/>
  <c r="D12" i="30"/>
  <c r="D21" i="30"/>
  <c r="D11" i="30"/>
  <c r="AQ2" i="30" s="1"/>
  <c r="AS2" i="30" s="1"/>
  <c r="AW2" i="30"/>
  <c r="AW3" i="30" s="1"/>
  <c r="AW4" i="30" s="1"/>
  <c r="AW5" i="30" s="1"/>
  <c r="AW6" i="30" s="1"/>
  <c r="AW7" i="30" s="1"/>
  <c r="AW8" i="30" s="1"/>
  <c r="AW9" i="30" s="1"/>
  <c r="AW10" i="30" s="1"/>
  <c r="AW11" i="30" s="1"/>
  <c r="AW12" i="30" s="1"/>
  <c r="AW13" i="30" s="1"/>
  <c r="AW14" i="30" s="1"/>
  <c r="BA13" i="30"/>
  <c r="AY13" i="30"/>
  <c r="AJ18" i="33"/>
  <c r="D3" i="33"/>
  <c r="AV2" i="35"/>
  <c r="AV3" i="35" s="1"/>
  <c r="AV4" i="35" s="1"/>
  <c r="AV5" i="35" s="1"/>
  <c r="AV6" i="35" s="1"/>
  <c r="AV7" i="35" s="1"/>
  <c r="AV8" i="35" s="1"/>
  <c r="AV9" i="35" s="1"/>
  <c r="AV10" i="35" s="1"/>
  <c r="AV11" i="35" s="1"/>
  <c r="AV12" i="35" s="1"/>
  <c r="AV13" i="35" s="1"/>
  <c r="D3" i="35"/>
  <c r="L86" i="2"/>
  <c r="N86" i="2" s="1"/>
  <c r="K86" i="2"/>
  <c r="Q58" i="2"/>
  <c r="M58" i="2"/>
  <c r="R58" i="2" s="1"/>
  <c r="AW2" i="33"/>
  <c r="AW3" i="33" s="1"/>
  <c r="AW4" i="33" s="1"/>
  <c r="AW5" i="33" s="1"/>
  <c r="AW6" i="33" s="1"/>
  <c r="AW7" i="33" s="1"/>
  <c r="AW8" i="33" s="1"/>
  <c r="AW9" i="33" s="1"/>
  <c r="AW10" i="33" s="1"/>
  <c r="AW11" i="33" s="1"/>
  <c r="AW12" i="33" s="1"/>
  <c r="AW13" i="33" s="1"/>
  <c r="AW14" i="33" s="1"/>
  <c r="AL3" i="35"/>
  <c r="AL4" i="35" s="1"/>
  <c r="AL5" i="35" s="1"/>
  <c r="AL6" i="35" s="1"/>
  <c r="AL7" i="35" s="1"/>
  <c r="AL8" i="35" s="1"/>
  <c r="AL9" i="35" s="1"/>
  <c r="AL10" i="35" s="1"/>
  <c r="AL11" i="35" s="1"/>
  <c r="AL12" i="35" s="1"/>
  <c r="AL13" i="35" s="1"/>
  <c r="K12" i="2"/>
  <c r="K31" i="2"/>
  <c r="K44" i="2"/>
  <c r="K16" i="2"/>
  <c r="X661" i="40"/>
  <c r="X677" i="40"/>
  <c r="X651" i="40"/>
  <c r="X664" i="40"/>
  <c r="X676" i="40"/>
  <c r="X649" i="40"/>
  <c r="X656" i="40"/>
  <c r="X688" i="40"/>
  <c r="X673" i="40"/>
  <c r="X643" i="40"/>
  <c r="X593" i="40"/>
  <c r="X671" i="40"/>
  <c r="X683" i="40"/>
  <c r="X659" i="40"/>
  <c r="X600" i="40"/>
  <c r="X648" i="40"/>
  <c r="X678" i="40"/>
  <c r="X667" i="40"/>
  <c r="X620" i="40"/>
  <c r="X638" i="40"/>
  <c r="X662" i="40"/>
  <c r="X647" i="40"/>
  <c r="X679" i="40"/>
  <c r="X440" i="40"/>
  <c r="X652" i="40"/>
  <c r="X665" i="40"/>
  <c r="X686" i="40"/>
  <c r="X692" i="40"/>
  <c r="X697" i="40"/>
  <c r="X699" i="40"/>
  <c r="X694" i="40"/>
  <c r="X702" i="40"/>
  <c r="X644" i="40"/>
  <c r="X689" i="40"/>
  <c r="X658" i="40"/>
  <c r="X674" i="40"/>
  <c r="X669" i="40"/>
  <c r="X642" i="40"/>
  <c r="X654" i="40"/>
  <c r="X695" i="40"/>
  <c r="X701" i="40"/>
  <c r="X690" i="40"/>
  <c r="X698" i="40"/>
  <c r="X668" i="40"/>
  <c r="X681" i="40"/>
  <c r="X646" i="40"/>
  <c r="X696" i="40"/>
  <c r="X700" i="40"/>
  <c r="X703" i="40"/>
  <c r="X693" i="40"/>
  <c r="X691" i="40"/>
  <c r="X680" i="40"/>
  <c r="X655" i="40"/>
  <c r="X663" i="40"/>
  <c r="X639" i="40"/>
  <c r="X640" i="40"/>
  <c r="X687" i="40"/>
  <c r="X650" i="40"/>
  <c r="X670" i="40"/>
  <c r="X672" i="40"/>
  <c r="X684" i="40"/>
  <c r="X641" i="40"/>
  <c r="X657" i="40"/>
  <c r="X619" i="40"/>
  <c r="X653" i="40"/>
  <c r="X685" i="40"/>
  <c r="X666" i="40"/>
  <c r="X660" i="40"/>
  <c r="X645" i="40"/>
  <c r="X675" i="40"/>
  <c r="K87" i="2"/>
  <c r="K54" i="2"/>
  <c r="K64" i="2"/>
  <c r="X622" i="40"/>
  <c r="X591" i="40"/>
  <c r="X595" i="40"/>
  <c r="X627" i="40"/>
  <c r="X625" i="40"/>
  <c r="X637" i="40"/>
  <c r="X630" i="40"/>
  <c r="X634" i="40"/>
  <c r="X603" i="40"/>
  <c r="X621" i="40"/>
  <c r="X597" i="40"/>
  <c r="X592" i="40"/>
  <c r="X635" i="40"/>
  <c r="X624" i="40"/>
  <c r="X632" i="40"/>
  <c r="X629" i="40"/>
  <c r="X598" i="40"/>
  <c r="X594" i="40"/>
  <c r="X631" i="40"/>
  <c r="X628" i="40"/>
  <c r="X633" i="40"/>
  <c r="X626" i="40"/>
  <c r="X636" i="40"/>
  <c r="X599" i="40"/>
  <c r="X590" i="40"/>
  <c r="X623" i="40"/>
  <c r="X611" i="40"/>
  <c r="X615" i="40"/>
  <c r="X608" i="40"/>
  <c r="X606" i="40"/>
  <c r="X618" i="40"/>
  <c r="X587" i="40"/>
  <c r="X602" i="40"/>
  <c r="X397" i="40"/>
  <c r="X605" i="40"/>
  <c r="X613" i="40"/>
  <c r="X610" i="40"/>
  <c r="X616" i="40"/>
  <c r="X589" i="40"/>
  <c r="X601" i="40"/>
  <c r="X607" i="40"/>
  <c r="X612" i="40"/>
  <c r="X609" i="40"/>
  <c r="X617" i="40"/>
  <c r="X614" i="40"/>
  <c r="X588" i="40"/>
  <c r="X604" i="40"/>
  <c r="X531" i="40"/>
  <c r="E12" i="35"/>
  <c r="E11" i="36" s="1"/>
  <c r="AV3" i="42"/>
  <c r="AT3" i="42"/>
  <c r="BC21" i="36"/>
  <c r="X580" i="40"/>
  <c r="X586" i="40"/>
  <c r="X583" i="40"/>
  <c r="X575" i="40"/>
  <c r="X559" i="40"/>
  <c r="X545" i="40"/>
  <c r="X501" i="40"/>
  <c r="X570" i="40"/>
  <c r="X543" i="40"/>
  <c r="X555" i="40"/>
  <c r="X546" i="40"/>
  <c r="X561" i="40"/>
  <c r="X540" i="40"/>
  <c r="X556" i="40"/>
  <c r="X564" i="40"/>
  <c r="X518" i="40"/>
  <c r="X551" i="40"/>
  <c r="X571" i="40"/>
  <c r="X541" i="40"/>
  <c r="X503" i="40"/>
  <c r="X573" i="40"/>
  <c r="X542" i="40"/>
  <c r="X558" i="40"/>
  <c r="X499" i="40"/>
  <c r="X567" i="40"/>
  <c r="X536" i="40"/>
  <c r="X554" i="40"/>
  <c r="X579" i="40"/>
  <c r="X584" i="40"/>
  <c r="X577" i="40"/>
  <c r="X582" i="40"/>
  <c r="X552" i="40"/>
  <c r="X562" i="40"/>
  <c r="X537" i="40"/>
  <c r="X500" i="40"/>
  <c r="X547" i="40"/>
  <c r="X532" i="40"/>
  <c r="X569" i="40"/>
  <c r="X516" i="40"/>
  <c r="X533" i="40"/>
  <c r="X553" i="40"/>
  <c r="X566" i="40"/>
  <c r="X538" i="40"/>
  <c r="X565" i="40"/>
  <c r="X550" i="40"/>
  <c r="X576" i="40"/>
  <c r="X578" i="40"/>
  <c r="X581" i="40"/>
  <c r="X585" i="40"/>
  <c r="X544" i="40"/>
  <c r="X557" i="40"/>
  <c r="X574" i="40"/>
  <c r="X560" i="40"/>
  <c r="X572" i="40"/>
  <c r="X534" i="40"/>
  <c r="X568" i="40"/>
  <c r="X549" i="40"/>
  <c r="X535" i="40"/>
  <c r="X548" i="40"/>
  <c r="X539" i="40"/>
  <c r="X563" i="40"/>
  <c r="X517" i="40"/>
  <c r="X523" i="40"/>
  <c r="X521" i="40"/>
  <c r="X526" i="40"/>
  <c r="X528" i="40"/>
  <c r="X504" i="40"/>
  <c r="X514" i="40"/>
  <c r="X525" i="40"/>
  <c r="X529" i="40"/>
  <c r="X520" i="40"/>
  <c r="X522" i="40"/>
  <c r="X498" i="40"/>
  <c r="X519" i="40"/>
  <c r="X527" i="40"/>
  <c r="X524" i="40"/>
  <c r="X530" i="40"/>
  <c r="X496" i="40"/>
  <c r="X515" i="40"/>
  <c r="X497" i="40"/>
  <c r="X511" i="40"/>
  <c r="X506" i="40"/>
  <c r="X508" i="40"/>
  <c r="X505" i="40"/>
  <c r="X513" i="40"/>
  <c r="X510" i="40"/>
  <c r="X457" i="40"/>
  <c r="X486" i="40"/>
  <c r="X502" i="40"/>
  <c r="X507" i="40"/>
  <c r="X512" i="40"/>
  <c r="X509" i="40"/>
  <c r="X380" i="40"/>
  <c r="X488" i="40"/>
  <c r="X490" i="40"/>
  <c r="X493" i="40"/>
  <c r="X492" i="40"/>
  <c r="X487" i="40"/>
  <c r="X495" i="40"/>
  <c r="X489" i="40"/>
  <c r="X494" i="40"/>
  <c r="X491" i="40"/>
  <c r="K4" i="2"/>
  <c r="K17" i="2"/>
  <c r="K38" i="2"/>
  <c r="K11" i="2"/>
  <c r="X483" i="40"/>
  <c r="X478" i="40"/>
  <c r="X480" i="40"/>
  <c r="X469" i="40"/>
  <c r="X443" i="40"/>
  <c r="X430" i="40"/>
  <c r="X445" i="40"/>
  <c r="X428" i="40"/>
  <c r="X467" i="40"/>
  <c r="X433" i="40"/>
  <c r="X448" i="40"/>
  <c r="X468" i="40"/>
  <c r="X466" i="40"/>
  <c r="X429" i="40"/>
  <c r="X444" i="40"/>
  <c r="X477" i="40"/>
  <c r="X485" i="40"/>
  <c r="X482" i="40"/>
  <c r="X446" i="40"/>
  <c r="X431" i="40"/>
  <c r="X471" i="40"/>
  <c r="X141" i="40"/>
  <c r="X441" i="40"/>
  <c r="X461" i="40"/>
  <c r="X145" i="40"/>
  <c r="X473" i="40"/>
  <c r="X427" i="40"/>
  <c r="X455" i="40"/>
  <c r="X449" i="40"/>
  <c r="X439" i="40"/>
  <c r="X464" i="40"/>
  <c r="X465" i="40"/>
  <c r="X451" i="40"/>
  <c r="X432" i="40"/>
  <c r="X438" i="40"/>
  <c r="X450" i="40"/>
  <c r="X472" i="40"/>
  <c r="X437" i="40"/>
  <c r="X456" i="40"/>
  <c r="X475" i="40"/>
  <c r="X434" i="40"/>
  <c r="X435" i="40"/>
  <c r="X447" i="40"/>
  <c r="X463" i="40"/>
  <c r="X458" i="40"/>
  <c r="X476" i="40"/>
  <c r="X442" i="40"/>
  <c r="X474" i="40"/>
  <c r="X460" i="40"/>
  <c r="X459" i="40"/>
  <c r="X481" i="40"/>
  <c r="X484" i="40"/>
  <c r="X479" i="40"/>
  <c r="X454" i="40"/>
  <c r="X462" i="40"/>
  <c r="X436" i="40"/>
  <c r="X154" i="40"/>
  <c r="X453" i="40"/>
  <c r="X452" i="40"/>
  <c r="X426" i="40"/>
  <c r="X470" i="40"/>
  <c r="K58" i="2"/>
  <c r="X385" i="40"/>
  <c r="X407" i="40"/>
  <c r="X368" i="40"/>
  <c r="X373" i="40"/>
  <c r="X356" i="40"/>
  <c r="X388" i="40"/>
  <c r="X408" i="40"/>
  <c r="X418" i="40"/>
  <c r="X420" i="40"/>
  <c r="X423" i="40"/>
  <c r="X414" i="40"/>
  <c r="X382" i="40"/>
  <c r="X399" i="40"/>
  <c r="X400" i="40"/>
  <c r="X361" i="40"/>
  <c r="X389" i="40"/>
  <c r="X379" i="40"/>
  <c r="X404" i="40"/>
  <c r="X405" i="40"/>
  <c r="X391" i="40"/>
  <c r="X360" i="40"/>
  <c r="X372" i="40"/>
  <c r="X357" i="40"/>
  <c r="X409" i="40"/>
  <c r="X370" i="40"/>
  <c r="X383" i="40"/>
  <c r="X352" i="40"/>
  <c r="X343" i="40"/>
  <c r="X349" i="40"/>
  <c r="X335" i="40"/>
  <c r="X338" i="40"/>
  <c r="X398" i="40"/>
  <c r="X416" i="40"/>
  <c r="X381" i="40"/>
  <c r="X401" i="40"/>
  <c r="X421" i="40"/>
  <c r="X419" i="40"/>
  <c r="X424" i="40"/>
  <c r="X312" i="40"/>
  <c r="X374" i="40"/>
  <c r="X375" i="40"/>
  <c r="X387" i="40"/>
  <c r="X403" i="40"/>
  <c r="X354" i="40"/>
  <c r="X337" i="40"/>
  <c r="X417" i="40"/>
  <c r="X425" i="40"/>
  <c r="X422" i="40"/>
  <c r="X377" i="40"/>
  <c r="X415" i="40"/>
  <c r="X396" i="40"/>
  <c r="X413" i="40"/>
  <c r="X362" i="40"/>
  <c r="X367" i="40"/>
  <c r="X395" i="40"/>
  <c r="X353" i="40"/>
  <c r="X340" i="40"/>
  <c r="X345" i="40"/>
  <c r="X348" i="40"/>
  <c r="X341" i="40"/>
  <c r="X347" i="40"/>
  <c r="X394" i="40"/>
  <c r="X402" i="40"/>
  <c r="X355" i="40"/>
  <c r="X376" i="40"/>
  <c r="X351" i="40"/>
  <c r="X344" i="40"/>
  <c r="X393" i="40"/>
  <c r="X358" i="40"/>
  <c r="X366" i="40"/>
  <c r="X410" i="40"/>
  <c r="X392" i="40"/>
  <c r="X386" i="40"/>
  <c r="X371" i="40"/>
  <c r="X411" i="40"/>
  <c r="X364" i="40"/>
  <c r="X412" i="40"/>
  <c r="X378" i="40"/>
  <c r="X390" i="40"/>
  <c r="X363" i="40"/>
  <c r="X365" i="40"/>
  <c r="X369" i="40"/>
  <c r="X406" i="40"/>
  <c r="X359" i="40"/>
  <c r="X384" i="40"/>
  <c r="X342" i="40"/>
  <c r="X346" i="40"/>
  <c r="X350" i="40"/>
  <c r="X339" i="40"/>
  <c r="X336" i="40"/>
  <c r="X303" i="40"/>
  <c r="X301" i="40"/>
  <c r="X297" i="40"/>
  <c r="X302" i="40"/>
  <c r="X300" i="40"/>
  <c r="K3" i="2"/>
  <c r="K7" i="2"/>
  <c r="K29" i="2"/>
  <c r="K28" i="2"/>
  <c r="K39" i="2"/>
  <c r="K63" i="2"/>
  <c r="L33" i="2"/>
  <c r="L66" i="2"/>
  <c r="Q66" i="2" s="1"/>
  <c r="L50" i="2"/>
  <c r="Q50" i="2" s="1"/>
  <c r="L48" i="2"/>
  <c r="X329" i="40"/>
  <c r="X334" i="40"/>
  <c r="X333" i="40"/>
  <c r="X331" i="40"/>
  <c r="X305" i="40"/>
  <c r="X314" i="40"/>
  <c r="X332" i="40"/>
  <c r="X330" i="40"/>
  <c r="X326" i="40"/>
  <c r="X327" i="40"/>
  <c r="X308" i="40"/>
  <c r="X315" i="40"/>
  <c r="X325" i="40"/>
  <c r="Q65" i="2"/>
  <c r="L47" i="2"/>
  <c r="M47" i="2" s="1"/>
  <c r="N47" i="2" s="1"/>
  <c r="L57" i="2"/>
  <c r="Q57" i="2" s="1"/>
  <c r="K26" i="2"/>
  <c r="L22" i="2"/>
  <c r="K41" i="2"/>
  <c r="L77" i="2"/>
  <c r="Q77" i="2" s="1"/>
  <c r="Q54" i="2"/>
  <c r="X285" i="40"/>
  <c r="X309" i="40"/>
  <c r="X310" i="40"/>
  <c r="X323" i="40"/>
  <c r="X321" i="40"/>
  <c r="X286" i="40"/>
  <c r="X293" i="40"/>
  <c r="X311" i="40"/>
  <c r="X292" i="40"/>
  <c r="X304" i="40"/>
  <c r="X320" i="40"/>
  <c r="X322" i="40"/>
  <c r="X317" i="40"/>
  <c r="X299" i="40"/>
  <c r="X316" i="40"/>
  <c r="X296" i="40"/>
  <c r="X306" i="40"/>
  <c r="X295" i="40"/>
  <c r="X307" i="40"/>
  <c r="X298" i="40"/>
  <c r="X318" i="40"/>
  <c r="X287" i="40"/>
  <c r="X319" i="40"/>
  <c r="X324" i="40"/>
  <c r="X294" i="40"/>
  <c r="X313" i="40"/>
  <c r="X162" i="40"/>
  <c r="L46" i="2"/>
  <c r="Q46" i="2" s="1"/>
  <c r="K51" i="2"/>
  <c r="K42" i="2"/>
  <c r="L62" i="2"/>
  <c r="Q62" i="2" s="1"/>
  <c r="L20" i="2"/>
  <c r="K6" i="2"/>
  <c r="H79" i="22"/>
  <c r="I79" i="22" s="1"/>
  <c r="B36" i="23" s="1"/>
  <c r="B39" i="23" s="1"/>
  <c r="B43" i="23" s="1"/>
  <c r="L67" i="2"/>
  <c r="M67" i="2" s="1"/>
  <c r="R67" i="2" s="1"/>
  <c r="L80" i="2"/>
  <c r="Q80" i="2" s="1"/>
  <c r="L8" i="2"/>
  <c r="L24" i="2"/>
  <c r="K5" i="2"/>
  <c r="K9" i="2"/>
  <c r="K18" i="2"/>
  <c r="K37" i="2"/>
  <c r="K35" i="2"/>
  <c r="K10" i="2"/>
  <c r="K19" i="2"/>
  <c r="K25" i="2"/>
  <c r="K32" i="2"/>
  <c r="K30" i="2"/>
  <c r="L74" i="2"/>
  <c r="Q74" i="2" s="1"/>
  <c r="K69" i="2"/>
  <c r="K36" i="2"/>
  <c r="L59" i="2"/>
  <c r="X289" i="40"/>
  <c r="X291" i="40"/>
  <c r="X142" i="40"/>
  <c r="X288" i="40"/>
  <c r="X290" i="40"/>
  <c r="X143" i="40"/>
  <c r="X158" i="40"/>
  <c r="X161" i="40"/>
  <c r="X151" i="40"/>
  <c r="X166" i="40"/>
  <c r="X30" i="40"/>
  <c r="X284" i="40"/>
  <c r="X164" i="40"/>
  <c r="X155" i="40"/>
  <c r="X78" i="40"/>
  <c r="X70" i="40"/>
  <c r="X147" i="40"/>
  <c r="X163" i="40"/>
  <c r="X152" i="40"/>
  <c r="G8" i="34"/>
  <c r="G6" i="34"/>
  <c r="E7" i="34"/>
  <c r="G7" i="34" s="1"/>
  <c r="AJ14" i="35"/>
  <c r="AK7" i="35" s="1"/>
  <c r="I71" i="22"/>
  <c r="I57" i="22"/>
  <c r="I66" i="22"/>
  <c r="BQ10" i="34"/>
  <c r="E40" i="22"/>
  <c r="F14" i="23" s="1"/>
  <c r="F17" i="23" s="1"/>
  <c r="F21" i="23" s="1"/>
  <c r="E79" i="22"/>
  <c r="F36" i="23" s="1"/>
  <c r="F39" i="23" s="1"/>
  <c r="G43" i="23" s="1"/>
  <c r="I50" i="22"/>
  <c r="I51" i="22"/>
  <c r="I52" i="22"/>
  <c r="I55" i="22"/>
  <c r="I60" i="22"/>
  <c r="I61" i="22"/>
  <c r="I70" i="22"/>
  <c r="I74" i="22"/>
  <c r="I9" i="22"/>
  <c r="H40" i="22"/>
  <c r="I40" i="22" s="1"/>
  <c r="B14" i="23" s="1"/>
  <c r="B17" i="23" s="1"/>
  <c r="C21" i="23" s="1"/>
  <c r="AM3" i="33"/>
  <c r="AM4" i="33" s="1"/>
  <c r="AM5" i="33" s="1"/>
  <c r="AM6" i="33" s="1"/>
  <c r="AM7" i="33" s="1"/>
  <c r="AM8" i="33" s="1"/>
  <c r="AM9" i="33" s="1"/>
  <c r="AM10" i="33" s="1"/>
  <c r="AM11" i="33" s="1"/>
  <c r="AM12" i="33" s="1"/>
  <c r="AM13" i="33" s="1"/>
  <c r="I8" i="22"/>
  <c r="I75" i="22"/>
  <c r="I14" i="22"/>
  <c r="I18" i="22"/>
  <c r="I22" i="22"/>
  <c r="I26" i="22"/>
  <c r="I30" i="22"/>
  <c r="I34" i="22"/>
  <c r="I68" i="22"/>
  <c r="I39" i="22"/>
  <c r="I63" i="22"/>
  <c r="I36" i="22"/>
  <c r="I64" i="22"/>
  <c r="BH14" i="34"/>
  <c r="BQ13" i="34" s="1"/>
  <c r="BM2" i="34"/>
  <c r="BM3" i="34" s="1"/>
  <c r="BM4" i="34" s="1"/>
  <c r="BM5" i="34" s="1"/>
  <c r="BM6" i="34" s="1"/>
  <c r="BM7" i="34" s="1"/>
  <c r="BM8" i="34" s="1"/>
  <c r="BM9" i="34" s="1"/>
  <c r="BM10" i="34" s="1"/>
  <c r="BM11" i="34" s="1"/>
  <c r="BM12" i="34" s="1"/>
  <c r="BM13" i="34" s="1"/>
  <c r="E20" i="34"/>
  <c r="BR11" i="34" s="1"/>
  <c r="E15" i="34"/>
  <c r="BR6" i="34" s="1"/>
  <c r="E11" i="34"/>
  <c r="BR2" i="34" s="1"/>
  <c r="BW3" i="34" s="1"/>
  <c r="E18" i="34"/>
  <c r="BR9" i="34" s="1"/>
  <c r="E19" i="34"/>
  <c r="BR10" i="34" s="1"/>
  <c r="I35" i="22"/>
  <c r="E13" i="34"/>
  <c r="BR4" i="34" s="1"/>
  <c r="E21" i="34"/>
  <c r="BR12" i="34" s="1"/>
  <c r="I10" i="22"/>
  <c r="X214" i="40"/>
  <c r="X282" i="40"/>
  <c r="X208" i="40"/>
  <c r="X265" i="40"/>
  <c r="X255" i="40"/>
  <c r="X250" i="40"/>
  <c r="X237" i="40"/>
  <c r="X217" i="40"/>
  <c r="X228" i="40"/>
  <c r="X242" i="40"/>
  <c r="X226" i="40"/>
  <c r="X218" i="40"/>
  <c r="X238" i="40"/>
  <c r="X229" i="40"/>
  <c r="X160" i="40"/>
  <c r="X159" i="40"/>
  <c r="X153" i="40"/>
  <c r="X211" i="40"/>
  <c r="X268" i="40"/>
  <c r="AM3" i="30"/>
  <c r="AM4" i="30" s="1"/>
  <c r="AM5" i="30" s="1"/>
  <c r="AM6" i="30" s="1"/>
  <c r="AM7" i="30" s="1"/>
  <c r="AM8" i="30" s="1"/>
  <c r="AM9" i="30" s="1"/>
  <c r="AM10" i="30" s="1"/>
  <c r="AM11" i="30" s="1"/>
  <c r="AM12" i="30" s="1"/>
  <c r="AM13" i="30" s="1"/>
  <c r="BI3" i="34"/>
  <c r="BI4" i="34" s="1"/>
  <c r="BI5" i="34" s="1"/>
  <c r="BI6" i="34" s="1"/>
  <c r="BI7" i="34" s="1"/>
  <c r="BI8" i="34" s="1"/>
  <c r="BI9" i="34" s="1"/>
  <c r="BI10" i="34" s="1"/>
  <c r="BI11" i="34" s="1"/>
  <c r="BI12" i="34" s="1"/>
  <c r="BI13" i="34" s="1"/>
  <c r="X254" i="40"/>
  <c r="X280" i="40"/>
  <c r="X281" i="40"/>
  <c r="X246" i="40"/>
  <c r="X274" i="40"/>
  <c r="X259" i="40"/>
  <c r="X252" i="40"/>
  <c r="X266" i="40"/>
  <c r="X278" i="40"/>
  <c r="X251" i="40"/>
  <c r="X272" i="40"/>
  <c r="X257" i="40"/>
  <c r="X247" i="40"/>
  <c r="X253" i="40"/>
  <c r="X239" i="40"/>
  <c r="X227" i="40"/>
  <c r="X220" i="40"/>
  <c r="X233" i="40"/>
  <c r="X236" i="40"/>
  <c r="X224" i="40"/>
  <c r="X146" i="40"/>
  <c r="X156" i="40"/>
  <c r="X149" i="40"/>
  <c r="X144" i="40"/>
  <c r="O582" i="1"/>
  <c r="X199" i="40"/>
  <c r="X256" i="40"/>
  <c r="X273" i="40"/>
  <c r="X264" i="40"/>
  <c r="X243" i="40"/>
  <c r="X262" i="40"/>
  <c r="X263" i="40"/>
  <c r="X275" i="40"/>
  <c r="X276" i="40"/>
  <c r="X261" i="40"/>
  <c r="X244" i="40"/>
  <c r="X231" i="40"/>
  <c r="X219" i="40"/>
  <c r="X241" i="40"/>
  <c r="X223" i="40"/>
  <c r="X234" i="40"/>
  <c r="X225" i="40"/>
  <c r="X212" i="40"/>
  <c r="X269" i="40"/>
  <c r="X215" i="40"/>
  <c r="X283" i="40"/>
  <c r="X213" i="40"/>
  <c r="X270" i="40"/>
  <c r="X267" i="40"/>
  <c r="X277" i="40"/>
  <c r="X249" i="40"/>
  <c r="X279" i="40"/>
  <c r="X260" i="40"/>
  <c r="X248" i="40"/>
  <c r="X258" i="40"/>
  <c r="X271" i="40"/>
  <c r="X245" i="40"/>
  <c r="X230" i="40"/>
  <c r="X221" i="40"/>
  <c r="X240" i="40"/>
  <c r="X235" i="40"/>
  <c r="X222" i="40"/>
  <c r="X232" i="40"/>
  <c r="X157" i="40"/>
  <c r="BF17" i="40"/>
  <c r="BI17" i="40" s="1"/>
  <c r="K81" i="2"/>
  <c r="AK14" i="33"/>
  <c r="BB15" i="36"/>
  <c r="K76" i="2"/>
  <c r="F17" i="30"/>
  <c r="AK14" i="30"/>
  <c r="AL5" i="30" s="1"/>
  <c r="BL2" i="36"/>
  <c r="BL3" i="36" s="1"/>
  <c r="BL4" i="36" s="1"/>
  <c r="BL5" i="36" s="1"/>
  <c r="BL6" i="36" s="1"/>
  <c r="BL7" i="36" s="1"/>
  <c r="BL8" i="36" s="1"/>
  <c r="BL9" i="36" s="1"/>
  <c r="BL10" i="36" s="1"/>
  <c r="BL11" i="36" s="1"/>
  <c r="BL12" i="36" s="1"/>
  <c r="BL13" i="36" s="1"/>
  <c r="BC15" i="36"/>
  <c r="AK15" i="36" s="1"/>
  <c r="BG15" i="36"/>
  <c r="AI3" i="36" s="1"/>
  <c r="AO3" i="36" s="1"/>
  <c r="F12" i="30"/>
  <c r="K88" i="2"/>
  <c r="F12" i="42"/>
  <c r="AT6" i="42"/>
  <c r="AV6" i="42"/>
  <c r="F15" i="42"/>
  <c r="F18" i="42"/>
  <c r="AV9" i="42"/>
  <c r="AV13" i="42"/>
  <c r="F22" i="42"/>
  <c r="F13" i="42"/>
  <c r="AT4" i="42"/>
  <c r="AV4" i="42"/>
  <c r="F19" i="42"/>
  <c r="AV10" i="42"/>
  <c r="AV12" i="42"/>
  <c r="F21" i="42"/>
  <c r="BF19" i="40"/>
  <c r="BI19" i="40" s="1"/>
  <c r="E11" i="42"/>
  <c r="F14" i="42"/>
  <c r="AT5" i="42"/>
  <c r="AV5" i="42"/>
  <c r="AT8" i="42"/>
  <c r="AV8" i="42"/>
  <c r="F17" i="42"/>
  <c r="F20" i="42"/>
  <c r="AV11" i="42"/>
  <c r="F11" i="34"/>
  <c r="E12" i="33"/>
  <c r="F12" i="34"/>
  <c r="F13" i="34"/>
  <c r="E13" i="33"/>
  <c r="E12" i="36" s="1"/>
  <c r="F14" i="34"/>
  <c r="E14" i="33"/>
  <c r="E13" i="36" s="1"/>
  <c r="F15" i="34"/>
  <c r="E15" i="33"/>
  <c r="AY6" i="33" s="1"/>
  <c r="E17" i="33"/>
  <c r="E16" i="36" s="1"/>
  <c r="F17" i="34"/>
  <c r="F18" i="34"/>
  <c r="E18" i="33"/>
  <c r="E17" i="36" s="1"/>
  <c r="F19" i="34"/>
  <c r="E19" i="33"/>
  <c r="E18" i="36" s="1"/>
  <c r="E20" i="33"/>
  <c r="E19" i="36" s="1"/>
  <c r="F20" i="34"/>
  <c r="BS11" i="34" s="1"/>
  <c r="F21" i="34"/>
  <c r="E21" i="33"/>
  <c r="E20" i="36" s="1"/>
  <c r="F22" i="34"/>
  <c r="E22" i="33"/>
  <c r="E21" i="36" s="1"/>
  <c r="L90" i="2"/>
  <c r="Q90" i="2" s="1"/>
  <c r="K90" i="2"/>
  <c r="L44" i="2"/>
  <c r="K71" i="2"/>
  <c r="K53" i="2"/>
  <c r="K68" i="2"/>
  <c r="K70" i="2"/>
  <c r="L76" i="2"/>
  <c r="N76" i="2" s="1"/>
  <c r="K66" i="2"/>
  <c r="K73" i="2"/>
  <c r="K89" i="2"/>
  <c r="L34" i="2"/>
  <c r="K34" i="2"/>
  <c r="L92" i="2"/>
  <c r="M92" i="2" s="1"/>
  <c r="K92" i="2"/>
  <c r="L45" i="2"/>
  <c r="K45" i="2"/>
  <c r="K23" i="2"/>
  <c r="L23" i="2"/>
  <c r="L81" i="2"/>
  <c r="M81" i="2" s="1"/>
  <c r="R81" i="2" s="1"/>
  <c r="K52" i="2"/>
  <c r="AQ3" i="35"/>
  <c r="AQ4" i="35" s="1"/>
  <c r="AQ5" i="35" s="1"/>
  <c r="AQ6" i="35" s="1"/>
  <c r="AQ7" i="35" s="1"/>
  <c r="AQ8" i="35" s="1"/>
  <c r="AQ9" i="35" s="1"/>
  <c r="AQ10" i="35" s="1"/>
  <c r="AQ11" i="35" s="1"/>
  <c r="AQ12" i="35" s="1"/>
  <c r="AQ13" i="35" s="1"/>
  <c r="L70" i="2"/>
  <c r="N70" i="2" s="1"/>
  <c r="K72" i="2"/>
  <c r="K75" i="2"/>
  <c r="K65" i="2"/>
  <c r="Q5" i="2"/>
  <c r="P582" i="1"/>
  <c r="AG14" i="42"/>
  <c r="AI2" i="42"/>
  <c r="AI3" i="42" s="1"/>
  <c r="AI4" i="42" s="1"/>
  <c r="AI5" i="42" s="1"/>
  <c r="AI6" i="42" s="1"/>
  <c r="AI7" i="42" s="1"/>
  <c r="AI8" i="42" s="1"/>
  <c r="AI9" i="42" s="1"/>
  <c r="AI10" i="42" s="1"/>
  <c r="AI11" i="42" s="1"/>
  <c r="AI12" i="42" s="1"/>
  <c r="AI13" i="42" s="1"/>
  <c r="Q53" i="2"/>
  <c r="N63" i="2"/>
  <c r="X79" i="40"/>
  <c r="X136" i="40"/>
  <c r="X102" i="40"/>
  <c r="X17" i="40"/>
  <c r="X216" i="40"/>
  <c r="X186" i="40"/>
  <c r="X207" i="40"/>
  <c r="X205" i="40"/>
  <c r="X206" i="40"/>
  <c r="X204" i="40"/>
  <c r="X187" i="40"/>
  <c r="X171" i="40"/>
  <c r="X183" i="40"/>
  <c r="X177" i="40"/>
  <c r="X175" i="40"/>
  <c r="X165" i="40"/>
  <c r="X167" i="40"/>
  <c r="X114" i="40"/>
  <c r="X148" i="40"/>
  <c r="X192" i="40"/>
  <c r="X210" i="40"/>
  <c r="X191" i="40"/>
  <c r="X203" i="40"/>
  <c r="X201" i="40"/>
  <c r="X188" i="40"/>
  <c r="X173" i="40"/>
  <c r="X182" i="40"/>
  <c r="X174" i="40"/>
  <c r="X184" i="40"/>
  <c r="X104" i="40"/>
  <c r="X150" i="40"/>
  <c r="X193" i="40"/>
  <c r="X198" i="40"/>
  <c r="X169" i="40"/>
  <c r="X180" i="40"/>
  <c r="X170" i="40"/>
  <c r="X178" i="40"/>
  <c r="X181" i="40"/>
  <c r="X168" i="40"/>
  <c r="X189" i="40"/>
  <c r="X197" i="40"/>
  <c r="X202" i="40"/>
  <c r="X195" i="40"/>
  <c r="X209" i="40"/>
  <c r="X194" i="40"/>
  <c r="X190" i="40"/>
  <c r="X196" i="40"/>
  <c r="X200" i="40"/>
  <c r="X172" i="40"/>
  <c r="X179" i="40"/>
  <c r="X185" i="40"/>
  <c r="X176" i="40"/>
  <c r="BS7" i="34"/>
  <c r="G16" i="34"/>
  <c r="E11" i="35"/>
  <c r="E10" i="36" s="1"/>
  <c r="E11" i="33"/>
  <c r="BA2" i="30"/>
  <c r="BB2" i="30" s="1"/>
  <c r="AY2" i="30"/>
  <c r="AZ2" i="30" s="1"/>
  <c r="E23" i="30"/>
  <c r="AY3" i="30"/>
  <c r="AY4" i="30"/>
  <c r="F13" i="30"/>
  <c r="AY5" i="30"/>
  <c r="BA6" i="30"/>
  <c r="AY6" i="30"/>
  <c r="BA7" i="30"/>
  <c r="AY7" i="30"/>
  <c r="AY8" i="30"/>
  <c r="AY9" i="30"/>
  <c r="F19" i="30"/>
  <c r="F20" i="30"/>
  <c r="AX4" i="35"/>
  <c r="AX7" i="35"/>
  <c r="AX8" i="35"/>
  <c r="AX9" i="35"/>
  <c r="BF16" i="40"/>
  <c r="BI16" i="40" s="1"/>
  <c r="AX6" i="35"/>
  <c r="BF18" i="40"/>
  <c r="BI18" i="40" s="1"/>
  <c r="Q582" i="1"/>
  <c r="S582" i="1" s="1"/>
  <c r="N5" i="2"/>
  <c r="M63" i="2"/>
  <c r="R63" i="2" s="1"/>
  <c r="X65" i="40"/>
  <c r="X74" i="40"/>
  <c r="X5" i="40"/>
  <c r="X36" i="40"/>
  <c r="N32" i="2"/>
  <c r="M9" i="2"/>
  <c r="U9" i="2" s="1"/>
  <c r="M10" i="2"/>
  <c r="U10" i="2" s="1"/>
  <c r="M17" i="2"/>
  <c r="X61" i="40"/>
  <c r="X121" i="40"/>
  <c r="X85" i="40"/>
  <c r="N9" i="2"/>
  <c r="Q10" i="2"/>
  <c r="Q17" i="2"/>
  <c r="X126" i="40"/>
  <c r="Q32" i="2"/>
  <c r="X29" i="40"/>
  <c r="X106" i="40"/>
  <c r="M25" i="2"/>
  <c r="N25" i="2"/>
  <c r="X66" i="40"/>
  <c r="X12" i="40"/>
  <c r="X100" i="40"/>
  <c r="X88" i="40"/>
  <c r="N75" i="2"/>
  <c r="X115" i="40"/>
  <c r="M75" i="2"/>
  <c r="R75" i="2" s="1"/>
  <c r="X2" i="40"/>
  <c r="X135" i="40"/>
  <c r="X119" i="40"/>
  <c r="X99" i="40"/>
  <c r="X87" i="40"/>
  <c r="X84" i="40"/>
  <c r="X82" i="40"/>
  <c r="X41" i="40"/>
  <c r="X28" i="40"/>
  <c r="X8" i="40"/>
  <c r="X123" i="40"/>
  <c r="X132" i="40"/>
  <c r="X133" i="40"/>
  <c r="X118" i="40"/>
  <c r="X124" i="40"/>
  <c r="X93" i="40"/>
  <c r="X90" i="40"/>
  <c r="X86" i="40"/>
  <c r="X40" i="40"/>
  <c r="X24" i="40"/>
  <c r="X4" i="40"/>
  <c r="M72" i="2"/>
  <c r="R72" i="2" s="1"/>
  <c r="Q72" i="2"/>
  <c r="X116" i="40"/>
  <c r="X127" i="40"/>
  <c r="X129" i="40"/>
  <c r="X117" i="40"/>
  <c r="X53" i="40"/>
  <c r="X73" i="40"/>
  <c r="X6" i="40"/>
  <c r="M6" i="2"/>
  <c r="U6" i="2" s="1"/>
  <c r="M35" i="2"/>
  <c r="Q11" i="2"/>
  <c r="M52" i="2"/>
  <c r="N52" i="2" s="1"/>
  <c r="N35" i="2"/>
  <c r="N58" i="2"/>
  <c r="M88" i="2"/>
  <c r="M19" i="2"/>
  <c r="U19" i="2" s="1"/>
  <c r="M53" i="2"/>
  <c r="N53" i="2" s="1"/>
  <c r="N88" i="2"/>
  <c r="Q3" i="2"/>
  <c r="X92" i="40"/>
  <c r="X139" i="40"/>
  <c r="X89" i="40"/>
  <c r="X32" i="40"/>
  <c r="X21" i="40"/>
  <c r="X130" i="40"/>
  <c r="X51" i="40"/>
  <c r="X110" i="40"/>
  <c r="X83" i="40"/>
  <c r="X98" i="40"/>
  <c r="X69" i="40"/>
  <c r="X48" i="40"/>
  <c r="N3" i="2"/>
  <c r="X52" i="40"/>
  <c r="X120" i="40"/>
  <c r="X96" i="40"/>
  <c r="X44" i="40"/>
  <c r="N7" i="2"/>
  <c r="N6" i="2"/>
  <c r="N39" i="2"/>
  <c r="Q68" i="2"/>
  <c r="M68" i="2"/>
  <c r="R68" i="2" s="1"/>
  <c r="Q39" i="2"/>
  <c r="M4" i="2"/>
  <c r="N11" i="2"/>
  <c r="X137" i="40"/>
  <c r="X140" i="40"/>
  <c r="X80" i="40"/>
  <c r="Q18" i="2"/>
  <c r="Q28" i="2"/>
  <c r="M29" i="2"/>
  <c r="Q19" i="2"/>
  <c r="X94" i="40"/>
  <c r="X103" i="40"/>
  <c r="X111" i="40"/>
  <c r="X91" i="40"/>
  <c r="X58" i="40"/>
  <c r="X31" i="40"/>
  <c r="M7" i="2"/>
  <c r="N18" i="2"/>
  <c r="M71" i="2"/>
  <c r="R71" i="2" s="1"/>
  <c r="Q4" i="2"/>
  <c r="N29" i="2"/>
  <c r="X134" i="40"/>
  <c r="X128" i="40"/>
  <c r="X125" i="40"/>
  <c r="X122" i="40"/>
  <c r="X107" i="40"/>
  <c r="X101" i="40"/>
  <c r="X97" i="40"/>
  <c r="X34" i="40"/>
  <c r="X38" i="40"/>
  <c r="X16" i="40"/>
  <c r="Q89" i="2"/>
  <c r="Q30" i="2"/>
  <c r="X138" i="40"/>
  <c r="X131" i="40"/>
  <c r="X113" i="40"/>
  <c r="X109" i="40"/>
  <c r="X105" i="40"/>
  <c r="X95" i="40"/>
  <c r="X81" i="40"/>
  <c r="X76" i="40"/>
  <c r="X72" i="40"/>
  <c r="X68" i="40"/>
  <c r="X64" i="40"/>
  <c r="X60" i="40"/>
  <c r="X56" i="40"/>
  <c r="X50" i="40"/>
  <c r="X47" i="40"/>
  <c r="X43" i="40"/>
  <c r="X37" i="40"/>
  <c r="X35" i="40"/>
  <c r="X27" i="40"/>
  <c r="X23" i="40"/>
  <c r="X19" i="40"/>
  <c r="X15" i="40"/>
  <c r="X11" i="40"/>
  <c r="X7" i="40"/>
  <c r="X77" i="40"/>
  <c r="X57" i="40"/>
  <c r="X20" i="40"/>
  <c r="M30" i="2"/>
  <c r="U30" i="2" s="1"/>
  <c r="M38" i="2"/>
  <c r="U38" i="2" s="1"/>
  <c r="X112" i="40"/>
  <c r="X108" i="40"/>
  <c r="X75" i="40"/>
  <c r="X71" i="40"/>
  <c r="X67" i="40"/>
  <c r="X63" i="40"/>
  <c r="X59" i="40"/>
  <c r="X55" i="40"/>
  <c r="X49" i="40"/>
  <c r="X46" i="40"/>
  <c r="X42" i="40"/>
  <c r="X39" i="40"/>
  <c r="X26" i="40"/>
  <c r="X22" i="40"/>
  <c r="X18" i="40"/>
  <c r="X14" i="40"/>
  <c r="X10" i="40"/>
  <c r="X3" i="40"/>
  <c r="N37" i="2"/>
  <c r="M28" i="2"/>
  <c r="M37" i="2"/>
  <c r="U37" i="2" s="1"/>
  <c r="Q71" i="2"/>
  <c r="M89" i="2"/>
  <c r="N73" i="2"/>
  <c r="N38" i="2"/>
  <c r="M73" i="2"/>
  <c r="R73" i="2" s="1"/>
  <c r="X62" i="40"/>
  <c r="X54" i="40"/>
  <c r="X45" i="40"/>
  <c r="X25" i="40"/>
  <c r="X13" i="40"/>
  <c r="X9" i="40"/>
  <c r="AP2" i="30"/>
  <c r="AR2" i="30" s="1"/>
  <c r="D23" i="30"/>
  <c r="E5" i="30"/>
  <c r="AP13" i="33"/>
  <c r="AP5" i="33"/>
  <c r="E4" i="34"/>
  <c r="D23" i="34"/>
  <c r="E23" i="34" s="1"/>
  <c r="E12" i="34"/>
  <c r="BR3" i="34" s="1"/>
  <c r="BW4" i="34" s="1"/>
  <c r="BJ3" i="34"/>
  <c r="BN3" i="34" s="1"/>
  <c r="AP7" i="33"/>
  <c r="AP9" i="33"/>
  <c r="AP11" i="33"/>
  <c r="AP3" i="33"/>
  <c r="AR3" i="33" s="1"/>
  <c r="AR4" i="33" s="1"/>
  <c r="C23" i="33"/>
  <c r="BQ4" i="34" l="1"/>
  <c r="D3" i="36"/>
  <c r="E7" i="30"/>
  <c r="BQ2" i="34"/>
  <c r="BQ11" i="34"/>
  <c r="BQ5" i="34"/>
  <c r="BQ3" i="34"/>
  <c r="E14" i="36"/>
  <c r="R5" i="2"/>
  <c r="O39" i="2"/>
  <c r="R11" i="2"/>
  <c r="R3" i="2"/>
  <c r="U28" i="2"/>
  <c r="U4" i="2"/>
  <c r="U17" i="2"/>
  <c r="U32" i="2"/>
  <c r="N8" i="2"/>
  <c r="T8" i="2"/>
  <c r="U7" i="2"/>
  <c r="U29" i="2"/>
  <c r="U35" i="2"/>
  <c r="U25" i="2"/>
  <c r="Q34" i="2"/>
  <c r="T34" i="2"/>
  <c r="Q20" i="2"/>
  <c r="T20" i="2"/>
  <c r="Q33" i="2"/>
  <c r="T33" i="2"/>
  <c r="U5" i="2"/>
  <c r="U11" i="2"/>
  <c r="U3" i="2"/>
  <c r="M22" i="2"/>
  <c r="T22" i="2"/>
  <c r="N23" i="2"/>
  <c r="T23" i="2"/>
  <c r="Q44" i="2"/>
  <c r="T44" i="2"/>
  <c r="R32" i="2"/>
  <c r="M24" i="2"/>
  <c r="T24" i="2"/>
  <c r="U39" i="2"/>
  <c r="U18" i="2"/>
  <c r="O30" i="2"/>
  <c r="R30" i="2"/>
  <c r="O7" i="2"/>
  <c r="R7" i="2"/>
  <c r="O29" i="2"/>
  <c r="R29" i="2"/>
  <c r="O6" i="2"/>
  <c r="R6" i="2"/>
  <c r="O9" i="2"/>
  <c r="R9" i="2"/>
  <c r="O17" i="2"/>
  <c r="R17" i="2"/>
  <c r="O35" i="2"/>
  <c r="R35" i="2"/>
  <c r="O25" i="2"/>
  <c r="R25" i="2"/>
  <c r="O10" i="2"/>
  <c r="R10" i="2"/>
  <c r="O37" i="2"/>
  <c r="R37" i="2"/>
  <c r="O28" i="2"/>
  <c r="R28" i="2"/>
  <c r="O38" i="2"/>
  <c r="R38" i="2"/>
  <c r="O4" i="2"/>
  <c r="R4" i="2"/>
  <c r="O19" i="2"/>
  <c r="R19" i="2"/>
  <c r="O24" i="2"/>
  <c r="D6" i="36"/>
  <c r="F7" i="33"/>
  <c r="E8" i="33"/>
  <c r="D2" i="36"/>
  <c r="E8" i="35"/>
  <c r="F8" i="35" s="1"/>
  <c r="F4" i="35"/>
  <c r="F7" i="30"/>
  <c r="D21" i="35"/>
  <c r="C23" i="36"/>
  <c r="AY14" i="30"/>
  <c r="BA14" i="30"/>
  <c r="AY12" i="33"/>
  <c r="AY10" i="33"/>
  <c r="AY11" i="33"/>
  <c r="AY13" i="33"/>
  <c r="Q86" i="2"/>
  <c r="M86" i="2"/>
  <c r="R582" i="1"/>
  <c r="BA3" i="33"/>
  <c r="D12" i="35"/>
  <c r="AK11" i="35"/>
  <c r="AK4" i="35"/>
  <c r="AK9" i="35"/>
  <c r="AK3" i="35"/>
  <c r="AX3" i="35"/>
  <c r="Q59" i="2"/>
  <c r="M59" i="2"/>
  <c r="R59" i="2" s="1"/>
  <c r="K33" i="2"/>
  <c r="K47" i="2"/>
  <c r="BW5" i="34"/>
  <c r="BW6" i="34" s="1"/>
  <c r="BW7" i="34" s="1"/>
  <c r="BW8" i="34" s="1"/>
  <c r="BW9" i="34" s="1"/>
  <c r="BW10" i="34" s="1"/>
  <c r="BW11" i="34" s="1"/>
  <c r="BW12" i="34" s="1"/>
  <c r="BW13" i="34" s="1"/>
  <c r="BW14" i="34" s="1"/>
  <c r="K74" i="2"/>
  <c r="K48" i="2"/>
  <c r="M50" i="2"/>
  <c r="N50" i="2" s="1"/>
  <c r="K50" i="2"/>
  <c r="L41" i="2"/>
  <c r="K22" i="2"/>
  <c r="M8" i="2"/>
  <c r="M66" i="2"/>
  <c r="R66" i="2" s="1"/>
  <c r="N66" i="2"/>
  <c r="M48" i="2"/>
  <c r="N48" i="2" s="1"/>
  <c r="Q47" i="2"/>
  <c r="Q22" i="2"/>
  <c r="N22" i="2"/>
  <c r="Q48" i="2"/>
  <c r="N33" i="2"/>
  <c r="L51" i="2"/>
  <c r="Q51" i="2" s="1"/>
  <c r="M33" i="2"/>
  <c r="K8" i="2"/>
  <c r="M77" i="2"/>
  <c r="R77" i="2" s="1"/>
  <c r="Q67" i="2"/>
  <c r="N77" i="2"/>
  <c r="L40" i="2"/>
  <c r="L26" i="2"/>
  <c r="K46" i="2"/>
  <c r="K80" i="2"/>
  <c r="K20" i="2"/>
  <c r="K24" i="2"/>
  <c r="L42" i="2"/>
  <c r="K57" i="2"/>
  <c r="C43" i="23"/>
  <c r="M57" i="2"/>
  <c r="N57" i="2" s="1"/>
  <c r="K77" i="2"/>
  <c r="M46" i="2"/>
  <c r="N46" i="2" s="1"/>
  <c r="N20" i="2"/>
  <c r="N80" i="2"/>
  <c r="M80" i="2"/>
  <c r="R80" i="2" s="1"/>
  <c r="M20" i="2"/>
  <c r="U20" i="2" s="1"/>
  <c r="K67" i="2"/>
  <c r="K62" i="2"/>
  <c r="N67" i="2"/>
  <c r="Q8" i="2"/>
  <c r="G21" i="23"/>
  <c r="Q24" i="2"/>
  <c r="N24" i="2"/>
  <c r="L69" i="2"/>
  <c r="Q69" i="2" s="1"/>
  <c r="B21" i="23"/>
  <c r="F43" i="23"/>
  <c r="N59" i="2"/>
  <c r="BF25" i="40"/>
  <c r="BQ6" i="34"/>
  <c r="BQ14" i="34" s="1"/>
  <c r="BQ12" i="34"/>
  <c r="BQ9" i="34"/>
  <c r="BQ8" i="34"/>
  <c r="BQ7" i="34"/>
  <c r="BJ4" i="34"/>
  <c r="BJ5" i="34" s="1"/>
  <c r="AK8" i="35"/>
  <c r="AK6" i="35"/>
  <c r="AK5" i="35"/>
  <c r="AK10" i="35"/>
  <c r="AK2" i="35"/>
  <c r="AM2" i="35" s="1"/>
  <c r="AK13" i="35"/>
  <c r="AK12" i="35"/>
  <c r="BV3" i="34"/>
  <c r="BV4" i="34" s="1"/>
  <c r="BV5" i="34" s="1"/>
  <c r="BV6" i="34" s="1"/>
  <c r="Q23" i="2"/>
  <c r="AQ3" i="30"/>
  <c r="AS3" i="30" s="1"/>
  <c r="BA12" i="30"/>
  <c r="BA9" i="30"/>
  <c r="F15" i="30"/>
  <c r="BA5" i="30"/>
  <c r="BA3" i="30"/>
  <c r="BB3" i="30" s="1"/>
  <c r="Q81" i="2"/>
  <c r="AL7" i="33"/>
  <c r="AL9" i="33"/>
  <c r="AL13" i="33"/>
  <c r="AL8" i="33"/>
  <c r="AL10" i="33"/>
  <c r="AL2" i="33"/>
  <c r="AL5" i="33"/>
  <c r="AL11" i="33"/>
  <c r="AL6" i="33"/>
  <c r="AL12" i="33"/>
  <c r="AL3" i="33"/>
  <c r="AL4" i="33"/>
  <c r="AI13" i="36"/>
  <c r="AO13" i="36" s="1"/>
  <c r="M44" i="2"/>
  <c r="N44" i="2"/>
  <c r="N90" i="2"/>
  <c r="AI11" i="36"/>
  <c r="AO11" i="36" s="1"/>
  <c r="AI12" i="36"/>
  <c r="AO12" i="36" s="1"/>
  <c r="AI10" i="36"/>
  <c r="AO10" i="36" s="1"/>
  <c r="AI4" i="36"/>
  <c r="AO4" i="36" s="1"/>
  <c r="E8" i="30"/>
  <c r="AQ4" i="30"/>
  <c r="AQ10" i="30"/>
  <c r="AQ12" i="30"/>
  <c r="AQ6" i="30"/>
  <c r="AQ8" i="30"/>
  <c r="F4" i="30"/>
  <c r="AI7" i="36"/>
  <c r="AO7" i="36" s="1"/>
  <c r="AQ11" i="30"/>
  <c r="AQ9" i="30"/>
  <c r="AQ5" i="30"/>
  <c r="AQ13" i="30"/>
  <c r="F22" i="30"/>
  <c r="BA11" i="30"/>
  <c r="F18" i="30"/>
  <c r="F14" i="30"/>
  <c r="AK3" i="36"/>
  <c r="AI14" i="36"/>
  <c r="AO14" i="36" s="1"/>
  <c r="AI6" i="36"/>
  <c r="AO6" i="36" s="1"/>
  <c r="BU3" i="36"/>
  <c r="F21" i="30"/>
  <c r="BA10" i="30"/>
  <c r="BA8" i="30"/>
  <c r="F16" i="30"/>
  <c r="BA4" i="30"/>
  <c r="F11" i="30"/>
  <c r="AL13" i="30"/>
  <c r="AL10" i="30"/>
  <c r="AL4" i="30"/>
  <c r="AL11" i="30"/>
  <c r="AL9" i="30"/>
  <c r="AL7" i="30"/>
  <c r="AL3" i="30"/>
  <c r="AL8" i="30"/>
  <c r="AL12" i="30"/>
  <c r="AL2" i="30"/>
  <c r="AL6" i="30"/>
  <c r="AI5" i="36"/>
  <c r="AO5" i="36" s="1"/>
  <c r="AI9" i="36"/>
  <c r="AO9" i="36" s="1"/>
  <c r="AI8" i="36"/>
  <c r="AO8" i="36" s="1"/>
  <c r="AY3" i="33"/>
  <c r="G20" i="34"/>
  <c r="AT2" i="42"/>
  <c r="AU2" i="42" s="1"/>
  <c r="AV2" i="42"/>
  <c r="AW2" i="42" s="1"/>
  <c r="F11" i="42"/>
  <c r="E23" i="42"/>
  <c r="G21" i="34"/>
  <c r="BS12" i="34"/>
  <c r="G19" i="34"/>
  <c r="BS10" i="34"/>
  <c r="BK5" i="34"/>
  <c r="G14" i="34"/>
  <c r="BS5" i="34"/>
  <c r="BS8" i="34"/>
  <c r="BK8" i="34"/>
  <c r="G17" i="34"/>
  <c r="BS3" i="34"/>
  <c r="BK3" i="34"/>
  <c r="G12" i="34"/>
  <c r="F23" i="34"/>
  <c r="E9" i="34" s="1"/>
  <c r="G9" i="34" s="1"/>
  <c r="BK2" i="34"/>
  <c r="BO2" i="34" s="1"/>
  <c r="BS2" i="34"/>
  <c r="BX3" i="34" s="1"/>
  <c r="G11" i="34"/>
  <c r="G22" i="34"/>
  <c r="BS13" i="34"/>
  <c r="BS9" i="34"/>
  <c r="BK9" i="34"/>
  <c r="G18" i="34"/>
  <c r="BK6" i="34"/>
  <c r="G15" i="34"/>
  <c r="BS6" i="34"/>
  <c r="BS4" i="34"/>
  <c r="BK4" i="34"/>
  <c r="G13" i="34"/>
  <c r="N62" i="2"/>
  <c r="N34" i="2"/>
  <c r="M62" i="2"/>
  <c r="R62" i="2" s="1"/>
  <c r="M23" i="2"/>
  <c r="U23" i="2" s="1"/>
  <c r="M90" i="2"/>
  <c r="M45" i="2"/>
  <c r="Q76" i="2"/>
  <c r="M76" i="2"/>
  <c r="R76" i="2" s="1"/>
  <c r="M34" i="2"/>
  <c r="Q92" i="2"/>
  <c r="Q45" i="2"/>
  <c r="N81" i="2"/>
  <c r="N74" i="2"/>
  <c r="M74" i="2"/>
  <c r="R74" i="2" s="1"/>
  <c r="N92" i="2"/>
  <c r="L27" i="2"/>
  <c r="T27" i="2" s="1"/>
  <c r="U27" i="2" s="1"/>
  <c r="Q70" i="2"/>
  <c r="L14" i="2"/>
  <c r="T14" i="2" s="1"/>
  <c r="U14" i="2" s="1"/>
  <c r="AR5" i="33"/>
  <c r="AR6" i="33" s="1"/>
  <c r="AR7" i="33" s="1"/>
  <c r="AR8" i="33" s="1"/>
  <c r="AR9" i="33" s="1"/>
  <c r="AR10" i="33" s="1"/>
  <c r="AR11" i="33" s="1"/>
  <c r="AR12" i="33" s="1"/>
  <c r="AR13" i="33" s="1"/>
  <c r="M70" i="2"/>
  <c r="R70" i="2" s="1"/>
  <c r="AR3" i="30"/>
  <c r="AR4" i="30" s="1"/>
  <c r="AR5" i="30" s="1"/>
  <c r="AR6" i="30" s="1"/>
  <c r="AR7" i="30" s="1"/>
  <c r="AR8" i="30" s="1"/>
  <c r="AR9" i="30" s="1"/>
  <c r="AR10" i="30" s="1"/>
  <c r="AR11" i="30" s="1"/>
  <c r="AR12" i="30" s="1"/>
  <c r="AR13" i="30" s="1"/>
  <c r="AY2" i="33"/>
  <c r="AZ2" i="33" s="1"/>
  <c r="AZ3" i="30"/>
  <c r="AZ4" i="30" s="1"/>
  <c r="AZ5" i="30" s="1"/>
  <c r="AZ6" i="30" s="1"/>
  <c r="AZ7" i="30" s="1"/>
  <c r="AZ8" i="30" s="1"/>
  <c r="AZ9" i="30" s="1"/>
  <c r="AZ10" i="30" s="1"/>
  <c r="AZ11" i="30" s="1"/>
  <c r="AZ12" i="30" s="1"/>
  <c r="AZ13" i="30" s="1"/>
  <c r="F20" i="33"/>
  <c r="E23" i="33"/>
  <c r="AY14" i="33" s="1"/>
  <c r="AX2" i="35"/>
  <c r="AY2" i="35" s="1"/>
  <c r="E23" i="35"/>
  <c r="AY4" i="33"/>
  <c r="AY5" i="33"/>
  <c r="AY7" i="33"/>
  <c r="F22" i="33"/>
  <c r="F23" i="30"/>
  <c r="E9" i="30"/>
  <c r="AY9" i="33"/>
  <c r="BA9" i="33"/>
  <c r="AY8" i="33"/>
  <c r="E5" i="34"/>
  <c r="G5" i="34" s="1"/>
  <c r="G4" i="34"/>
  <c r="E6" i="30"/>
  <c r="F5" i="30"/>
  <c r="U44" i="2" l="1"/>
  <c r="U8" i="2"/>
  <c r="U22" i="2"/>
  <c r="U34" i="2"/>
  <c r="Q26" i="2"/>
  <c r="T26" i="2"/>
  <c r="O22" i="2"/>
  <c r="U24" i="2"/>
  <c r="R22" i="2"/>
  <c r="N40" i="2"/>
  <c r="T40" i="2"/>
  <c r="U40" i="2" s="1"/>
  <c r="R24" i="2"/>
  <c r="Q42" i="2"/>
  <c r="T42" i="2"/>
  <c r="U33" i="2"/>
  <c r="Q41" i="2"/>
  <c r="T41" i="2"/>
  <c r="O44" i="2"/>
  <c r="R44" i="2"/>
  <c r="O20" i="2"/>
  <c r="R20" i="2"/>
  <c r="O23" i="2"/>
  <c r="R23" i="2"/>
  <c r="O33" i="2"/>
  <c r="R33" i="2"/>
  <c r="O34" i="2"/>
  <c r="R34" i="2"/>
  <c r="O8" i="2"/>
  <c r="R8" i="2"/>
  <c r="D7" i="36"/>
  <c r="F6" i="36"/>
  <c r="AP3" i="35"/>
  <c r="AP12" i="35"/>
  <c r="AZ2" i="35"/>
  <c r="BA2" i="35" s="1"/>
  <c r="D17" i="35"/>
  <c r="D19" i="35"/>
  <c r="D15" i="35"/>
  <c r="F5" i="35"/>
  <c r="D11" i="35"/>
  <c r="D14" i="35"/>
  <c r="D22" i="35"/>
  <c r="D20" i="35"/>
  <c r="E6" i="35"/>
  <c r="F6" i="35" s="1"/>
  <c r="AZ6" i="35"/>
  <c r="F14" i="35"/>
  <c r="F21" i="35"/>
  <c r="D23" i="35"/>
  <c r="AZ13" i="35"/>
  <c r="AZ10" i="35"/>
  <c r="AZ4" i="35"/>
  <c r="F16" i="35"/>
  <c r="F17" i="35"/>
  <c r="AZ12" i="35"/>
  <c r="D16" i="35"/>
  <c r="AZ8" i="35"/>
  <c r="AZ11" i="35"/>
  <c r="F19" i="35"/>
  <c r="F13" i="35"/>
  <c r="AZ7" i="35"/>
  <c r="AZ9" i="35"/>
  <c r="D13" i="35"/>
  <c r="F22" i="35"/>
  <c r="F15" i="35"/>
  <c r="AZ5" i="35"/>
  <c r="AZ3" i="35"/>
  <c r="D18" i="35"/>
  <c r="F18" i="35"/>
  <c r="F20" i="35"/>
  <c r="F12" i="35"/>
  <c r="F11" i="35"/>
  <c r="AV14" i="42"/>
  <c r="AT14" i="42"/>
  <c r="BA4" i="33"/>
  <c r="F14" i="33"/>
  <c r="F21" i="33"/>
  <c r="BA11" i="33"/>
  <c r="BA2" i="33"/>
  <c r="BB2" i="33" s="1"/>
  <c r="BB3" i="33" s="1"/>
  <c r="BB4" i="33" s="1"/>
  <c r="D19" i="33"/>
  <c r="AQ10" i="33" s="1"/>
  <c r="BA8" i="33"/>
  <c r="F18" i="33"/>
  <c r="BA12" i="33"/>
  <c r="BA7" i="33"/>
  <c r="BA10" i="33"/>
  <c r="BA6" i="33"/>
  <c r="F15" i="33"/>
  <c r="F12" i="33"/>
  <c r="F4" i="33"/>
  <c r="F8" i="33"/>
  <c r="D11" i="33"/>
  <c r="AQ2" i="33" s="1"/>
  <c r="AS2" i="33" s="1"/>
  <c r="E6" i="33"/>
  <c r="F6" i="33" s="1"/>
  <c r="D17" i="33"/>
  <c r="AQ8" i="33" s="1"/>
  <c r="D21" i="33"/>
  <c r="AQ12" i="33" s="1"/>
  <c r="F5" i="33"/>
  <c r="D14" i="33"/>
  <c r="AQ5" i="33" s="1"/>
  <c r="D12" i="33"/>
  <c r="AQ3" i="33" s="1"/>
  <c r="D15" i="33"/>
  <c r="AQ6" i="33" s="1"/>
  <c r="D16" i="33"/>
  <c r="AQ7" i="33" s="1"/>
  <c r="D18" i="33"/>
  <c r="AQ9" i="33" s="1"/>
  <c r="D13" i="33"/>
  <c r="AQ4" i="33" s="1"/>
  <c r="D22" i="33"/>
  <c r="AQ13" i="33" s="1"/>
  <c r="D20" i="33"/>
  <c r="AQ11" i="33" s="1"/>
  <c r="BA5" i="33"/>
  <c r="F17" i="33"/>
  <c r="BA13" i="33"/>
  <c r="F16" i="33"/>
  <c r="F13" i="33"/>
  <c r="F19" i="33"/>
  <c r="F11" i="33"/>
  <c r="D23" i="33"/>
  <c r="AK4" i="36"/>
  <c r="AQ3" i="36"/>
  <c r="AM3" i="35"/>
  <c r="AM4" i="35" s="1"/>
  <c r="AM5" i="35" s="1"/>
  <c r="AM6" i="35" s="1"/>
  <c r="AM7" i="35" s="1"/>
  <c r="AM8" i="35" s="1"/>
  <c r="AM9" i="35" s="1"/>
  <c r="AM10" i="35" s="1"/>
  <c r="AM11" i="35" s="1"/>
  <c r="AM12" i="35" s="1"/>
  <c r="AM13" i="35" s="1"/>
  <c r="N45" i="2"/>
  <c r="AY3" i="35"/>
  <c r="AY4" i="35" s="1"/>
  <c r="AY5" i="35" s="1"/>
  <c r="AY6" i="35" s="1"/>
  <c r="AY7" i="35" s="1"/>
  <c r="AY8" i="35" s="1"/>
  <c r="AY9" i="35" s="1"/>
  <c r="AY10" i="35" s="1"/>
  <c r="AY11" i="35" s="1"/>
  <c r="AY12" i="35" s="1"/>
  <c r="AY13" i="35" s="1"/>
  <c r="AW3" i="42"/>
  <c r="AW4" i="42" s="1"/>
  <c r="AW5" i="42" s="1"/>
  <c r="AW6" i="42" s="1"/>
  <c r="AW7" i="42" s="1"/>
  <c r="AW8" i="42" s="1"/>
  <c r="AW9" i="42" s="1"/>
  <c r="AW10" i="42" s="1"/>
  <c r="AW11" i="42" s="1"/>
  <c r="AW12" i="42" s="1"/>
  <c r="AW13" i="42" s="1"/>
  <c r="AU3" i="42"/>
  <c r="AU4" i="42" s="1"/>
  <c r="AU5" i="42" s="1"/>
  <c r="AU6" i="42" s="1"/>
  <c r="AU7" i="42" s="1"/>
  <c r="AU8" i="42" s="1"/>
  <c r="AU9" i="42" s="1"/>
  <c r="AU10" i="42" s="1"/>
  <c r="AU11" i="42" s="1"/>
  <c r="AU12" i="42" s="1"/>
  <c r="AU13" i="42" s="1"/>
  <c r="M26" i="2"/>
  <c r="N41" i="2"/>
  <c r="AS4" i="30"/>
  <c r="AS5" i="30" s="1"/>
  <c r="AS6" i="30" s="1"/>
  <c r="AS7" i="30" s="1"/>
  <c r="AS8" i="30" s="1"/>
  <c r="AS9" i="30" s="1"/>
  <c r="AS10" i="30" s="1"/>
  <c r="AS11" i="30" s="1"/>
  <c r="AS12" i="30" s="1"/>
  <c r="M41" i="2"/>
  <c r="N26" i="2"/>
  <c r="M51" i="2"/>
  <c r="N51" i="2" s="1"/>
  <c r="Q40" i="2"/>
  <c r="N42" i="2"/>
  <c r="M42" i="2"/>
  <c r="M69" i="2"/>
  <c r="R69" i="2" s="1"/>
  <c r="N69" i="2"/>
  <c r="BN4" i="34"/>
  <c r="BN5" i="34" s="1"/>
  <c r="BV7" i="34"/>
  <c r="BV8" i="34" s="1"/>
  <c r="BV9" i="34" s="1"/>
  <c r="BV10" i="34" s="1"/>
  <c r="BV11" i="34" s="1"/>
  <c r="BV12" i="34" s="1"/>
  <c r="BV13" i="34" s="1"/>
  <c r="BV14" i="34" s="1"/>
  <c r="AK14" i="35"/>
  <c r="BB4" i="30"/>
  <c r="BB5" i="30" s="1"/>
  <c r="BB6" i="30" s="1"/>
  <c r="BB7" i="30" s="1"/>
  <c r="BB8" i="30" s="1"/>
  <c r="BB9" i="30" s="1"/>
  <c r="BB10" i="30" s="1"/>
  <c r="BB11" i="30" s="1"/>
  <c r="BB12" i="30" s="1"/>
  <c r="BB13" i="30" s="1"/>
  <c r="AL14" i="33"/>
  <c r="AN2" i="33"/>
  <c r="AN3" i="33" s="1"/>
  <c r="AN4" i="33" s="1"/>
  <c r="AN5" i="33" s="1"/>
  <c r="AN6" i="33" s="1"/>
  <c r="AN7" i="33" s="1"/>
  <c r="AN8" i="33" s="1"/>
  <c r="AN9" i="33" s="1"/>
  <c r="AN10" i="33" s="1"/>
  <c r="AN11" i="33" s="1"/>
  <c r="AN12" i="33" s="1"/>
  <c r="AN13" i="33" s="1"/>
  <c r="BU4" i="36"/>
  <c r="BU5" i="36" s="1"/>
  <c r="BU6" i="36" s="1"/>
  <c r="BU7" i="36" s="1"/>
  <c r="BU8" i="36" s="1"/>
  <c r="BU9" i="36" s="1"/>
  <c r="BU10" i="36" s="1"/>
  <c r="BU11" i="36" s="1"/>
  <c r="BU12" i="36" s="1"/>
  <c r="BU13" i="36" s="1"/>
  <c r="BU14" i="36" s="1"/>
  <c r="AI15" i="36"/>
  <c r="AN2" i="30"/>
  <c r="AN3" i="30" s="1"/>
  <c r="AN4" i="30" s="1"/>
  <c r="AN5" i="30" s="1"/>
  <c r="AN6" i="30" s="1"/>
  <c r="AN7" i="30" s="1"/>
  <c r="AN8" i="30" s="1"/>
  <c r="AN9" i="30" s="1"/>
  <c r="AN10" i="30" s="1"/>
  <c r="AN11" i="30" s="1"/>
  <c r="AN12" i="30" s="1"/>
  <c r="AL14" i="30"/>
  <c r="F8" i="30"/>
  <c r="AZ3" i="33"/>
  <c r="AZ4" i="33" s="1"/>
  <c r="AZ5" i="33" s="1"/>
  <c r="AZ6" i="33" s="1"/>
  <c r="AZ7" i="33" s="1"/>
  <c r="AZ8" i="33" s="1"/>
  <c r="AZ9" i="33" s="1"/>
  <c r="AZ10" i="33" s="1"/>
  <c r="AZ11" i="33" s="1"/>
  <c r="AZ12" i="33" s="1"/>
  <c r="AZ13" i="33" s="1"/>
  <c r="G23" i="34"/>
  <c r="BO3" i="34"/>
  <c r="BO4" i="34" s="1"/>
  <c r="BO5" i="34" s="1"/>
  <c r="BO6" i="34" s="1"/>
  <c r="BO7" i="34" s="1"/>
  <c r="BO8" i="34" s="1"/>
  <c r="BO9" i="34" s="1"/>
  <c r="BO10" i="34" s="1"/>
  <c r="BO11" i="34" s="1"/>
  <c r="BO12" i="34" s="1"/>
  <c r="BO13" i="34" s="1"/>
  <c r="BX4" i="34"/>
  <c r="BX5" i="34" s="1"/>
  <c r="BX6" i="34" s="1"/>
  <c r="BX7" i="34" s="1"/>
  <c r="BX8" i="34" s="1"/>
  <c r="BX9" i="34" s="1"/>
  <c r="BX10" i="34" s="1"/>
  <c r="BX11" i="34" s="1"/>
  <c r="BX12" i="34" s="1"/>
  <c r="BX13" i="34" s="1"/>
  <c r="BX14" i="34" s="1"/>
  <c r="E9" i="42"/>
  <c r="F9" i="42" s="1"/>
  <c r="F23" i="42"/>
  <c r="N14" i="2"/>
  <c r="Q14" i="2"/>
  <c r="Q27" i="2"/>
  <c r="N27" i="2"/>
  <c r="E9" i="35"/>
  <c r="F9" i="35" s="1"/>
  <c r="F23" i="35"/>
  <c r="F23" i="33"/>
  <c r="E9" i="33"/>
  <c r="F9" i="33" s="1"/>
  <c r="F9" i="30"/>
  <c r="F6" i="30"/>
  <c r="BJ6" i="34"/>
  <c r="D8" i="36" l="1"/>
  <c r="U41" i="2"/>
  <c r="U42" i="2"/>
  <c r="U26" i="2"/>
  <c r="O42" i="2"/>
  <c r="R42" i="2"/>
  <c r="O26" i="2"/>
  <c r="R26" i="2"/>
  <c r="O41" i="2"/>
  <c r="R41" i="2"/>
  <c r="D4" i="36"/>
  <c r="F4" i="36" s="1"/>
  <c r="BJ3" i="36"/>
  <c r="F18" i="36"/>
  <c r="BJ5" i="36"/>
  <c r="D20" i="36"/>
  <c r="AJ13" i="36" s="1"/>
  <c r="AP13" i="36" s="1"/>
  <c r="BJ8" i="36"/>
  <c r="BJ9" i="36"/>
  <c r="BJ6" i="36"/>
  <c r="BJ7" i="36"/>
  <c r="D11" i="36"/>
  <c r="AJ4" i="36" s="1"/>
  <c r="AP4" i="36" s="1"/>
  <c r="BJ2" i="36"/>
  <c r="BN2" i="36" s="1"/>
  <c r="BJ4" i="36"/>
  <c r="F20" i="36"/>
  <c r="AP4" i="35"/>
  <c r="D12" i="36"/>
  <c r="AJ5" i="36" s="1"/>
  <c r="AP5" i="36" s="1"/>
  <c r="AP6" i="35"/>
  <c r="D14" i="36"/>
  <c r="AJ7" i="36" s="1"/>
  <c r="AP7" i="36" s="1"/>
  <c r="AP13" i="35"/>
  <c r="D21" i="36"/>
  <c r="AJ14" i="36" s="1"/>
  <c r="AP14" i="36" s="1"/>
  <c r="AP5" i="35"/>
  <c r="D13" i="36"/>
  <c r="AJ6" i="36" s="1"/>
  <c r="AP6" i="36" s="1"/>
  <c r="AP10" i="35"/>
  <c r="D18" i="36"/>
  <c r="AJ11" i="36" s="1"/>
  <c r="AP11" i="36" s="1"/>
  <c r="AP2" i="35"/>
  <c r="AR2" i="35" s="1"/>
  <c r="AR3" i="35" s="1"/>
  <c r="D10" i="36"/>
  <c r="AJ3" i="36" s="1"/>
  <c r="BW3" i="36" s="1"/>
  <c r="AP8" i="35"/>
  <c r="D16" i="36"/>
  <c r="AJ9" i="36" s="1"/>
  <c r="AP9" i="36" s="1"/>
  <c r="AP9" i="35"/>
  <c r="D17" i="36"/>
  <c r="AJ10" i="36" s="1"/>
  <c r="AP10" i="36" s="1"/>
  <c r="AP7" i="35"/>
  <c r="D15" i="36"/>
  <c r="AJ8" i="36" s="1"/>
  <c r="AP8" i="36" s="1"/>
  <c r="AP11" i="35"/>
  <c r="D19" i="36"/>
  <c r="AJ12" i="36" s="1"/>
  <c r="AP12" i="36" s="1"/>
  <c r="BA3" i="35"/>
  <c r="BA4" i="35" s="1"/>
  <c r="BA5" i="35" s="1"/>
  <c r="BA6" i="35" s="1"/>
  <c r="BA7" i="35" s="1"/>
  <c r="BA8" i="35" s="1"/>
  <c r="BA9" i="35" s="1"/>
  <c r="BA10" i="35" s="1"/>
  <c r="BA11" i="35" s="1"/>
  <c r="BA12" i="35" s="1"/>
  <c r="BA13" i="35" s="1"/>
  <c r="AU14" i="42"/>
  <c r="AW14" i="42"/>
  <c r="F15" i="36"/>
  <c r="F16" i="36"/>
  <c r="F17" i="36"/>
  <c r="BR13" i="36"/>
  <c r="BR10" i="36"/>
  <c r="F19" i="36"/>
  <c r="BR11" i="36"/>
  <c r="F5" i="36"/>
  <c r="BB5" i="33"/>
  <c r="BB6" i="33" s="1"/>
  <c r="BB7" i="33" s="1"/>
  <c r="BB8" i="33" s="1"/>
  <c r="BB9" i="33" s="1"/>
  <c r="BB10" i="33" s="1"/>
  <c r="BB11" i="33" s="1"/>
  <c r="BB12" i="33" s="1"/>
  <c r="BB13" i="33" s="1"/>
  <c r="F21" i="36"/>
  <c r="F3" i="36"/>
  <c r="F7" i="36"/>
  <c r="AS3" i="33"/>
  <c r="AS4" i="33" s="1"/>
  <c r="AS5" i="33" s="1"/>
  <c r="AS6" i="33" s="1"/>
  <c r="AS7" i="33" s="1"/>
  <c r="AS8" i="33" s="1"/>
  <c r="AS9" i="33" s="1"/>
  <c r="AS10" i="33" s="1"/>
  <c r="AS11" i="33" s="1"/>
  <c r="AS12" i="33" s="1"/>
  <c r="AS13" i="33" s="1"/>
  <c r="AK5" i="36"/>
  <c r="AQ4" i="36"/>
  <c r="F8" i="36"/>
  <c r="BN6" i="34"/>
  <c r="BJ7" i="34"/>
  <c r="BR3" i="36" l="1"/>
  <c r="BN3" i="36"/>
  <c r="BN4" i="36" s="1"/>
  <c r="BN5" i="36" s="1"/>
  <c r="BN6" i="36" s="1"/>
  <c r="BN7" i="36" s="1"/>
  <c r="BN8" i="36" s="1"/>
  <c r="BN9" i="36" s="1"/>
  <c r="BN10" i="36" s="1"/>
  <c r="BN11" i="36" s="1"/>
  <c r="BN12" i="36" s="1"/>
  <c r="BN13" i="36" s="1"/>
  <c r="BR12" i="36"/>
  <c r="F13" i="36"/>
  <c r="BR9" i="36"/>
  <c r="BR5" i="36"/>
  <c r="BR8" i="36"/>
  <c r="F11" i="36"/>
  <c r="E22" i="36"/>
  <c r="F22" i="36" s="1"/>
  <c r="BR4" i="36"/>
  <c r="F14" i="36"/>
  <c r="BR6" i="36"/>
  <c r="BR7" i="36"/>
  <c r="F12" i="36"/>
  <c r="F10" i="36"/>
  <c r="BR2" i="36"/>
  <c r="AL3" i="36" s="1"/>
  <c r="AR3" i="36" s="1"/>
  <c r="AR4" i="35"/>
  <c r="AR5" i="35" s="1"/>
  <c r="AR6" i="35" s="1"/>
  <c r="AR7" i="35" s="1"/>
  <c r="AR8" i="35" s="1"/>
  <c r="AR9" i="35" s="1"/>
  <c r="AR10" i="35" s="1"/>
  <c r="AR11" i="35" s="1"/>
  <c r="AR12" i="35" s="1"/>
  <c r="AR13" i="35" s="1"/>
  <c r="C22" i="36"/>
  <c r="D22" i="36" s="1"/>
  <c r="BI2" i="36"/>
  <c r="BW4" i="36"/>
  <c r="BW5" i="36" s="1"/>
  <c r="BW6" i="36" s="1"/>
  <c r="BW7" i="36" s="1"/>
  <c r="BW8" i="36" s="1"/>
  <c r="BW9" i="36" s="1"/>
  <c r="BW10" i="36" s="1"/>
  <c r="BW11" i="36" s="1"/>
  <c r="BW12" i="36" s="1"/>
  <c r="BW13" i="36" s="1"/>
  <c r="BW14" i="36" s="1"/>
  <c r="AP3" i="36"/>
  <c r="AK6" i="36"/>
  <c r="AQ5" i="36"/>
  <c r="BN7" i="34"/>
  <c r="BJ8" i="34"/>
  <c r="BC23" i="36" l="1"/>
  <c r="AL4" i="36"/>
  <c r="BM2" i="36"/>
  <c r="BI3" i="36"/>
  <c r="AK7" i="36"/>
  <c r="AQ6" i="36"/>
  <c r="BJ9" i="34"/>
  <c r="BN8" i="34"/>
  <c r="AR4" i="36" l="1"/>
  <c r="AL5" i="36"/>
  <c r="BI4" i="36"/>
  <c r="BM3" i="36"/>
  <c r="AK8" i="36"/>
  <c r="AQ7" i="36"/>
  <c r="BJ10" i="34"/>
  <c r="BN9" i="34"/>
  <c r="AR5" i="36" l="1"/>
  <c r="AL6" i="36"/>
  <c r="BM4" i="36"/>
  <c r="BI5" i="36"/>
  <c r="AK9" i="36"/>
  <c r="AQ8" i="36"/>
  <c r="BN10" i="34"/>
  <c r="BJ11" i="34"/>
  <c r="AL7" i="36" l="1"/>
  <c r="AR6" i="36"/>
  <c r="BI6" i="36"/>
  <c r="BM5" i="36"/>
  <c r="AK10" i="36"/>
  <c r="AQ9" i="36"/>
  <c r="BN11" i="34"/>
  <c r="BJ12" i="34"/>
  <c r="AL8" i="36" l="1"/>
  <c r="AR7" i="36"/>
  <c r="BI7" i="36"/>
  <c r="BM6" i="36"/>
  <c r="AK11" i="36"/>
  <c r="AQ10" i="36"/>
  <c r="BJ13" i="34"/>
  <c r="BN12" i="34"/>
  <c r="AL9" i="36" l="1"/>
  <c r="AR8" i="36"/>
  <c r="BM7" i="36"/>
  <c r="BI8" i="36"/>
  <c r="AK12" i="36"/>
  <c r="AQ11" i="36"/>
  <c r="BN13" i="34"/>
  <c r="AR9" i="36" l="1"/>
  <c r="AL10" i="36"/>
  <c r="BM8" i="36"/>
  <c r="BI9" i="36"/>
  <c r="AK13" i="36"/>
  <c r="AQ12" i="36"/>
  <c r="AL11" i="36" l="1"/>
  <c r="AR10" i="36"/>
  <c r="BI10" i="36"/>
  <c r="BM9" i="36"/>
  <c r="AK14" i="36"/>
  <c r="AQ14" i="36" s="1"/>
  <c r="AQ13" i="36"/>
  <c r="AL12" i="36" l="1"/>
  <c r="AR11" i="36"/>
  <c r="BI11" i="36"/>
  <c r="BM10" i="36"/>
  <c r="AL13" i="36" l="1"/>
  <c r="AR12" i="36"/>
  <c r="BM11" i="36"/>
  <c r="BI12" i="36"/>
  <c r="AL14" i="36" l="1"/>
  <c r="AR14" i="36" s="1"/>
  <c r="AR13" i="36"/>
  <c r="BM12" i="36"/>
  <c r="BI13" i="36"/>
  <c r="BM13" i="36" l="1"/>
</calcChain>
</file>

<file path=xl/comments1.xml><?xml version="1.0" encoding="utf-8"?>
<comments xmlns="http://schemas.openxmlformats.org/spreadsheetml/2006/main">
  <authors>
    <author>Juan Carlos Cepeda Moncada</author>
  </authors>
  <commentList>
    <comment ref="H14" authorId="0" shapeId="0">
      <text>
        <r>
          <rPr>
            <b/>
            <sz val="14"/>
            <color indexed="81"/>
            <rFont val="Tahoma"/>
            <family val="2"/>
          </rPr>
          <t>Juan Carlos Cepeda Moncada:</t>
        </r>
        <r>
          <rPr>
            <sz val="14"/>
            <color indexed="81"/>
            <rFont val="Tahoma"/>
            <family val="2"/>
          </rPr>
          <t xml:space="preserve">
SE AJUSTA EL CONCEPTO D E GASTO</t>
        </r>
      </text>
    </comment>
    <comment ref="K20" authorId="0" shapeId="0">
      <text>
        <r>
          <rPr>
            <b/>
            <sz val="14"/>
            <color indexed="81"/>
            <rFont val="Tahoma"/>
            <family val="2"/>
          </rPr>
          <t>Juan Carlos Cepeda Moncada:</t>
        </r>
        <r>
          <rPr>
            <sz val="14"/>
            <color indexed="81"/>
            <rFont val="Tahoma"/>
            <family val="2"/>
          </rPr>
          <t xml:space="preserve">
EL CDP TIENE 27 PESOS MENOS QUE EL RP</t>
        </r>
      </text>
    </comment>
    <comment ref="G40" authorId="0" shapeId="0">
      <text>
        <r>
          <rPr>
            <b/>
            <sz val="14"/>
            <color indexed="81"/>
            <rFont val="Tahoma"/>
            <family val="2"/>
          </rPr>
          <t>Juan Carlos Cepeda Moncada:</t>
        </r>
        <r>
          <rPr>
            <sz val="14"/>
            <color indexed="81"/>
            <rFont val="Tahoma"/>
            <family val="2"/>
          </rPr>
          <t xml:space="preserve">
revisar la modalidad e contratación respectod e los otros procesos d e compra
</t>
        </r>
      </text>
    </comment>
    <comment ref="F44" authorId="0" shapeId="0">
      <text>
        <r>
          <rPr>
            <b/>
            <sz val="14"/>
            <color indexed="81"/>
            <rFont val="Tahoma"/>
            <family val="2"/>
          </rPr>
          <t>Juan Carlos Cepeda Moncada:</t>
        </r>
        <r>
          <rPr>
            <sz val="14"/>
            <color indexed="81"/>
            <rFont val="Tahoma"/>
            <family val="2"/>
          </rPr>
          <t xml:space="preserve">
esta linea es complementaria con los eventos?
Si es así hay que unificar el conceptod e gasto y la modalidad de contratación
</t>
        </r>
      </text>
    </comment>
    <comment ref="F62" authorId="0" shapeId="0">
      <text>
        <r>
          <rPr>
            <b/>
            <sz val="14"/>
            <color indexed="81"/>
            <rFont val="Tahoma"/>
            <family val="2"/>
          </rPr>
          <t>Juan Carlos Cepeda Moncada:
El objeto contractual cambia respecto del plan contractual, en el Plan contractual y en el Pln Anual de Adquisiciones esta por menor valor al solicitado en el CDP</t>
        </r>
      </text>
    </comment>
  </commentList>
</comments>
</file>

<file path=xl/sharedStrings.xml><?xml version="1.0" encoding="utf-8"?>
<sst xmlns="http://schemas.openxmlformats.org/spreadsheetml/2006/main" count="16568" uniqueCount="899">
  <si>
    <t>Compania</t>
  </si>
  <si>
    <t>Unidad</t>
  </si>
  <si>
    <t>Fecha_Desde</t>
  </si>
  <si>
    <t>Fecha_Hasta</t>
  </si>
  <si>
    <t>Fecha_Corte</t>
  </si>
  <si>
    <t>Cadena</t>
  </si>
  <si>
    <t>Descripcion</t>
  </si>
  <si>
    <t>No_CDP</t>
  </si>
  <si>
    <t>No_RP</t>
  </si>
  <si>
    <t>Fech_Registro</t>
  </si>
  <si>
    <t>Beneficiario</t>
  </si>
  <si>
    <t>Tip_Compromiso</t>
  </si>
  <si>
    <t>Desc_Compro</t>
  </si>
  <si>
    <t>No_Compromiso</t>
  </si>
  <si>
    <t>Fecha_Inicial</t>
  </si>
  <si>
    <t>Objeto</t>
  </si>
  <si>
    <t>Valor</t>
  </si>
  <si>
    <t>Anulaciones</t>
  </si>
  <si>
    <t>Ajustes</t>
  </si>
  <si>
    <t>Valor_Neto</t>
  </si>
  <si>
    <t>Giros</t>
  </si>
  <si>
    <t>CompSin_Giro</t>
  </si>
  <si>
    <t>PROYECTO</t>
  </si>
  <si>
    <t>META</t>
  </si>
  <si>
    <t>ACTIVIDAD</t>
  </si>
  <si>
    <t>Mantener el 82% de eficiencia fiscal para la defensa judicial en el Distrito Capital</t>
  </si>
  <si>
    <t>DEPENDENCIA</t>
  </si>
  <si>
    <t>Desarrollar estrategias para orientar en inspección, vigilancia y control de las ESAL.</t>
  </si>
  <si>
    <t>Lograr un nivel de percepción del 87% de los servicios prestados a entidades sin ánimo de lucro ESAL</t>
  </si>
  <si>
    <t>Fortalecer el 17 % de los Sistemas de Información Jurídicos.</t>
  </si>
  <si>
    <t>Modernizar los Sistemas de Información Misionales y Administrativos de la SJD</t>
  </si>
  <si>
    <t>Fortalecer la calidad, gestión y divulgación de la información de los aplicativos de la Secretaría Jurídica Distrital</t>
  </si>
  <si>
    <t>TIC</t>
  </si>
  <si>
    <t>OBJETO</t>
  </si>
  <si>
    <t>CONCEPTO DE GASTO</t>
  </si>
  <si>
    <t>Realizacion de eventos de divulgación</t>
  </si>
  <si>
    <t>Prestación de Servicios Profesionales</t>
  </si>
  <si>
    <t>Menor Cuantía</t>
  </si>
  <si>
    <t>Etiquetas de fila</t>
  </si>
  <si>
    <t>Total general</t>
  </si>
  <si>
    <t>VALOR PROGRAMADO</t>
  </si>
  <si>
    <t>CDP</t>
  </si>
  <si>
    <t>RP</t>
  </si>
  <si>
    <t>Total</t>
  </si>
  <si>
    <t>VALOR REGISTRO</t>
  </si>
  <si>
    <t>GIRADO</t>
  </si>
  <si>
    <t>EJECUTADO</t>
  </si>
  <si>
    <t>SECRETARÍA JURÍDICA DISTRITAL</t>
  </si>
  <si>
    <t>TOTAL ENTIDAD</t>
  </si>
  <si>
    <t>FUNCIONAMIENTO</t>
  </si>
  <si>
    <t>INVERSIÓN</t>
  </si>
  <si>
    <t>MENOR CUANTÍA</t>
  </si>
  <si>
    <t>ACUERDO MARCO AMP</t>
  </si>
  <si>
    <t>rubro</t>
  </si>
  <si>
    <t>VALOR CDP</t>
  </si>
  <si>
    <t>código</t>
  </si>
  <si>
    <t>No cdp</t>
  </si>
  <si>
    <t>fecha registro</t>
  </si>
  <si>
    <t>detalle</t>
  </si>
  <si>
    <t>solicitante</t>
  </si>
  <si>
    <t>oficio</t>
  </si>
  <si>
    <t>valor</t>
  </si>
  <si>
    <t>anulaciones</t>
  </si>
  <si>
    <t>cdp por comprometer</t>
  </si>
  <si>
    <t>estado</t>
  </si>
  <si>
    <t>año</t>
  </si>
  <si>
    <t>entidad</t>
  </si>
  <si>
    <t>año 1</t>
  </si>
  <si>
    <t>desde</t>
  </si>
  <si>
    <t>hasta</t>
  </si>
  <si>
    <t>corte</t>
  </si>
  <si>
    <t>observacion</t>
  </si>
  <si>
    <t>Prestar servicios profesionales de apoyo para la implementación del marco de referencia de arquitectura empresarial para la gestion de TI en el estado colombiano para la SJD</t>
  </si>
  <si>
    <t>Generar y desarrollar mecanismos de orientación a los servidores públicos, en el marco de la responsabilidad disciplinaria</t>
  </si>
  <si>
    <t>TEMÁTICA</t>
  </si>
  <si>
    <t>NOMBRE</t>
  </si>
  <si>
    <t xml:space="preserve">Fortalecimiento de los Sistemas de Información y Comunicaciones de la Secretaría Jurídica Distrital </t>
  </si>
  <si>
    <t>Z</t>
  </si>
  <si>
    <t>TOTAL SJD</t>
  </si>
  <si>
    <t>PLAN CONTRACTUAL - SECRETARÍA JURÍDICA DISTRITAL</t>
  </si>
  <si>
    <t>Prestación de Servicios Técnicos</t>
  </si>
  <si>
    <t>Vigencia</t>
  </si>
  <si>
    <t>EJECUCIÓN</t>
  </si>
  <si>
    <t>ENTIDAD</t>
  </si>
  <si>
    <t>FECHA</t>
  </si>
  <si>
    <t>$</t>
  </si>
  <si>
    <t>%</t>
  </si>
  <si>
    <t>GIROS</t>
  </si>
  <si>
    <t xml:space="preserve"> </t>
  </si>
  <si>
    <t>INTERVALO</t>
  </si>
  <si>
    <t>PUNTOS</t>
  </si>
  <si>
    <t>X</t>
  </si>
  <si>
    <t>Y</t>
  </si>
  <si>
    <t>VALOR INICIAL</t>
  </si>
  <si>
    <t>VALOR FINAL</t>
  </si>
  <si>
    <t>TOTAL</t>
  </si>
  <si>
    <t>pp</t>
  </si>
  <si>
    <t>CONCURSO DE MÉRITOS</t>
  </si>
  <si>
    <t/>
  </si>
  <si>
    <t>item eliminados</t>
  </si>
  <si>
    <t>item modificados</t>
  </si>
  <si>
    <t>CONTRATISTA</t>
  </si>
  <si>
    <t>funcionamiento</t>
  </si>
  <si>
    <t>inversión</t>
  </si>
  <si>
    <t>Emitir en un tiempo no superior a 22,5 días hábiles conceptos jurídicos.</t>
  </si>
  <si>
    <t>Coordinar la gestión jurídica Distrital en materia de actos administrativos y unidad conceptual.</t>
  </si>
  <si>
    <t>Dirección Distrital de Doctrina y Asuntos Normativos</t>
  </si>
  <si>
    <t>Prestar los servicios profesionales especializados como abogado(a) a la Secretaría Jurídica Distrital para apoyar a la Dirección Distrital de Doctrina y Asuntos Normativos en la revisión de actos administrativos relacionados con ordenamiento territorial, planeación urbana y hábitat.</t>
  </si>
  <si>
    <t xml:space="preserve">Prestar los servicios profesionales a la Secretaría Jurídica Distrital para realizar el seguimiento y monitoreo a los asuntos relacionados con el Congreso de la República y el Concejo de Bogotá D.C., así como al Sistema Integrado de Gestión y Planeación de la Dirección Distrital de Doctrina y Asuntos Normativos </t>
  </si>
  <si>
    <t>Prestar servicios profesionales como abogado(a) a la Secretaría Jurídica Distrital para la elaboración de conceptos jurídicos, revisión y proyección de actos administrativos en materia disciplinaria, de IVC de ESAL, entre otros.</t>
  </si>
  <si>
    <t>Generar elementos de orientación jurídica, para la construcción de estudios jurídicos en temas de alto impacto</t>
  </si>
  <si>
    <t>Dirección Distrital de Política e Informática Jurídica</t>
  </si>
  <si>
    <t>Llevar a cabo actividades orientadas a la generación de elementos de análisis jurídico en el Distrito Capital</t>
  </si>
  <si>
    <t>Prestar los servicios profesionales para la elaboración de estudios de impacto para el Distrito Capital</t>
  </si>
  <si>
    <t>Llevar  a cabo eventos de orientación jurídica</t>
  </si>
  <si>
    <t>Realizar  eventos para articular y orientar la gerencia jurídica del Distrito Capital.</t>
  </si>
  <si>
    <t xml:space="preserve">Implementar un modelo de Gerencia Jurídica </t>
  </si>
  <si>
    <t xml:space="preserve">Adelantar actividades de divulgación e  implementación del modelo de gerencia jurídica distrital </t>
  </si>
  <si>
    <t>Prestar los servicios profesionales para la implementación del modelo de gerencia jurídica en el Distrito Capital.</t>
  </si>
  <si>
    <t>Desarrollar estrategias en inspección, vigilancia y control de las ESAL.</t>
  </si>
  <si>
    <t>Dirección Distrital de Inspección, Vigilancia y Control de Personas Jurídicas Sin Ánimo de lucro</t>
  </si>
  <si>
    <t>Prestar los servicios profesionales para, asesorar a la Dirección, implementar y realizar el análisis oportuno de la información financiera y contable de las entidades asignadas por la Dirección.</t>
  </si>
  <si>
    <t>Prestar los servicios profesionales, para asesorar a la Dirección en materia financiera y adelantar las acciones correspondiente en ejercicio de las facultad de Inspección, Vigilancia y Control respecto de las ESAL.</t>
  </si>
  <si>
    <t>Llevar a cabo planes de Inspección, Vigilancia y Control específicos, que determinen  el estado actual de las Esal.</t>
  </si>
  <si>
    <t>Prestar los servicios profesionales en temas jurídicos, respecto del ejercicio de inspección, vigilancia y control a las entidades sin ánimo de lucro, así como para adelantar las acciones administrativas y sancionatorias en los casos asignados.</t>
  </si>
  <si>
    <t>Prestar los servicios profesionales para analizar el cumplimiento de las obligaciones de las ESAL y realizar los requerimientos y adelantar las acciones jurídicas a que haya lugar.</t>
  </si>
  <si>
    <t>Prestar los servicios profesionales para realizar la inspección y vigilancia a la información financiera aportada por las entidades sin ánimo de lucro y adelantar las acciones administrativas correspondientes.</t>
  </si>
  <si>
    <t xml:space="preserve">Orientar ciudadanos en derechos y obligaciones de las entidades sin Animo de lucro - ESAL </t>
  </si>
  <si>
    <t>Fortalecer la defensa judicial en los procesos de alto impacto para  el Distrito Capital.</t>
  </si>
  <si>
    <t xml:space="preserve">Dirección de Defensa Judicial y Prevención del Daño Antijurídico </t>
  </si>
  <si>
    <t>Prestar sus servicios profesionales en lo referente al seguimiento y cumplimiento de providencias judiciales ejecutoriadas proferidas por los jueces, tribunales y altas cortes en las que se establezcan el cumplimiento de obligaciones a cargo del Distrito Capital.</t>
  </si>
  <si>
    <t>Apoyar las gestiones correspondientes en la representación judical del Distrito Capital.</t>
  </si>
  <si>
    <t>Prestar los servicios profesionales en la Dirección Distrital de Defensa Judicial y Prevención del Daño Antijurídico en el análisis de datos, generación de reportes y tratamiento de la información, relacionada con el contingente judicial, gestión del riesgo y el módulo de pago de sentencias del SISTEMA DE INFORMACIÓN DE PROCESOS JUDICIALES –SIPROJ WEB.</t>
  </si>
  <si>
    <t>Realizar  capacitación a operadores y sustanciadores en temas disciplinarios.</t>
  </si>
  <si>
    <t>Adelantar jornadas de capacitación para fortalecer la gestión disciplinaria en el Distrito Capital</t>
  </si>
  <si>
    <t xml:space="preserve">Dirección Distrital de Asuntos Disciplinarios </t>
  </si>
  <si>
    <t>Contratar la prestación de servicios de apoyo para el adelantamiento de los eventos que requiera la Secretaría Jurídica Distrital.</t>
  </si>
  <si>
    <t>Formular  directrices en materia de política pública disciplinaria</t>
  </si>
  <si>
    <t>Generar instrumentos jurídicos  para el fortalecimiento de la acción disciplinaria distrital.</t>
  </si>
  <si>
    <t>Orientar servidores públicos en temas de responsabilidad disciplinaria.</t>
  </si>
  <si>
    <t>Desarrollar El 30 % de las Herramientas para Implementar el Sistema Integrado de Gestion de la Entidad</t>
  </si>
  <si>
    <t>Mantener y Mejorar  el Sistema Integrado de Gestión de la Entidad</t>
  </si>
  <si>
    <t>Oficina Asesora de Planeación</t>
  </si>
  <si>
    <t>Adelantar las gestiones para la certificación de la entidad bajo la Norma ISO 9001:2015</t>
  </si>
  <si>
    <t>Implementar el 40% del Modelo de Arquitectura Empresarial de la Secretaría Jurídica Distrital</t>
  </si>
  <si>
    <t>Desarrollar el marco de referencia de estrategias, estructura, procesos y gobernabilidad de la Secretaría Jurídica Distrital</t>
  </si>
  <si>
    <t>Fortalecer los Sistemas de Información Jurídicos.</t>
  </si>
  <si>
    <t>Implemetar la Infraestructura TIC (Hard, Software y Comunicaciones)</t>
  </si>
  <si>
    <t>ACUERDO MARCO DE PRECIOS</t>
  </si>
  <si>
    <t>Prestar sus servicios para soporte técnico del software y hardware de usuario final de la Secretaría Jurídica Distrital.</t>
  </si>
  <si>
    <t>Adecuar y Dotar 1 Entidad Para El Fortalecimiento De La Gestion Administrativa</t>
  </si>
  <si>
    <t>Adelantar las gestiones para el mejoramiento de las instalaciones de la entidad</t>
  </si>
  <si>
    <t>Dirección de Gestión Corporativa</t>
  </si>
  <si>
    <t>Implementar el 30% de las herramientas de gestion y administrativas para la Secretaria Juridica Distrital</t>
  </si>
  <si>
    <t>Realizar el diseño e implementacion del Subsitema de Gestión Documental de la entidad</t>
  </si>
  <si>
    <t xml:space="preserve">Prestación de Servicios </t>
  </si>
  <si>
    <t>MODALIDAD</t>
  </si>
  <si>
    <t>DIFERENCIA EN PROCESO EN CURSO</t>
  </si>
  <si>
    <t>PROCESO EN CURSO</t>
  </si>
  <si>
    <t>Total 7501</t>
  </si>
  <si>
    <t>Total 7502</t>
  </si>
  <si>
    <t>Total 7508</t>
  </si>
  <si>
    <t>Total 7509</t>
  </si>
  <si>
    <t>,</t>
  </si>
  <si>
    <t>CONTRATACIÓN DIRECTA</t>
  </si>
  <si>
    <t>GESTIÓN DE CDP´S</t>
  </si>
  <si>
    <t>REGISTROS</t>
  </si>
  <si>
    <t xml:space="preserve">GIROS </t>
  </si>
  <si>
    <t>No registra</t>
  </si>
  <si>
    <t xml:space="preserve">Pasivos Exigibles </t>
  </si>
  <si>
    <t>Traslados</t>
  </si>
  <si>
    <t>Valor inicial</t>
  </si>
  <si>
    <t>ACUMULADO</t>
  </si>
  <si>
    <t>DICIEMBRE</t>
  </si>
  <si>
    <t>NOVIEMBRE</t>
  </si>
  <si>
    <t>OCTUBRE</t>
  </si>
  <si>
    <t>SEPTIEMBRE</t>
  </si>
  <si>
    <t>AGOSTO</t>
  </si>
  <si>
    <t>JULIO</t>
  </si>
  <si>
    <t>JUNIO</t>
  </si>
  <si>
    <t>MAYO</t>
  </si>
  <si>
    <t>PLAN CONTRACTUAL</t>
  </si>
  <si>
    <t>ABRIL</t>
  </si>
  <si>
    <t>diciembre</t>
  </si>
  <si>
    <t>MARZO</t>
  </si>
  <si>
    <t>noviembre</t>
  </si>
  <si>
    <t>FEBRERO</t>
  </si>
  <si>
    <t>octubre</t>
  </si>
  <si>
    <t>ENERO</t>
  </si>
  <si>
    <t>septiembre</t>
  </si>
  <si>
    <t xml:space="preserve">% GIROS </t>
  </si>
  <si>
    <t>% EJEC PERIODO</t>
  </si>
  <si>
    <t>EJECUCIÓN DEL MES</t>
  </si>
  <si>
    <t>MES</t>
  </si>
  <si>
    <t>julio</t>
  </si>
  <si>
    <t>agosto</t>
  </si>
  <si>
    <t>junio</t>
  </si>
  <si>
    <t>CDP SIN  SOLICITUD DE CONTRATACIÓN</t>
  </si>
  <si>
    <t>mayo</t>
  </si>
  <si>
    <t>CDP`s  POR SOLICITAR</t>
  </si>
  <si>
    <t>abril</t>
  </si>
  <si>
    <r>
      <rPr>
        <sz val="11"/>
        <rFont val="Arial"/>
        <family val="2"/>
      </rPr>
      <t xml:space="preserve">  </t>
    </r>
    <r>
      <rPr>
        <b/>
        <sz val="11"/>
        <rFont val="Arial"/>
        <family val="2"/>
      </rPr>
      <t xml:space="preserve">            TOTAL APROPIACIÓN 
</t>
    </r>
    <r>
      <rPr>
        <b/>
        <sz val="8"/>
        <rFont val="Arial"/>
        <family val="2"/>
      </rPr>
      <t>CDP´S  SOLICITADOS</t>
    </r>
  </si>
  <si>
    <t>marzo</t>
  </si>
  <si>
    <t xml:space="preserve">             POR EJECUTAR</t>
  </si>
  <si>
    <t>febrero</t>
  </si>
  <si>
    <r>
      <t xml:space="preserve">                    EJECUCIÓN
</t>
    </r>
    <r>
      <rPr>
        <b/>
        <sz val="8"/>
        <rFont val="Arial"/>
        <family val="2"/>
      </rPr>
      <t>Compromisos</t>
    </r>
  </si>
  <si>
    <t>enero</t>
  </si>
  <si>
    <t xml:space="preserve">  VALOR DEL PROYECTO</t>
  </si>
  <si>
    <t>Acumulado % programación</t>
  </si>
  <si>
    <t>acumulados %</t>
  </si>
  <si>
    <t>% giros</t>
  </si>
  <si>
    <t>% ejecución</t>
  </si>
  <si>
    <t>% programación</t>
  </si>
  <si>
    <t>ACUMULADO GIROS
$</t>
  </si>
  <si>
    <t>ACUMULADO EJECUCION 
$</t>
  </si>
  <si>
    <t>ACUMULADO PROGRAMACIÓN
$</t>
  </si>
  <si>
    <t>giros</t>
  </si>
  <si>
    <t>PROGRAMACIÓN</t>
  </si>
  <si>
    <t>Reservas Constituidas</t>
  </si>
  <si>
    <t>Reservas Giradas</t>
  </si>
  <si>
    <t>PROGRAMACIÓN PPTAL ACUMULADA</t>
  </si>
  <si>
    <t>Programación Contractual Acumulada</t>
  </si>
  <si>
    <t>Ejecución Pptal Acumulada</t>
  </si>
  <si>
    <t>Giros Acumulados</t>
  </si>
  <si>
    <t>ejec</t>
  </si>
  <si>
    <t>girado</t>
  </si>
  <si>
    <t>RUBRO INVERSIÓN</t>
  </si>
  <si>
    <t xml:space="preserve">Prestar los servicios profesionales, para la realización de un estudio sobre los derechos de propiedad intelectual de las entidades del nivel central del Distrito Capital. 
</t>
  </si>
  <si>
    <t>Prestar los servicios profesionales para realizar el seguimiento y control a los planes, programas y proyectos de la Secretaría Jurídica Distrital, para la mejora continua de los mismos.</t>
  </si>
  <si>
    <t>Selección Abreviada</t>
  </si>
  <si>
    <t>Licitación Pública</t>
  </si>
  <si>
    <t>SUBASTA</t>
  </si>
  <si>
    <t>ADQUISICIÓN DE HARDWARE Y/O SOFTWARE</t>
  </si>
  <si>
    <t>ADQUISICIÓN DE MOBILIARIO PARA LA SEDE ADMINISTRATIVA</t>
  </si>
  <si>
    <t>FECHA PROGRAMADA</t>
  </si>
  <si>
    <r>
      <t xml:space="preserve">PROYECTO DE INVERSIÓN 
Fortalecimiento de la capacidad institucional para mejorar la gestión administrativa de la Secretaría
Jurídica Distrital
</t>
    </r>
    <r>
      <rPr>
        <b/>
        <u/>
        <sz val="14"/>
        <color theme="0"/>
        <rFont val="Arial"/>
        <family val="2"/>
      </rPr>
      <t>Cod 7509</t>
    </r>
  </si>
  <si>
    <t>PROGRAMACIÓN CONTRACTUAL</t>
  </si>
  <si>
    <t>EJECUCIÓN CONTRACTUAL</t>
  </si>
  <si>
    <t>3-1-1-01-01-00-0000-00</t>
  </si>
  <si>
    <t>Sueldos Personal de Nómina</t>
  </si>
  <si>
    <t>TRASLADO PRESUPUESTAL</t>
  </si>
  <si>
    <t>ETHEL VASQUEZ ROJAS</t>
  </si>
  <si>
    <t>Pago de la nómina del mes de enero de 2018.</t>
  </si>
  <si>
    <t>AGOTADO</t>
  </si>
  <si>
    <t>3-1-1-01-04-00-0000-00</t>
  </si>
  <si>
    <t>Gastos de Representación</t>
  </si>
  <si>
    <t>3-1-1-01-05-00-0000-00</t>
  </si>
  <si>
    <t>Horas Extras, Dominicales, Festivos, Recargo Nocturno y Trabajo Suplementario</t>
  </si>
  <si>
    <t>3-1-1-01-06-00-0000-00</t>
  </si>
  <si>
    <t>Auxilio de Transporte</t>
  </si>
  <si>
    <t>3-1-1-01-07-00-0000-00</t>
  </si>
  <si>
    <t>Subsidio de Alimentación</t>
  </si>
  <si>
    <t>3-1-1-01-08-00-0000-00</t>
  </si>
  <si>
    <t>Bonificación por Servicios Prestados</t>
  </si>
  <si>
    <t>3-1-1-01-14-00-0000-00</t>
  </si>
  <si>
    <t>Prima de Vacaciones</t>
  </si>
  <si>
    <t>3-1-1-01-15-00-0000-00</t>
  </si>
  <si>
    <t>Prima Técnica</t>
  </si>
  <si>
    <t>3-1-1-01-16-00-0000-00</t>
  </si>
  <si>
    <t>Prima de Antiguedad</t>
  </si>
  <si>
    <t>3-1-1-01-17-00-0000-00</t>
  </si>
  <si>
    <t>Prima Secretarial</t>
  </si>
  <si>
    <t>3-1-1-01-26-00-0000-00</t>
  </si>
  <si>
    <t>Bonificación Especial de Recreación</t>
  </si>
  <si>
    <t>3-1-1-01-28-00-0000-00</t>
  </si>
  <si>
    <t>Reconocimiento por Permanencia en el Servicio Público</t>
  </si>
  <si>
    <t>3-1-1-02-03-01-0000-00</t>
  </si>
  <si>
    <t>Honorarios Entidad</t>
  </si>
  <si>
    <t>Prestar los servicios profesionales altamente calificados como abogado experto en Derecho Administrativo y/o en Derecho Público, para brindar asesoría y acompañamiento jurídico al despacho del Alcalde Mayor de Bogotá, D.C., y a la Secretaría Jurídica Distrital, en temas de alto impacto para el Distrito Capital.</t>
  </si>
  <si>
    <t>WILLIAM ANTONIO BURGOS DURANGO</t>
  </si>
  <si>
    <t>ANULADO</t>
  </si>
  <si>
    <t>Prestar los servicios profesionales para la implementación del nuevo marco normativo contable en la Secretaría Jurídica Distrital.</t>
  </si>
  <si>
    <t>DALILA ASTRID HERNANDEZ CORZO</t>
  </si>
  <si>
    <t>Prestar los servicios profesionales en la formulación e implementación de las desiciones de la Dirección de Gestión Corporativa.</t>
  </si>
  <si>
    <t>Prestar los servicios profesionales en los componentes del proceso de gestión del talento humano que le sean asignados por la Dirección de Gestión Corporativa.</t>
  </si>
  <si>
    <t>Prestar los servicios profesionales dentro de los procedimientos administrativos y técnicos relacionados con el Plan Institucional de Gestión Ambiental.</t>
  </si>
  <si>
    <t>Prestar los servicios profesionales para apoyar en el desarrollo y cumplimiento de las actividades establecidas en el procedimiento de notificaciones de la Secretaría Jurídica Distrital.</t>
  </si>
  <si>
    <t>Prestar los servicios profesionales dentro de las actividades relacionadas con el Sistema de Quejas y Soluciones de la Secretaría Jurídica Distrital.</t>
  </si>
  <si>
    <t>Prestar servicios profesionales para la formulación, implementación y seguimiento del Sistema de Gestión de Seguridad y Salud en el trabajo, conforme a los requisitos establecidos en el Decreto 1072 de 2015.</t>
  </si>
  <si>
    <t>Prestar los servicios profesionales para la representación judicial de Bogotá, D.C., en relación con la Acción Popular No. 2017-0050 promovida en contra del Distrito Capial.</t>
  </si>
  <si>
    <t>LUZ ELENA RODRIGUEZ QUIMBAYO</t>
  </si>
  <si>
    <t>Prestar servicios profesionales para realizar la sustentación ante despachos judiciales, del dictamen pericial en el proceso penal caso tierreros.</t>
  </si>
  <si>
    <t>3-2018-214</t>
  </si>
  <si>
    <t>Prestar los servicios profesionales para la realización de actividades propias del control interno de la Secretaría Jurídica Distrital.</t>
  </si>
  <si>
    <t>DIK MARTINEZ VELASQUEZ</t>
  </si>
  <si>
    <t>Prestar los servicios profesionales para asesorar la realización de actividades propias del control interno de la Secretaría Jurídica Distrital.</t>
  </si>
  <si>
    <t>Prestar servicios profesionales especializados como abogado (a) experto en Derecho Constitucional y/o Derecho Público, con el fin de brindar asesoría y acompañamiento jurídico que requiera el Despacho del Alcalde de Bogotá D.C. y/o la Secretaría Jurídica Distrital.</t>
  </si>
  <si>
    <t>3-2018-493</t>
  </si>
  <si>
    <t>Prestar los servicios profesionales para el desarrollo de estrategias de comunicación de la Secretaría Jurídica Distrtial.</t>
  </si>
  <si>
    <t>3-2018-499</t>
  </si>
  <si>
    <t>Prestar los servicios profesionales especializados para desarrollar las actividades propias de empleo público para la Secretaría Jurídica Distrital.</t>
  </si>
  <si>
    <t>Prestar sus servicios profesionales para apoyar en el desarrollo y cumplimiento de las actividades establecidas en el procedimiento de notificaciones de la Secretaría Jurídica Distrital.</t>
  </si>
  <si>
    <t>Prestar los servicios profesionales de acompañamiento jurídico en el Distrito Capital, en la elaboración de una política de prevención de daño antijurídico y revisión de lineamientos en temas de arbitramento nacional e internacional, para la prevención de disputas.</t>
  </si>
  <si>
    <t>GLORIA EDITH MARTINEZ SIERRA</t>
  </si>
  <si>
    <t>3-1-1-03-01-02-0000-00</t>
  </si>
  <si>
    <t>Pensiones Fondos Privados</t>
  </si>
  <si>
    <t>JORGE ERNESTO PARRA LEGUIZAMON</t>
  </si>
  <si>
    <t>3-1-1-03-01-03-0000-00</t>
  </si>
  <si>
    <t>Salud EPS Privadas</t>
  </si>
  <si>
    <t>3-1-1-03-01-04-0000-00</t>
  </si>
  <si>
    <t>Riesgos Profesionales Sector Privado</t>
  </si>
  <si>
    <t>3-1-1-03-01-05-0000-00</t>
  </si>
  <si>
    <t>Caja de Compensación</t>
  </si>
  <si>
    <t>3-1-1-03-02-01-0000-00</t>
  </si>
  <si>
    <t>Cesantías Fondos Públicos</t>
  </si>
  <si>
    <t>3-1-1-03-02-02-0000-00</t>
  </si>
  <si>
    <t>Pensiones Fondos Públicos</t>
  </si>
  <si>
    <t>3-1-1-03-02-05-0000-00</t>
  </si>
  <si>
    <t>ESAP</t>
  </si>
  <si>
    <t>3-1-1-03-02-06-0000-00</t>
  </si>
  <si>
    <t>ICBF</t>
  </si>
  <si>
    <t>3-1-1-03-02-07-0000-00</t>
  </si>
  <si>
    <t>SENA</t>
  </si>
  <si>
    <t>3-1-1-03-02-08-0000-00</t>
  </si>
  <si>
    <t>Institutos Técnicos</t>
  </si>
  <si>
    <t>3-1-1-03-02-09-0000-00</t>
  </si>
  <si>
    <t>Comisiones</t>
  </si>
  <si>
    <t>3-1-2-01-02-00-0000-00</t>
  </si>
  <si>
    <t>Gastos de Computador</t>
  </si>
  <si>
    <t>Alquiler de impresoras para el servicio de las dependencias de la Secretaría Jurídica Distrital.</t>
  </si>
  <si>
    <t>Adquirir certificados de firmas digitales para los directivos de la Secretaría Jurídica Distrital.</t>
  </si>
  <si>
    <t>3-1-2-01-03-00-0000-00</t>
  </si>
  <si>
    <t>3-1-2-01-04-00-0000-00</t>
  </si>
  <si>
    <t>Materiales y Suministros</t>
  </si>
  <si>
    <t>3-1-2-02-02-00-0000-00</t>
  </si>
  <si>
    <t>Viáticos y Gastos de Viaje</t>
  </si>
  <si>
    <t>DORA BELEN GUTIERREZ HERNANDEZ</t>
  </si>
  <si>
    <t>3-1-2-02-03-00-0000-00</t>
  </si>
  <si>
    <t>Gastos de Transporte y Comunicación</t>
  </si>
  <si>
    <t>3-1-2-02-04-00-0000-00</t>
  </si>
  <si>
    <t>Impresos y  Publicaciones</t>
  </si>
  <si>
    <t>3-1-2-02-05-01-0000-00</t>
  </si>
  <si>
    <t>Mantenimiento Entidad</t>
  </si>
  <si>
    <t>3-1-2-02-10-00-0000-00</t>
  </si>
  <si>
    <t>Bienestar e Incentivos</t>
  </si>
  <si>
    <t>3-1-2-03-02-00-0000-00</t>
  </si>
  <si>
    <t>Impuestos, Tasas, Contribuciones, Derechos y Multas</t>
  </si>
  <si>
    <t>3-3-1-15-07-43-7501-191</t>
  </si>
  <si>
    <t>191 - Implementación y fortalecimiento de la Gerencia Jurídica Transversal para una Bogotá eficiente y Mejor para Todos</t>
  </si>
  <si>
    <t>ANDRES MAURICIO ESPINOSA OTERO</t>
  </si>
  <si>
    <t>Prestar los servicios profesionales a la Secretaría Jurídica Distrital para realizar el seguimiento y monitoreo a los asuntos relacionados con el Congreso de la República y el Concejo de Bogotá, D.C., así como al Sistema Integrado de Gestión y Planeación de la Dirección Distrital de Doctrina y Asuntos Normativos.</t>
  </si>
  <si>
    <t>Prestar los servicios profesionales orientados al fortalecimiento de la acción disciplinaria en el Distrito Capital, mediante la estructuración y profundización de líneas temáticas que atiendan las necesidades del operador disciplinario.</t>
  </si>
  <si>
    <t>Prestar los servicios profesionales para la formulación, desarrollo y seguimiento de las políticas públicas en materia disciplinaria en el Distrito Capital.</t>
  </si>
  <si>
    <t>Prestar los servicios profesionales para la realización de análisis jurídicos que permitan la actualización de los sistemas de información jurídicos.</t>
  </si>
  <si>
    <t>ZULMA ROJAS SUAREZ</t>
  </si>
  <si>
    <t>Prestar los servicios profesionales para la elaboración de un instrumento para la prevención de la colusion en procesos de contratación estatal.</t>
  </si>
  <si>
    <t>Prestar los servicios profesionales para la elaboración de estudios de impacto para el Distrito Capital.</t>
  </si>
  <si>
    <t>Prestar los servicios profesionales para asesorar a la Dirección, implementar y realizar el análisis oportuno de la información financiera y contable de las entidades asignadas por la Dirección.</t>
  </si>
  <si>
    <t>Prestar los servicios profesionales para asesorar a la Directora Distrital de Inspección, Vigilancia y Control de Personas Jurídicas Sin Animo de Lucro, respecto de las decisiones administrativas y juridicas a tomar en el ejercicio del control y seguimiento a las entidades.</t>
  </si>
  <si>
    <t>Prestar los servicios profesionales para asesorar a la Dirección, en materia financiera y adelantar las acciones correspondientes en ejercicio de las facultades de inspección, vigilancia y control respecto de las ESAL.</t>
  </si>
  <si>
    <t>PRESTAR LOS SERVICIOS PROFESIONALES PARA INCLUIR LAS ACCIONES JURÍDICAS PROCEDENTES RESPECTO DE AQUELLAS ENTIDADES SIN ÁNIMO DE LUCRO QUE HAN INCUMPLIDO SUS OBLIGACIONES LEGALES, FINANCIERAS Y CONTABLES.</t>
  </si>
  <si>
    <t>Prestar los servicios profesionales para implementar herramientas que permitan la organización, análisis, control y seguimiento de la información que genera la Dirección, a partir de las cuales se pueda determinar el estaso de las ESAL para la toma de decisiones de la Dirección.</t>
  </si>
  <si>
    <t>Prestar los servicios profesionales en la Dirección Distrital de Defensa Judicial y Prevención del daño Antijurídico en el análisis de datos, generación de reportes y tratamiento de la información, relacionada con el contingente judicial, gestión del riesgo y el módulo de pago de sentencias del sistama de información de procesos judiciales -SIPROJ WED.</t>
  </si>
  <si>
    <t>Prestar los servicios profesionales para ejercer la representación judicial de Bogotá D.C., en el proceso de acción popular No. 2001-479 Rio Bogotá.</t>
  </si>
  <si>
    <t>Prestar sus servicios profesionales en la defensa de los intereses del Distrito Capital, asesoría jurídicay representación judicial y extrajudicial del Distrito Capital, incluyendo el seguimiento y cumplimiento de sentencias y providencias judiciales ejecutoriadas, como son las acciones constitucionales, proferidas por los despachos judiciales  en las que se vincule al Distrito Capital.</t>
  </si>
  <si>
    <t>Prestar servicios de apoyo para el seguimiento de las decisiones judiciales y extrajudiciales.</t>
  </si>
  <si>
    <t>Prestar sus servicios profesionales en lo referente al seguimiento y cumplimiento de providencias judiciales ejecutoriadas proferidas por los jueces, tribunales y altas cortes en las que se establezcan el cumplimiento de obligaciones a cargo del Disrito Capital.</t>
  </si>
  <si>
    <t>Prestar servicios profesionales a la Dirección Distrital de Defensa Judicial y Prevención del daño antijurídico, para el levantamiento, desarrollo y elaboración de políticas de prevención del daño antijurídico, así como representación judicial y extrajudicial en el seguimiento y cumplimiento de sentencias y providencias judiciales ejecutoriadas en las que se establezcan obligaciones a cargo del Distrito Capital.</t>
  </si>
  <si>
    <t>Prestación de servicios profesionales en la representación judicial en los procesos penales, en donde sea parte el Distrito Capital.</t>
  </si>
  <si>
    <t>Prestar los servicios profesionales para ejercer la representación judicial de Bogotá D.C., Concejo de Bogotá D.C., en relación con los medios de control de alto impacto que se surtan contra el Distrito Capital y el Concejo de Bogotá D.C., identificados así: a) 2009-0448000, b) 2016-00187, 2016-00256 y 2017-00009; c) 2017-00162 de acuerdo con el alcance, objeto y obligaciones del contrato.</t>
  </si>
  <si>
    <t>Prestar servicios profesionales para la elaboración de un instrumento para la prevención de la colusión en procesos de contratación estatal.</t>
  </si>
  <si>
    <t>3-2018-404</t>
  </si>
  <si>
    <t>Prestar los servicios de apoyo en la Dirección Distrital de Defensa Judicial y Prevención del Daño Antijurídico de la Secretaría Jurídica  Distrital, para la organización, actualización y sistematización de los archivos que reposan en la dirección que soporta la defensa judicial en cuanto a piezas procesales, actuaciones administrativas y estados del proceso, en comparación con el SIPROJWEB y la rama judicial.</t>
  </si>
  <si>
    <t>Prestar los servicios profesionales para la realización de un estudio sobre los derechos de propiedad intelectual de las entidades del nivel central del D.C.</t>
  </si>
  <si>
    <t>Prestar los servicios profesionales en el análisis de la información jurídica de las entidades sin ánimo de lucro, en el desarrollo de su objeto social, cumplimiento de las obligaciones legales y estatutarías, y su participación en el Distrito Capital.</t>
  </si>
  <si>
    <t>3-3-1-15-07-43-7502-191</t>
  </si>
  <si>
    <t>191 - Fortalecimiento Institucional de la Secretaría Jurídica Distrital</t>
  </si>
  <si>
    <t>CAMILO ANDRÉS PEÑA CARBONELL</t>
  </si>
  <si>
    <t>Prestar los servicios profesionales para el desarrollo de las actividades derivadas del proceso de planeación y mejora continua en el marco del Sistema Integrado de Gestión.</t>
  </si>
  <si>
    <t>Prestar los servicios profesionales para realizar el siguimiento y actualización del Sistema Integrado de Gestión de la Secretaría Jurídica Distrital.</t>
  </si>
  <si>
    <t>Prestar los servicios profesionales para realizar el seguimiento y actualización del Sistema Integrado de Gestión de la Secretaría Jurídica Distrital.</t>
  </si>
  <si>
    <t>Prestar los servicios profesionales para estructurar y articular la Arquitectura Empresarial de la Secretaría Jurídica Distrital.</t>
  </si>
  <si>
    <t>Prestar los servicios de apoyo a la gestión para desarrollar estratégias de posicionamiento y recordación de los diferentes elementos del Modelo Integrado de Planeación y Gestión de la Secretaría Jurídica Distrital.</t>
  </si>
  <si>
    <t>Prestar los servicios profesionales para generar estrategias orientadas a la certificación del sistema de gestión de calidad de la Secretaría Jurídica Distrital, en el marco de la Norma ISO 9001 2015.</t>
  </si>
  <si>
    <t>Prestar los servicios profesionales para estructurar el marco conceptual, articular y definir la Arquitectura Empresarial de la Secretaría Jurídica Distrital.</t>
  </si>
  <si>
    <t>Prestar los servicios profesionales para el desarro de las actividades derivadas del proceso de planeación y mejora continua en el marco del Sistema Integrado de Gestión.</t>
  </si>
  <si>
    <t>Prestar los servicios profesionales para realizar el seguimiento y actualización del Sistema Integrado de Gestión de la  Secretaría Jurídica Distrital.</t>
  </si>
  <si>
    <t>Prestar los servicios profesionales para llevar  a cabo la implementación del modelo integrado de planeación y gestión, articulado con los planes, programas y proyectos de la entidad.</t>
  </si>
  <si>
    <t>Prestar los servicios profesionales para realizar el seguimiento y actualización del Sistema Integrado  de Gestión de la Secretaría Jurídica Distrital.</t>
  </si>
  <si>
    <t>Prestar los servicios profesionales para formular las acciones estratégicas, que permitan fortalecer y articular el Sistema Integrado de Gestión de la Secretaría Jurídica Distrital, en el marco del modelo integrado de planeación y gestión.</t>
  </si>
  <si>
    <t>Prestar servicios de apoyo a la gestión para desarrollar estratégias de posicionamiento y recordación de los diferentes elementos del Modelo Integrado de Planeación y Gestión de la Secretaría Jurídica Distrital.</t>
  </si>
  <si>
    <t>3-3-1-15-07-43-7508-191</t>
  </si>
  <si>
    <t>191 - Fortalecimiento de los Sistemas de Información y Comunicaciones de la Secretaría Jurídica Distrital</t>
  </si>
  <si>
    <t>Reemplaza el CDP No. 223 del 07/12/2017, del proceso de contratación en curso , que tiene por objeto "Elaborar el análisis y diseño del sistema de información integrado de la Secretaría Jurídica Distrital"</t>
  </si>
  <si>
    <t>DIEGO EMILIO OJEDA MONCAYO</t>
  </si>
  <si>
    <t>Reemplaza el CDP No. 225 del 18/12/2017, del proceso de contratación en curso , que tiene por objeto "Realizar la interventoria para el contrato cuyo objeto es : Elaborar el análisis y diseño del sistema de información integrado de la Secretaría Jurídica Distrital"</t>
  </si>
  <si>
    <t>Prestar sus servicios profesionales como Gerente del proyecto de Análisis y Diseño del SW integrado de la Secretaría Jurídica Distrital.</t>
  </si>
  <si>
    <t>Realizar el mantenimiento y soporte técnico de los sistemas de información jurídicos de la Secretaría Jurídica Distrital.</t>
  </si>
  <si>
    <t>Prestar sus servicios profesionales como diseñador de software del proyecto de análisis y diseño del SW integrado de la Secretaría Jurídica Distrital.</t>
  </si>
  <si>
    <t>Prestar sus servicios profesionales como analista de requerimientos de software del proyecto de análisis y diseño del SW integrado de la Secretaría Jurídica Distrital.</t>
  </si>
  <si>
    <t>Prestar sus servicios profesionales como Arquitecto de TI del proyecto de análisis y diseño del SW integrado de la Secretaría Jurídica</t>
  </si>
  <si>
    <t>Prestar sus servicios profesionales para apoyar aspectos relacionados con la gestión estratégica de tecnologías de la información en la Secretaría Jurídica Distrital.</t>
  </si>
  <si>
    <t>Prestar sus servicios para configurar, desarrollar e implementar funcionalidades, nuevas y existentes, para el sistema de información de control de bienes de inventario de la  Secretaría Jurídica Distrital - SAE - SAI.</t>
  </si>
  <si>
    <t>Prestar servicios profesionales en la administración/mantenimiento de sistemas operativos windows server y los servicios asociados a éstos en la Secretaría Jurídica Distrital.</t>
  </si>
  <si>
    <t>Prestar los servicios profesionales para configurar, desarrollar e implementar nuevas funcionalidades, optimizando y complementando el sistema de contabilidad - LIMAY actualizando la estructura de datos y documentación de los mismos.</t>
  </si>
  <si>
    <t>Prestar sus servicios profesionales para adelantar los procesos contractuales para la modernización de los sistemas de información de la Secretaría Jurídica Distrital.</t>
  </si>
  <si>
    <t>Prestar sus servicios para configurar, desarrollar e implementar nuevas funcionalidades, optimizando y complementando el sistema de información de personal de nómina - PERNO actualizando la estructura de datos  y documentación de los mismos.</t>
  </si>
  <si>
    <t>Prestar sus servicios para soporte correctivo y evolutivo del portal WEB "Govimentum"  de la Secretaría Jurídica Distrital.</t>
  </si>
  <si>
    <t>Prestar sus servicios profesionales para configurar, desarrollar e implementar nuevas funcionalidades, optimizando y complementando el sistema de información de correspondencia y archivo / gesión documental y archivo - SIGA.</t>
  </si>
  <si>
    <t>Realizar adquisición de licencias de sofware de desarrollo y de servicio de soporte para productos Oracle de la Secretaría Jurídica Distrital.</t>
  </si>
  <si>
    <t>3-2018-228</t>
  </si>
  <si>
    <t>Prestar sus servicios profesionales para la administración de sistemas en la infraestructura Oracle de Datacenter y Sistemas de Seguridad de la Secretaría Jurídica Distrital.</t>
  </si>
  <si>
    <t>3-3-1-15-07-43-7509-189</t>
  </si>
  <si>
    <t>189 - Fortalecimiento de la capacidad institucional para mejorar la gestion administrativa de la Secretaria Juridica Distrital</t>
  </si>
  <si>
    <t>Prestar sus servicios profesionales como Gerente al Proyecto de Inversión "Fortalecimietno de la capacidad institucional para mejorar la gestión administrativa de la Secretaría Jurídica Distrital".</t>
  </si>
  <si>
    <t>3-2018-491</t>
  </si>
  <si>
    <t>Prestar servicios profesionales en la implementación del Modelo de Gestión Documental Sostenible de la Secretaría Jurídica Distrtial.</t>
  </si>
  <si>
    <t>Prestar servicios profesionales dentro del Modelo de Gestión Documental Sostenible de la Secretaría Jurídica Dsitrital.</t>
  </si>
  <si>
    <t>Prestar servicios de apoyo a la gestión dentro del modelo de gestión documental sostenible de la Secretaría Jurídica Distrital.</t>
  </si>
  <si>
    <t>ORACLE COLOMBIA LIMITADA</t>
  </si>
  <si>
    <t>ORDEN DE COMPRA</t>
  </si>
  <si>
    <t>REALIZAR ADQUISICIÓN DE LICENCIAS DE SOFTWARE DE DESARROLLO Y DE SERVICIO DE SOPORTE PARA PRODUCTOS ORACLE DE LA SECRETARÍA JURÍDICA DISTRITAL.</t>
  </si>
  <si>
    <t>ALEXANDER  LOPEZ PALACIOS</t>
  </si>
  <si>
    <t>CONTRATO DE PRESTACION DE SERVICIOS PROFESIONALES</t>
  </si>
  <si>
    <t>PRESTAR LOS SERVICIOS PROFESIONALES EN LA EVALUACIÓN Y SEGUIMIENTO DE LOS ASUNTOS RELACIONADOS CON LOS DIFERENTES PROCESOS, PLANES Y PROYECTOS A CARGO DE LA DIRECCIÓN DE GESTIÓN CORPORATIVA.</t>
  </si>
  <si>
    <t>LUIS GABRIEL ESPITIA PINZON</t>
  </si>
  <si>
    <t>PRESTAR LOS SERVICIOS PROFESIONALES EN LA FORMULACIÓN E IMPLEMENTACIÓN DE LAS DECISIONES DE LA DIRECCIÓN DE GESTIÓN CORPORATIVA.</t>
  </si>
  <si>
    <t>JANNETH MARCELA MATTA OSPINA</t>
  </si>
  <si>
    <t>IVAN JAVIER GOMEZ MANCERA</t>
  </si>
  <si>
    <t>MARCO DAVID SERRANO TURRIAGO</t>
  </si>
  <si>
    <t>GLADYS PATRICIA SILVA CORDERO</t>
  </si>
  <si>
    <t>MARTIN BERMUDEZ ASOCIADOS S A</t>
  </si>
  <si>
    <t>BELTRAN &amp; CASTELLANOS ASOCIADOS LTDA.</t>
  </si>
  <si>
    <t>FREDDY ALEJANDRO REYES BELLO</t>
  </si>
  <si>
    <t>ALVARO  LESMES QUINTERO</t>
  </si>
  <si>
    <t>ALVAREZ ZARATE &amp; ASOCIADOS S.A.S.</t>
  </si>
  <si>
    <t>FERNANDO  TRUJILLO HERNANDEZ</t>
  </si>
  <si>
    <t>GERMAN  PEÑA ORDOÑEZ</t>
  </si>
  <si>
    <t>CRISTHIAN GIOVANI FRANCO GUIJARRO</t>
  </si>
  <si>
    <t>CARLOS ALBERTO LOPEZ CADENA</t>
  </si>
  <si>
    <t>ALEXANDER ANTONIO PABON CAPACHO</t>
  </si>
  <si>
    <t>MIGUEL ANGEL GRANADOS SANCHEZ</t>
  </si>
  <si>
    <t>JULIO CESAR AMAYA MENDEZ</t>
  </si>
  <si>
    <t>MONICA MARIA CABRA BAUTISTA</t>
  </si>
  <si>
    <t>PAOLA ANDREA GOMEZ VELEZ</t>
  </si>
  <si>
    <t>CRISTIAN ANDRES CARRANZA RAMIREZ</t>
  </si>
  <si>
    <t>ANYI SHARLYN MARIN CAMARGO</t>
  </si>
  <si>
    <t>LILIANA JOHANNA SINISTERRA REY</t>
  </si>
  <si>
    <t>DIEGO ALEJANDRO PEÑA SANCHEZ</t>
  </si>
  <si>
    <t>CONTRATO DE PRESTACION DE SERVICIOS DE APOYO A LA GESTION</t>
  </si>
  <si>
    <t>WILMER DANIEL GUTIERREZ PULIDO</t>
  </si>
  <si>
    <t>PRESTAR LOS SERVICIOS PROFESIONALES PARA IMPLEMENTAR HERRAMIENTAS QUE PERMITAN LA ORGANIZACIÓN, ANÁLISIS, CONTROL Y SEGUIMIENTO DE LA INFORMACIÓN QUE GENERA LA DIRECCIÓN, A PARTIR DE LAS CUALES SE PUEDA DETERMINAR EL ESTADO DE LAS ESAL PARA LA TOMA DE DECISIONES DE LA DIRECCIÓN.</t>
  </si>
  <si>
    <t>CLAUDIA MARINA NIÑO MESA</t>
  </si>
  <si>
    <t>PRESTAR LOS SERVICIOS PROFESIONALES ESPECIALIZADOS COMO ABOGADA A LA SECRETARÍA JURÍDICA DISTRITAL PARA APOYAR  A LA  DIRECCIÓN DISTRITAL DE DOCTRINA Y ASUNTOS NORMATIVOS EN LA REVISIÓN DE ACTOS ADMINISTRATIVOS RELACIONADOS CON ORDENAMIENTO TERRITORIAL, PLANEACIÓN URBANA Y HÁBITAT.</t>
  </si>
  <si>
    <t>MARIA INES DEL ROSARIO ROJAS BENAVIDES</t>
  </si>
  <si>
    <t>MERCEDES ELIZABETH CARDOZO AVENDAÑO</t>
  </si>
  <si>
    <t>WILLIAM ADAN RODRIGUEZ CASTILLO</t>
  </si>
  <si>
    <t>CAROLINA  MEJIA DORADO</t>
  </si>
  <si>
    <t>LUIS FELIPE CHISCO APONTE</t>
  </si>
  <si>
    <t>CESAR JOSE SANINT GONZALEZ</t>
  </si>
  <si>
    <t>OSCAR ALFONSO PINEDA VELASCO</t>
  </si>
  <si>
    <t>BYRON SHELOCK PUERTO BARRIOS</t>
  </si>
  <si>
    <t>JOSE GONZALO ROMERO ACOSTA</t>
  </si>
  <si>
    <t>GERMAN ARTURO MEDINA AVILA</t>
  </si>
  <si>
    <t>HECTOR JOSE RODRIGUEZ VALERO</t>
  </si>
  <si>
    <t>GLORIA PATRICIA MONTERO CABAS</t>
  </si>
  <si>
    <t>PRESTAR LOS SERVICIOS PROFESIONALES PARA EJERCER LA REPRESENTACIÓN JUDICIAL DE BOGOTÁ D.C., CONCEJO DE BOGOTÁ D.C., EN RELACIÓN CON LOS MEDIOS DE CONTROL DE ALTO IMPACTO QUE SE SURTAN CONTRA EL DISTRITO CAPITAL Y EL CONCEJO DE BOGOTÁ D.C., IDENTIFICADOS ASÍ: A) 2009-00448, B) 2016-00187, 2016-00256 Y 2017-00009; C) 2017-00162 DE ACUERDO CON EL ALCANCE, OBJETO Y OBLIGACIONES DEL CONTRATO.</t>
  </si>
  <si>
    <t>JUAN CAMILO CABREJO GUTIERREZ</t>
  </si>
  <si>
    <t>MILENE ARLYNE CASTRILLON OCHOA</t>
  </si>
  <si>
    <t>PRESTAR LOS SERVICIOS PROFESIONALES COMO ABOGADA A LA SECRETARÍA JURÍDICA DISTRITAL PARA LA ELABORACIÓN DE CONCEPTOS JURÍDICOS, REVISIÓN Y PROYECCIÓN DE ACTOS ADMINISTRATIVOS EN MATERIA DISCIPLINARIA, DE INSPECCIÓN VIGILANCIA Y CONTROL DE LAS ENTIDADES SIN ANIMO DE LUCRO, ENTRE OTROS.</t>
  </si>
  <si>
    <t>HECTOR ENRIQUE FERRER LEAL</t>
  </si>
  <si>
    <t>GUILLERMINA VICTORIA TORRES ROMERO</t>
  </si>
  <si>
    <t>DIANA PAOLA HERRERA MANCILLA</t>
  </si>
  <si>
    <t>MEDELLIN MARTINEZ &amp; DURAN ABOGADOS SAS</t>
  </si>
  <si>
    <t>FELIPE  SERRANO PINILLA</t>
  </si>
  <si>
    <t>NELSON ENRIQUE URREGO MALDONADO</t>
  </si>
  <si>
    <t>ANGIE PAOLA JARA RUBIANO</t>
  </si>
  <si>
    <t>JHON FERNEY ABRIL JIMENEZ</t>
  </si>
  <si>
    <t>JUAN CARLOS CEPEDA MONCADA</t>
  </si>
  <si>
    <t>JUAN MANUEL RICO RAMIREZ</t>
  </si>
  <si>
    <t>JUAN CARLOS DIAZ TORRES</t>
  </si>
  <si>
    <t>YESID OSWALDO LOPEZ HENAO</t>
  </si>
  <si>
    <t>JAIME GERMAN ALVAREZ GONZALEZ</t>
  </si>
  <si>
    <t>ALBA LUCIA CARRILLO SALINAS</t>
  </si>
  <si>
    <t>LINA MARIA BERRIO SUAREZ</t>
  </si>
  <si>
    <t>CARLOS ARTURO MERCHAN HERRERA</t>
  </si>
  <si>
    <t>PRESTAR SUS SERVICIOS PROFESIONALES COMO ARQUITECTO DE TI DEL PROYECTO DE ANÁLISIS Y DISEÑO DEL SW INTEGRADO DE LA SECRETARÍA JURÍDICA</t>
  </si>
  <si>
    <t>DIEGO ARMANDO LAMPREA MOLINA</t>
  </si>
  <si>
    <t>DIEGO ALFONSO PEDROZA CASTRO</t>
  </si>
  <si>
    <t>JORGE FERNANDO BEJARANO LOBO</t>
  </si>
  <si>
    <t>JOHANA PATRICIA GARCIA POVEDA</t>
  </si>
  <si>
    <t>MONICA JANNETH ARGOTY MOREANO</t>
  </si>
  <si>
    <t>LUZ HELENA CHICANGANA VIDAL</t>
  </si>
  <si>
    <t>DARIO ORLANDO BECERRA ERAZO</t>
  </si>
  <si>
    <t>LUIS JAVIER LEON ALGECIRAS</t>
  </si>
  <si>
    <t>PRESTAR SERVICIOS PROFESIONALES EN LA ADMINISTRACIÓN / MANTENIMIENTO DE SISTEMAS OPERATIVOS WINDOWS SERVER Y LOS SERVICIOS ASOCIADOS A ÉSTOS EN LA SECRETARÍA JURÍDICA DISTRITAL.</t>
  </si>
  <si>
    <t>ADVANCED WEB APPLICATIONS LTDA</t>
  </si>
  <si>
    <t>PRESTAR SERVICIOS PROFESIONALES PARA REALIZAR EL MANTENIMIENTO Y SOPORTE TÉCNICO DE LOS SISTEMAS DE INFORMACIÓN JURÍDICOS DE LA SECRETARÍA JURÍDICA DISTRITAL: REGIMEN LEGAL, SIPROJ, SID, SIPEJ, SISTEMA DE INFORMACIÓN DE LA ABOGACIA GENERAL DEL D.C., BIBLIOTECA VIRTUAL DE BOGOTÁ Y SIDIE.</t>
  </si>
  <si>
    <t>FACCELLO  ARGEL MANJARRES</t>
  </si>
  <si>
    <t>HECTOR ALEXANDER MARTINEZ SILVA</t>
  </si>
  <si>
    <t>FAVER  PEREZ GUTIERREZ</t>
  </si>
  <si>
    <t>CONTRATO DE PRESTACION DE SERVICIOS</t>
  </si>
  <si>
    <t>JONNATHAN DAVID TRIANA BOTIA</t>
  </si>
  <si>
    <t>JOSE VICENTE CASANOVA ROA</t>
  </si>
  <si>
    <t>PRESTAR SUS SERVICIOS PROFESIONALES COMO GERENTE AL PROYECTO DE INVERSIÓN "FORTALECIMIENTO DE LA CAPACIDAD INSTITUCIONAL PARA MEJORAR LA GESTIÓN ADMINISTRATIVA DE LA SECRETARÍA JURÍDICA DISTRITAL".</t>
  </si>
  <si>
    <t>CARLOS ANDRES MENDOZA PUERTO</t>
  </si>
  <si>
    <t>EDGAR MAURICIO GONZALEZ CARANTON</t>
  </si>
  <si>
    <t>SECRETARIA JURIDICA DISTRITAL</t>
  </si>
  <si>
    <t>RELACION DE AUTORIZACION</t>
  </si>
  <si>
    <t>PAGO DE LA AUTOLIQUIDACIÓN DEL MES DE ENERO DE 2018.</t>
  </si>
  <si>
    <t>PAGO DE CESANTÍAS FONDOS PÚBLICOS Y COMISIONES  (FONCEP), DEL MES DE ENERO DE 2018.</t>
  </si>
  <si>
    <t>valor cdp</t>
  </si>
  <si>
    <t>mes rp</t>
  </si>
  <si>
    <t>mes cdp</t>
  </si>
  <si>
    <t>CONTRATO</t>
  </si>
  <si>
    <t>Programación de Giros</t>
  </si>
  <si>
    <t>PROGRAMACIÓN DE GIROS</t>
  </si>
  <si>
    <t xml:space="preserve">Programación de Giros </t>
  </si>
  <si>
    <t>Programación Presupuestal</t>
  </si>
  <si>
    <t>% Acumulado Ejecución</t>
  </si>
  <si>
    <t>% Acumulado Giros</t>
  </si>
  <si>
    <t>PROGRAMACIÓN PRESUPUESTAL</t>
  </si>
  <si>
    <t>RESAGO</t>
  </si>
  <si>
    <t>Programación de Giros Acumulados</t>
  </si>
  <si>
    <t>Suma de Valor_Neto</t>
  </si>
  <si>
    <t>Realizar 6 estudios jurídicos en temas de impacto e interés para el distrito capital.</t>
  </si>
  <si>
    <t>Pago de nómina y cesantías del mes de febrero de 2018.</t>
  </si>
  <si>
    <t>3-1-1-01-13-00-0000-00</t>
  </si>
  <si>
    <t>Prima de Navidad</t>
  </si>
  <si>
    <t>3-1-1-01-21-00-0000-00</t>
  </si>
  <si>
    <t>Vacaciones en Dinero</t>
  </si>
  <si>
    <t>3-1-1-03-01-01-0000-00</t>
  </si>
  <si>
    <t>Cesantías Fondos Privados</t>
  </si>
  <si>
    <t>Pago de aportes de seguridad social y parafiscales de la liquidación de prestaciones pagadas en el mes de febrero de 2018.</t>
  </si>
  <si>
    <t>3-1-2-02-06-01-0000-00</t>
  </si>
  <si>
    <t>Seguros Entidad</t>
  </si>
  <si>
    <t>Inclusión de bienes ingresados en el mes de enero de 2018.</t>
  </si>
  <si>
    <t>Elaborar los contenidos temáticos de los módulos virtuales de orientación jurídica, según las temáticas establecidas por la Secretaría Jurídica Distrital.</t>
  </si>
  <si>
    <t>BETA GROUP SERVICES S A S</t>
  </si>
  <si>
    <t>CONTRATO DE INTERVENTORIA</t>
  </si>
  <si>
    <t>REALIZAR LA INTERVENTORIA DEL CONTRATO RESULTANTE DEL CONCURSO DE MERITOS CM-001-2017 QUE TIENE POR OBJETO "ELABORAR EL ANÁLISIS Y DISEÑO DEL SISTEMA DE INFORMACIÓN INTEGRADO DE LA SECRETARÍA JURÍDICA DISTRITAL"</t>
  </si>
  <si>
    <t>INDUDATA S A S</t>
  </si>
  <si>
    <t>CONTRATO DE CONSULTORIA</t>
  </si>
  <si>
    <t>ELABORAR EL ANÁLISIS Y DISEÑO DEL SISTEMA DE INFORMACIÓN INTEGRADO DE LA SECRETARÍA JURÍDICA DISTRITAL.</t>
  </si>
  <si>
    <t>PAGO DE NÓMINA DEL MES DE FEBRERO DE 2018.</t>
  </si>
  <si>
    <t>PAGO DE CESANTÍAS DEL MES DE FEBRERO DE 2018.</t>
  </si>
  <si>
    <t>PAGO DE LA AUTOLIQUIDACIÓN DEL MES DE FEBRERO DE 2018.</t>
  </si>
  <si>
    <t>PAGO DE CESANTÍAS FONDOS PÚBLICOS Y COMISIONES DEL MES DE FEBRERO DE 2018.</t>
  </si>
  <si>
    <t>RESOLUCION</t>
  </si>
  <si>
    <t>PAGO DE VIÁTICOS Y  TIQUETES AÉREOS EN LA RUTA BOGOTÁ - CARTAGENA, CARTAGENA - BOGOTÁ, LOS DÍAS 14, 15 Y 16 DE FEBRERO DE 2018 DE LA SECRETARIA JURIDICA DISTRITAL, PARA ASISTIR A LAS  42 JORMADAS COLOMBIANAS DE DERECHO TRIBUTARIO, DERECHO ADUANERO Y COMERCIO EXTERIOR A REALIZARSE EN LA CIUDAD DE CARTAGENA - BOLIVAR.</t>
  </si>
  <si>
    <t>CDP ANULADO AJUSTAR VALORES MANUALMENTE</t>
  </si>
  <si>
    <t>CC</t>
  </si>
  <si>
    <t>ORDENES DE PAGO</t>
  </si>
  <si>
    <t>NIT</t>
  </si>
  <si>
    <t>CLAUDIA MARINA NIÐO MESA</t>
  </si>
  <si>
    <t>MERCEDES ELIZABETH CARDOZO AVENDAÐO</t>
  </si>
  <si>
    <t>NETO</t>
  </si>
  <si>
    <t>AJUSTES_REINTEGROS</t>
  </si>
  <si>
    <t>ANULACIONES</t>
  </si>
  <si>
    <t>VALOR</t>
  </si>
  <si>
    <t>BENEFICIARIO</t>
  </si>
  <si>
    <t>NUMERO_DOCUMENTO</t>
  </si>
  <si>
    <t>TIPO_DOCUMENTO</t>
  </si>
  <si>
    <t>No_COMPROMISO</t>
  </si>
  <si>
    <t>TIPO_COMPROMISO</t>
  </si>
  <si>
    <t>No_DISPONIBILIDAD</t>
  </si>
  <si>
    <t>No_REGISTRO</t>
  </si>
  <si>
    <t>FECHA_REGISTRO</t>
  </si>
  <si>
    <t>FECHA_ORDEN</t>
  </si>
  <si>
    <t>No_ORDEN</t>
  </si>
  <si>
    <t>No_RELACION</t>
  </si>
  <si>
    <t>TIPO_PAGO</t>
  </si>
  <si>
    <t>FECHA_CORTE</t>
  </si>
  <si>
    <t>FECHA_FINAL</t>
  </si>
  <si>
    <t>FECHA_INICIAL</t>
  </si>
  <si>
    <t>UNIDAD_EJECUTORA</t>
  </si>
  <si>
    <t>CODIGO_COMPANIA</t>
  </si>
  <si>
    <t>(en blanco)</t>
  </si>
  <si>
    <t>Etiquetas de columna</t>
  </si>
  <si>
    <t>PRESUPUESTO</t>
  </si>
  <si>
    <t>proyecto</t>
  </si>
  <si>
    <t>PROGRAMACIÓN PLAN CONTRACTUAL</t>
  </si>
  <si>
    <t>% PROG MENSUAL</t>
  </si>
  <si>
    <t>% EJE MENSUAL</t>
  </si>
  <si>
    <t>PROGRAMACIÓN CONTRACTUAL EN $MM</t>
  </si>
  <si>
    <t>% EJECUCIÓN PPTAL ACUMULADA</t>
  </si>
  <si>
    <t>% PROGRAMACIÓN CONTRACTUAL ACUMULADA</t>
  </si>
  <si>
    <t>PAC MENSUAL</t>
  </si>
  <si>
    <t>PAC MENSUAL PROGRAMADO</t>
  </si>
  <si>
    <t>PAC PROG ACUMULADO</t>
  </si>
  <si>
    <t>% PAC PROG ACUMULADO</t>
  </si>
  <si>
    <t>PAC MENSUAL ACUMULADO</t>
  </si>
  <si>
    <t>% PAC</t>
  </si>
  <si>
    <t>% PAC MENSUAL ACUMULADO</t>
  </si>
  <si>
    <t>PROGRAMACIÓN CONTRACTUAL EN $ MM</t>
  </si>
  <si>
    <t>% PROG PLAN CONTRACTUAL MENSUAL</t>
  </si>
  <si>
    <t>SOLUTION COPY LTDA</t>
  </si>
  <si>
    <t>PRORROGA NO. 2 Y ADICIÓN NO.1 DEL CONTRATO DE PRESTACIÓN DE SERVICIOS NO. 094 DE 2017 CUYO OBJETO ES "PRESTAR EL SERVICIO DE FOTOCOPIADO Y DEMÁS SERVICIOS RELACIONADOS QUE REQUIERA LA SECRETARÍA JURÍDICA DISTRITAL".</t>
  </si>
  <si>
    <t>Pago de la nómina de la Secretaria jurídica Distrital del mes de Marzo de 2018.</t>
  </si>
  <si>
    <t>REEMBOLSO NO. 2 CORRESPONDIENTE AL  MES DE MARZO DE 2018, DE LA CAJA MENOR  DE LA SECRETARÍA JURÍDICA DISTRITAL.</t>
  </si>
  <si>
    <t>REEMBOLSO NO. 2 CORRESPONDIENTE AL MES DE MARZO DE 2018, DE LA CAJA MENOR DE  LA SECRETARÍA JURÍDICA DISTRITAL.</t>
  </si>
  <si>
    <t>Viaticos y gastos de viaje de la doctora Dalila Astrid Hernández Corzo - Secretaria Jurídica Distrital, quien se desplazará a la ciudad de Washington EEUU, los días 25, 26 y 27 de marzo de 2018, para participar con el señor  Alcalde Mayor de Bogotá, funcionarios de CIDH y la misión permanente de Colombia ante la Organización de los Estados Americanos para tratar asuntos dirigidos  a la atención a las víctimas del conflicto, al desarrollo de políticas públicas de inclusión en sectores económicos y sociales y a las iniciativas de capacitación de funcionarios en el área de Derechos Humanos.</t>
  </si>
  <si>
    <t>REEMBOLSO DE LA CAJA MENOR DE LA SECRETARIA JURIDICA DISTRITAL DEL MES DE FEBRERO DE 2018.</t>
  </si>
  <si>
    <t>Suma de NETO</t>
  </si>
  <si>
    <t>JESUS MARIA MONTOYA MALDONADO</t>
  </si>
  <si>
    <t>Traslado presupuestal.</t>
  </si>
  <si>
    <t>Pago de la Autoliquidación y Cesantías Fondos Públicos  (FONCEP) del mes de marzo de 2018.</t>
  </si>
  <si>
    <t>Adición al contrato interadministrativo No. 83 de 2017, cuyo objeto es        " Prestar el servicio de correo y mensajería expresa para las distintas dependencias de la Secretaría Jurídica Distrital".</t>
  </si>
  <si>
    <t>Prestar el servicio de telefonía celular a la Secretaría Jurídica Distrital.</t>
  </si>
  <si>
    <t>Adición del contrato de prestación de servicios No. 094 de 2017 cuyo objeto es "Prestar el servicio de fotocopiado y demás servicios relacionados que requiera la Secretaría Jurídica Distrital".</t>
  </si>
  <si>
    <t>PAGO DE CESANTÍAS FONDOS PÚBLICOS Y COMISIONES  (FONCEP) DEL MES DE MARZO DE 2018.</t>
  </si>
  <si>
    <t>01/JAN/2018</t>
  </si>
  <si>
    <t>DIEGO ALEJANDRO PEÐA SANCHEZ</t>
  </si>
  <si>
    <t>Suma de valor cdp</t>
  </si>
  <si>
    <t>Suma de valor</t>
  </si>
  <si>
    <t>Suma de cdp por comprometer</t>
  </si>
  <si>
    <t>Suma de Giros</t>
  </si>
  <si>
    <t>SERVICIOS POSTALES NACIONALES S A</t>
  </si>
  <si>
    <t>CONTRATOS INTERADMINISTRATIVOS</t>
  </si>
  <si>
    <t>PAGO DE LA NOMINA Y CESANTIAS DEL MES DE ABRIL DE 2018.</t>
  </si>
  <si>
    <t>3-1-1-01-11-00-0000-00</t>
  </si>
  <si>
    <t>Prima Semestral</t>
  </si>
  <si>
    <t>Prestar el servicio de acceso a internet para el desarrollo de las funciones de la Secretaría Jurídica Distrital.</t>
  </si>
  <si>
    <t>Adquirir el servicio de correo electrónico y  el servicio de hosting para el almacenamiento accesible via web de la información prioritaria y misional de la Secretaría Jurídica Distrita</t>
  </si>
  <si>
    <t>3-1-2-02-12-00-0000-00</t>
  </si>
  <si>
    <t>Salud Ocupacional</t>
  </si>
  <si>
    <t>Pago de la nómina del mes de abril de 2018, de los servidores de planta de la Secretaría Jurídica Distrital.</t>
  </si>
  <si>
    <t>REEMBOLSO DE LA CAJA MENOR DEL MES DE ABRIL DE 2018.</t>
  </si>
  <si>
    <t>WALTER  OSPINA ZAPATA</t>
  </si>
  <si>
    <t>AJUSTE A LA ÓRDEN DE PAGO NO. 657 DE 2017,  QUE CORRESPONDE AL SERVIDOR PÚBLICO WALTER OSPINA ZAPATA, DE ACUERDO A LA RESOLUCIÓN NO. 074 DEL 09 DE ABRIL DE 2018.</t>
  </si>
  <si>
    <t>Prestar los servicios profesionales altamente calificados como abogado experto en Derecho Constitucional y/o Derecho Público, con el fin de brindar asesoría y acompañamiento jurídico que requiera el despacho del Alcalde Mayor de Bogotá, D.C., y/o la Secretaría Jurídica Distrital.</t>
  </si>
  <si>
    <t>Prestar servicios profesionales para la formulación, implementación y seguimiento del Sistema de Gestión de Seguridad y Salud en el trabajo, conforme a los requisitos establecidos en el Decreto 1072 de 2015.implementación del nuevo marco normativo contable en la Secretaría Jurídica Distrital.</t>
  </si>
  <si>
    <t>Prestar los servicios profesionales en la evaluación y seguimiento de los asuntos relacionados con los diferentes procesos, palnes y proyectos a cargo de la Dirección de Gestión Corporativa.</t>
  </si>
  <si>
    <t>Pago de la autoliquidación y cesantías fondos públicos  (FONCEP), del mes de enero de 2018.</t>
  </si>
  <si>
    <t>Pago de la autoliquidación, cesantías fondos públicos y comisiones del mes de febrero de 2018.</t>
  </si>
  <si>
    <t>Pago de la autoliquidación y cesantías fondos públicos - FONCEP del mes de abril de 2018.</t>
  </si>
  <si>
    <t>Gatos urgentes e inaplazables para ser atendidos por la Caja Menor, según las necesidades de las dependencias de la Secretaría Jurídica Distrital.</t>
  </si>
  <si>
    <t>Combustibles, Lubricantes y Llantas</t>
  </si>
  <si>
    <t>ATENDER GASTOS DE VIÁTICOS Y TIQUETES AÉREOS EN LA RUTA BOGOTÁ - CARTAGENA, CARTAGENA - BOGOTÁ, LOS DÍAS 14, 15 Y 16 DE FBRERO DE 2018 PARA QUE UNA SERVIDORA DE LA SECRETARÍA JURÍDICA DISTRITAL ASISTA A  42 JORMADA COLOMBIANAS DE DERECHO TRIBUTARIO, DERECHO ADUANERO Y COMERCIO EXTERIOR EN LA CIUDAD DE CARTAGENA, BOLIVAR.</t>
  </si>
  <si>
    <t>Ajuste a la órden de pago No. 657 de 2017,  que corresponde al servidor público Walter Ospina Zapata.</t>
  </si>
  <si>
    <t>Realizar exámenes médicos ocupacionales de ingreso, periodicos, egreso, así como, otros exámenes médicos requeridos por la Secretaría Jurídica Distrital.</t>
  </si>
  <si>
    <t>Prestar los servicios profesionales especializados como abogado (a) a la Secretaría Jurídica Distrital para apoyar  a la  Dirección Distrital de Doctrina y Asuntos Normativos en la revisión de actos administrativos relacionados con ordenamiento territorial, planeación urbana y hábitat.</t>
  </si>
  <si>
    <t>Prestar los servicios profesionales como abogado (a) a la Secretaría Jurídica Distrital para la elaboración de conceptos jurídicos, revisión y proyección de actos administrativos en materia disciplinaria, de Inspección Vigilancia y Control de las Entidades Sin Animo de Lucro, entre otros.</t>
  </si>
  <si>
    <t>Prestar los servicios profesionales para generar estratégias orientadas a la certificación del Sistema de Gestión de Calidad de la Secretaría Jurídica Distrital, en el marco de la norma ISO 9001 2015.</t>
  </si>
  <si>
    <t>Prestar los servicios profesionales para llevar a cabo la implementación del Modelo Integrado de Planeación y Gestión, articulado con los planes, programas y proyectos de la entidad.</t>
  </si>
  <si>
    <t>Prestar los servicios profesionales para realizar el seguimiento y control a los planes, programas y proyectos de la Secretaría Jurídica Distrital, para la mejora continua.</t>
  </si>
  <si>
    <t>Prestar los servicios profesionales para formular las acciones estratégicas, que permitan fortalecer y articular el Sistema Integrado de Gestión de la Secretaría Jurídica Distrital,  en el marco del Modelo Integrado de Planeación y Gestión.</t>
  </si>
  <si>
    <t>PAGO DE CESANTÍAS FONDOS PÚBLICOS - FONCEP Y COMISIONES DEL MES DE ABRIL DE 2018.</t>
  </si>
  <si>
    <t>#N/A</t>
  </si>
  <si>
    <t>Pago de la nómina de los servidores públicos de la Secretaría Jurídica Distrital,  del mes de Mayo de 2018.</t>
  </si>
  <si>
    <t>Traslado presupuestal</t>
  </si>
  <si>
    <t>3-1-1-01-12-00-0000-00</t>
  </si>
  <si>
    <t>Prima de Servicios</t>
  </si>
  <si>
    <t>Reducción presupuestal.</t>
  </si>
  <si>
    <t>3-1-2-02-11-00-0000-00</t>
  </si>
  <si>
    <t>Promoción Institucional</t>
  </si>
  <si>
    <t>Adquisición de elementos de seguridad industrial y salud en el trabajo para la Secretaría Jurídica Distrital.</t>
  </si>
  <si>
    <t>DOUGLAS TRADE S A S</t>
  </si>
  <si>
    <t>COLOMBIA TELECOMUNICACIONES S A E S P</t>
  </si>
  <si>
    <t>RENTACOMPUTO S A</t>
  </si>
  <si>
    <t>EFORCERS S.A.</t>
  </si>
  <si>
    <t>ADQUIRIR EL SERVICIO DE CORREO ELECTRÓNICO PARA LA SECRETARÍA JURÍDICA DISTRITAL</t>
  </si>
  <si>
    <t>PRESTAR EL SERVICIO DE HOSTING PARA EL ALMACENAMIENTO ACCESIBLE VIA WEB DE LA INFORMACIÓN PRIORITARIA Y MISIONAL DE LA SECRETARÍA JURÍDICA DISTRITAL</t>
  </si>
  <si>
    <t>EMPRESA DE TELECOMUNICACIONES DE BOGOTA SA ESP</t>
  </si>
  <si>
    <t>PAGO DE CESANTIAS FONDOS PRIVADOS DE SERVIDORES PÚBLICOS  DE LA SECRETARÍA JURÍDICA DISTRITAL.</t>
  </si>
  <si>
    <t>REEMBOLSO DE LA CAJA MENOR DEL MES DE MAYO DE 2018.</t>
  </si>
  <si>
    <t>Autoliquidación y Cesantias Fondos Públicos (FONCEP) del mes de mayo de 2018.</t>
  </si>
  <si>
    <t>Pago de la nómina y prima semestral del mes de junio de 2018, de los servidores de planta de la Secretaria Jurídica Distrital.</t>
  </si>
  <si>
    <t>PAGO DE LA AUTOLIQUIDACIÓN DEL MES DE MAYO DE 2018.</t>
  </si>
  <si>
    <t>PAGO DE CESANTIAS FONDOS PÚBLICOS (FONCEP) DEL MES DE MAYO DE 2018.</t>
  </si>
  <si>
    <t>Traslado Presupuestal</t>
  </si>
  <si>
    <t>prestar servicios profesionales para realizar el mantenimiento y soporte técnico de los sistemas de información jurídicos de la secretaría jurídica distrital: regimen legal, siproj, sid, sipej, sistema de información de la abogacia general del d.c., biblioteca virtual de bogotá y sidie.</t>
  </si>
  <si>
    <t>prestar sus servicios profesionales como gerente al proyecto de inversión "fortalecimiento de la capacidad institucional para mejorar la gestión administrativa de la secretaría jurídica distrital</t>
  </si>
  <si>
    <t>3-1-2-01-01-00-0000-00</t>
  </si>
  <si>
    <t>Dotación</t>
  </si>
  <si>
    <t>Contratar el suministro de vestidos de labor y calzado mediante el sistema de bonos u órdenes de compra para los (as) servidores (as) vinculados (as) a la Secretaría Jurídica Distrital, con derecho a dotación de Ley para la vigencia 2018.</t>
  </si>
  <si>
    <t>Contratar el servicio de correo y mensajería expresa para las distintas dependencias de la Secretaría Jurídica Distrital.</t>
  </si>
  <si>
    <t>Prestar el servicio de fotocopiado y demás servicios relacionados que requiera la Secretaría Jurídica Distrital.</t>
  </si>
  <si>
    <t>3-1-2-02-09-01-0000-00</t>
  </si>
  <si>
    <t>Capacitación Interna</t>
  </si>
  <si>
    <t>Desarrollar actividades de capacitación en el marco del Sistema de Seguridad y Salud en el Trabajo.</t>
  </si>
  <si>
    <t>Prestar servicios de apoyo a la gestión para el desarrollo de las actividades contempladas en el Programa de Bienestar Social e Incentivos y los planes de Gestión Ambiental y de Seguridad y Salud en el Trabajo de la Secretaría Jurídica Distrital.</t>
  </si>
  <si>
    <t>Desarrollar actividades en el marco del programa de bienestar e incentivos para los servidores de la Secretaría Juríca Distrital.</t>
  </si>
  <si>
    <t>Elaboración de los contenidos temáticos de módulos virtuales de orientación jurídica en materia disciplinaria, según las temáticas establecidas por la Secretaría Jurídica Distrital.</t>
  </si>
  <si>
    <t>REEMBOLSO DE LA CAJA MENOR DEL MES DE JUNIO DE 2018.</t>
  </si>
  <si>
    <t>GLORIA MARCELA CORTES JARAMILLO</t>
  </si>
  <si>
    <t>VIGENCIA</t>
  </si>
  <si>
    <t>TECNOLOGÍA</t>
  </si>
  <si>
    <t>SUBSECRETARÍA</t>
  </si>
  <si>
    <t>CORPORATIVA</t>
  </si>
  <si>
    <t>PLANEACIÓN</t>
  </si>
  <si>
    <t>|</t>
  </si>
  <si>
    <t>Prestar los servicios profesionales para la implementación del modelo de gestión jurídica en el Distrito Capital.</t>
  </si>
  <si>
    <t xml:space="preserve">Adquisición de Vehículos para la Secretaria Jurídica Distrital. </t>
  </si>
  <si>
    <t>Pago de la Autoliquidación y Cesantias Fondos Públicos (FONCEP), del mes de junio de 2018.</t>
  </si>
  <si>
    <t>Prestación de servicios para la implementación del Modelo de Gestión Jurídica en el Distrito Capital y la elaboración de instrumentos de Gerencia Jurídica, de acuerdo con las instrucciones impartidas por la Secretaría Jurídica Distrital.</t>
  </si>
  <si>
    <t>OPEN FOR DRESSMAKING SAS</t>
  </si>
  <si>
    <t>CONTRATO DE SUMINISTRO</t>
  </si>
  <si>
    <t>SISTEMAS DE AGUA INCENDIO Y GAS  SAIG HIDRAULICOS S A S</t>
  </si>
  <si>
    <t>CONTRATO DE COMPRAVENTA</t>
  </si>
  <si>
    <t>SUMINISTRO DE ELEMENTOS DE SEGURIDAD INDUSTRIAL PARA LOS SERVIDORES DE LA SERETARÍA JURÍDICA DISTRITAL EN EL MARCO DE LAS ACTIVIDADES DEL SISTEMA DE GESTION DE SEGURIDAD Y SALUD EN EL TRABAJO.</t>
  </si>
  <si>
    <t>PAGO DE LA AUTOLIQUIDACIÓN  DEL MES DE JUNIO DE 2018.</t>
  </si>
  <si>
    <t>PAGO DE CESANTIAS FONDOS PÚBLICOS (FONCEP), DEL MES DE JUNIO DE 2018.</t>
  </si>
  <si>
    <t>Pago de la nómina del mes de julio de 2018 de  los servidores de planta de la Secretaría Jurídica Distrital.</t>
  </si>
  <si>
    <t>3-1-1-02-04-00-0000-00</t>
  </si>
  <si>
    <t>Remuneración Servicios Técnicos</t>
  </si>
  <si>
    <t>Prestar servicios de apoyo a la gestión para el desarrollo de las actividades contempladas en el programa de Bienestar Social e Incentivos y los Planes de Gestión Ambiental y de Seguridad y Salud en el trabajo de la Secretaría Jurídica Distrital.</t>
  </si>
  <si>
    <t>Contratar los servicios para realizar pre-auditoria al Sistema de Gestión de Calidad en la entidad para otorgamiento de certificación bajo la Norma Técnica Colombiana NTC-ISO-9001 2015.</t>
  </si>
  <si>
    <t>Prestar soporte técnico de mantenimiento, administración y seguimiento de la BD software y hardware Oracle de la Secretaría Jurídica Distrital.</t>
  </si>
  <si>
    <t>Prestar los servicios profesionales para adelantar los procesos contractuales para la modernización de los sistemas de información de la Secretaría Jurídica Distrital.</t>
  </si>
  <si>
    <t>CAJA DE COMPENSACION FAMILIAR - COMPENSAR</t>
  </si>
  <si>
    <t>Pago de Autoliquidación y Cesantías y Fondos Públicos (FONCEP) del mes de julio de 2018.</t>
  </si>
  <si>
    <t>Pago de Autoliquidación y Cesantias Fondos Públicos  (FONCEP) del mes de julio de 2018.</t>
  </si>
  <si>
    <t>Prestar los Servicios de Capacitación Interna a los servidores de la Secretaría Jurídica Distrital, mediante el desarrollo de programas de formación y actualización que hacen parte del Plan Institucional de Capacitación.</t>
  </si>
  <si>
    <t>Adición al contrato No. 073 cuyo objeto es " Prestar los servicios profesionales para la realización de un estudio sobre los derechos de propiedad intelectual de las entidades del nivel del D.C."</t>
  </si>
  <si>
    <t>Prestar servicios profesionales en lo referente al seguimiento y cumplimiento de providencias judiciales ejecutoriadas proferidas por los jueces, tribunales y altas cortes en las que establezcan el cumplimiento de las obligaciones a cargo del Distrito Capital.</t>
  </si>
  <si>
    <t>Orientar a los servidores públicos del Distrito Capital, en temas de responsabilidad disciplinaria.</t>
  </si>
  <si>
    <t>Adquisición de vehículos para la Secretaría Jurídica Distrital.</t>
  </si>
  <si>
    <t>SOCIEDAD CAMERAL DE CERTIFICACION DIGITAL CERTICAMARA S A</t>
  </si>
  <si>
    <t>ZULMA ANDREA LEON NUÑEZ</t>
  </si>
  <si>
    <t>LUIS ALEXANDER JIMENEZ ALVARADO</t>
  </si>
  <si>
    <t>Directa Idoneidad</t>
  </si>
  <si>
    <t>Mínima Cuantía</t>
  </si>
  <si>
    <t>Prestar los sevicios profesionales altamente calificados como abogado experto en contratación estatal, para brindar asesori y acompañamiento jurídico al despacho del Alcalde Mayor de Bogotá, D.C., y a la Secretaría Jurídica Distrital, en temas de alto impacto para el Distrito Capital.</t>
  </si>
  <si>
    <t>Aunar esfuerzos técnicos, adminstrativos y financieros entre la Secretaría General de la Alcaldía Mayor de Bogotá D.C., y la Secretaría Jurídica Distrital, para la comtratación del Servicio de Aseo y Cafetería durante la vigencia 2018 y 2019.</t>
  </si>
  <si>
    <t>Adición el Convenio Derivado No. 097 de 2017 cuyo objeto es "Aunar esfuerzos técnicos, humanos, adminstrativos, económicos y financieros para adelantar las actividades requeridas para la conservación y restauración de las fachadas del Edificio Liévano y el Palacio Municipal, actual sede de la Alcaldía Mayor de Bogotá como parte del Patrimonio Cultural del Distrito Capital.</t>
  </si>
  <si>
    <t>Pago inscripciones de algunos servidores de la Secretaría Jurídica Distrital para asistir a las XL Jornadas Internacionales de Derecho Penal a realizar los días 8, 9 y 10 de agosto de 2018, en la Universidad Externando de Colombia.</t>
  </si>
  <si>
    <t>Prestar servicios profesionales para asesorar a la Secretaría Jurídica Distrital en la revisión, artículación, actualización y formulación de actos jurídicos dentro del Modelo de Gesión Jurídica Pública, de conformidad con las instrucciones del supervisor del contrato.</t>
  </si>
  <si>
    <t>EVALUA SALUD IPS SAS</t>
  </si>
  <si>
    <t>FUNDACION UNIVERSIDAD EXTERNADO DE COLOMBIA</t>
  </si>
  <si>
    <t>PAGO DE LA NOMINA DEL MES DE AGOSTO DE 2018, DE LOS SERVIDORES DE PLANTA FIJA DE LA SECRETARIA JURIDICA DISTRITAL.</t>
  </si>
  <si>
    <t>Nómina adicional del mes Agosto de 2018.</t>
  </si>
  <si>
    <t>Prestar los Servicios Profesionales para ejercer la Representación Judicial de Bogotá D.C., en relación con la Acción Popular No. 2018-00683.</t>
  </si>
  <si>
    <t>Pago de la Autoliquidacióny Cesantías Fondos Públicos (FONCEP) del mes de Agosto de 2018.</t>
  </si>
  <si>
    <t>Pago de aportes parafiscales de liquidación de prestaciones  pagadas en el mes de mayo de 2018.</t>
  </si>
  <si>
    <t>Pago de viáticos y tiquetes aéreos, para asistir al "Congreso Internacional de TIC", organizado por CINTEL (Proyecto TIC Innovadores) a realizar en el centro de convenciones de la ciudad de Cartagena de Indias - Colombia en los días del 29 al 31 de agosto de 2018.</t>
  </si>
  <si>
    <t>Viaticos y tiquetes  aéreos en la ruta Bogotá - Cali - Bogotá, para unas servidoras de la Secretaría Jurídica Distrital, para que asistan al XXXIX Congreso Colombiano de Derecho Procesal, organizado por el Instituto Colombiano de Derecho Procesal, a realizarse en la ciudad de Cali  durante los días 5, 6 y 7 de septiembre de 2018.</t>
  </si>
  <si>
    <t>Pago de inscripciones de algunos servidores de la Secretaría Jurídica Dsitrital, con el fin de asistir al Seminario "NOVEDADES DEL CGP EN MATERIA PROBATORIA",  organizado por la firma LEGIS INFORMACIÓN PROFESIONAL S.A., a realizarse el día 24 agosto de 2018, en el Hotel Capital de la Ciudad de Bogotá, D.C.</t>
  </si>
  <si>
    <t>Inscripciones de algunos servidores de la Secretaría Jurídica Distrital, para asistir al XXXIX Congreso Colombiano de Derecho Procesal, organizado por el Instituto Colombiano de Derecho Procesal, a realizarse durante los días 5,6 y 7 de septiembre de 2018, en la ciudad de Cali (Valle del Cauca).</t>
  </si>
  <si>
    <t>Contratar los servicios para realizar pre-auditoria y auditoria al Sistema de Gestión de Calidad de la entidad para otorgamiento de certificación bajo la Norma Técnica Colombiana NTC-ISO9001:2015.</t>
  </si>
  <si>
    <t>Prestar servicios profesionales en la planeación e implementación del proyecto de Gestión Documental de la Secretaría Jurídica Distrital.</t>
  </si>
  <si>
    <t>Prestar servicios profesionales como archivista en la elaboración de los documentos archivísticos de la Secretaría Jurídica Distrital.</t>
  </si>
  <si>
    <t>Prestar servicios profesionales como conservador en la elaboración de los documentos  archivísticos de la Secretaría Jurídica Distrital.</t>
  </si>
  <si>
    <t>Prestar servicios profesionales para el apoyo en la elaboración de requisitos técnicos y en la supervición del contrato para la adquisición e instalación del mobiliario de  la Secretaría Jurídica Distrital.</t>
  </si>
  <si>
    <t>RUTH STELLA CORREA PALACIO</t>
  </si>
  <si>
    <t>PRESTAR LOS SERVICIOS PROFESIONALES PARA EJERCER LA REPRESENTACIÓN JUDICIAL DE BOGOTÁ D.C., EN RELACIÓN CON LA ACCIÓN POPULAR NO. 2018-00683 PROMOVIDA EN CONTRA DE LA ALCALDIA DE BOGOTÁ Y OTRAS ENTIDADES DEL SECTOR CENTRAL Y DESCENTRALIZADO DE LA ADMINISTRACIÓN DISTRITAL.</t>
  </si>
  <si>
    <t>DAVID ALONSO ROA SALGUERO</t>
  </si>
  <si>
    <t>EDGAR MAURICIO GRACIA DIAZ</t>
  </si>
  <si>
    <t>NÓMINA ADICIONAL DEL MES DE AGOSTO DE 2018.</t>
  </si>
  <si>
    <t>PAGO DE LA AUTOLIQUIDACIÓN  DEL MES DE AGOSTO DE 2018.</t>
  </si>
  <si>
    <t>PAGO DE CESANTÍAS FONDOS PÚBLICOS (FONCEP) DEL MES DE AGOSTO DE 2018.</t>
  </si>
  <si>
    <t>PAGO DE VIÁTICOS Y TIQUETES AÉREOS, PARA ASISTIR AL "CONGRESO INTERNACIONAL DE TIC", ORGANIZADO POR CINTEL (PROYECTO TIC INNOVADORES) A REALIZARSE EN EL CENTRO DE CONVENCIONES DE LA CIUDAD DE CARTAGENA DE INDIAS - COLOMBIA LOS DÍAS 29, 30 Y 31 DE AGOSTO DE 2018.</t>
  </si>
  <si>
    <t>MARTHA ADRIANA CATALINA BALLESTEROS SANCHEZ</t>
  </si>
  <si>
    <t>ALEJANDRA PATRICIA OSPINA FLOREZ</t>
  </si>
  <si>
    <t>DIANA MARIA MORENO VARGAS</t>
  </si>
  <si>
    <t>GATOS URGENTES E INAPLAZABLES PARA SER ATENDIDOS POR LA CAJA MENOR, SEGÚN LAS NECESIDADES DE LAS DEPENDENCIAS DE LA SECRETARÍA JURÍDICA DISTRITAL. REEMBOLSO NO. 7  DEL MES DE AGOSTO.</t>
  </si>
  <si>
    <t>SECRETARIA GENERAL DE LA ALCALDIA MAYOR DE BOGOTA D.C.</t>
  </si>
  <si>
    <t>CONVENIO INTERADMINISTRATIVO</t>
  </si>
  <si>
    <t>AUNAR ESFUERZOS TÉCNICOS, ADMINSTRATIVOS Y FINANCIEROS ENTRE LA SECRETARÍA GENERAL DE LA ALCALDÍA MAYOR DE BOGOTÁ D.C., Y LA SECRETARÍA JURÍDICA DISTRITAL, PARA LA CONTRATACIÓN DEL SERVICIO DE ASEO Y CAFETERÍA DURANTE LA VIGENCIA 2018 Y 2019.</t>
  </si>
  <si>
    <t>LEGIS INFORMACION PROFESIONAL S A</t>
  </si>
  <si>
    <t>PAGO DE INSCRIPCIONES DE ALGUNOS SERVIDORES DE LA SECRETARÍA JURÍDICA DISTRITAL, CON EL FIN DE ASISTIR AL SEMINARIO "NOVEDADES DEL CGP EN MATERIA PROBATORIA",  ORGANIZADO POR LA FIRMA LEGIS INFORMACIÓN PROFESIONAL S.A., A REALIZARSE EL DÍA 24 AGOSTO DE 2018, EN EL HOTEL CAPITAL DE LA CIUDAD DE BOGOTÁ, D.C.</t>
  </si>
  <si>
    <t>INSTITUTO COLOMBIANO DE DERECHO PROCESAL</t>
  </si>
  <si>
    <t>INSCRIPCIONES DE LAS SERVIDORAS,  MARTHA ADRIANA CATALINA BALLESTEROS SANCHEZ, ALEJANDRA PATRICIA OSPINA FLOREZ Y DIANA MARIA MORENO VARGAS DE LA SECRETARÍA JURÍDICA DISTRITAL, PARA ASISTIR AL XXXIX CONGRESO COLOMBIANO DE DERECHO PROCESAL, ORGANIZADO POR EL INSTITUTO COLOMBIANO DE DERECHO PROCESAL, A REALIZARSE EN LA CIUDAD DE CALI, DURANTE LOS DÍAS 5, 6 Y 7 DE SEPTIEMBRE DE 2018.</t>
  </si>
  <si>
    <t>CONVENIO DE COOPERACION</t>
  </si>
  <si>
    <t>INSTITUTO DISTRITAL DEL PATRIMONIO CULTURAL  IDPC</t>
  </si>
  <si>
    <t>ZULMA ANDREA LEON NUÐEZ</t>
  </si>
  <si>
    <t>Pago de la nómina y cesantías del mes de septiembre de 2018.</t>
  </si>
  <si>
    <t>Prestar los servicios profesionales altamente calificados en contratación estatal, para brindar asesoría y acompañamiento jurídico a la Secretaría Jurídica Distrital.</t>
  </si>
  <si>
    <t>3-1-1-02-99-00-0000-00</t>
  </si>
  <si>
    <t>Otros Gastos de Personal</t>
  </si>
  <si>
    <t>Iniciar el trámite para financiar los costos del proceso de selección por merito para proveer 104 cargos vacantes en la planta de personal de la Secretaría Jurídica Distrital.</t>
  </si>
  <si>
    <t>Suscripción para la activación de dos licencias por doce meses,  con el fin de  acceder a los cursos online de Auditoría y Control Interno, para dos servidores de la Oficina de Control Interno de la Secretaría Jurídica Distrital.</t>
  </si>
  <si>
    <t>Adquirir elementos de apoyo para el fortalecimiento y apropiación del Sistema Integrado de Gestión de la Secretaría Jurídica Distrital.</t>
  </si>
  <si>
    <t>Adición y prórroga del contrato de prestación de servicios No. 060 de 2018, suscrito con Faver Pérez Gutierrez, que tiene por objeto: "Prestar sus servicios para soporte técnico del software y hardware del usuario final de la Secretaría Jurídica Distrital".</t>
  </si>
  <si>
    <t>POR LIBERAR</t>
  </si>
  <si>
    <t>Pago de inscripciones de algunos servidores de la Secretaria Jurídica Distrital, para asistir al seminario Aspectos Tributarios y Laborales de la Nómina, a realizarse en la Camara de Comercio de Bogotá, los días 20 y 21 de septiembre de 2018</t>
  </si>
  <si>
    <t>Inscripción de seis (6) servidores de la Secretaría Jurídica Distrital, para que asistan al cuarto  Conversatorio de COMPRAS PÚBLICAS EFECTIVAS, a realizarse el 21 de septiembre de 2018, en el Hotel Tequendama de Bogotá, D.C, evento organizado por la firma Beltran Pardo Abogados &amp; Asociados SAS.</t>
  </si>
  <si>
    <t>Prestar los Servicos Profesionales como historiador (a) en la elaboración de los documentos archivísticos de la Secretaría Jurídica Distrital.</t>
  </si>
  <si>
    <t>COTECNA CERTIFICADORA SERVICES LIMITADA</t>
  </si>
  <si>
    <t>ADICIÓN Y PRÓRROGA DEL CONTRATO DE PRESTACIÓN DE SERVICIOS NO. 060 DE 2018, SUSCRITO CON FAVER PÉREZ GUTIERREZ, Y TIENE POR OBJETO: "PRESTAR SUS SERVICIOS PARA SOPORTE TÉCNICO DEL SOFTWARE Y HARDWARE DEL USUARIO FINAL DE LA SECRETARÍA JURÍDICA DISTRITAL".</t>
  </si>
  <si>
    <t>SANDRA  HERRERA HERNANDEZ</t>
  </si>
  <si>
    <t>PEDRO PABLO BELTRAN</t>
  </si>
  <si>
    <t>CARLOS MAURICIO NOVA GARCIA</t>
  </si>
  <si>
    <t>FEDERICO GUILLERMO RODRIGUEZ MELO</t>
  </si>
  <si>
    <t>INSTITUTO DISTRITAL DEL PATRIMONIO CULTURAL - IDCP</t>
  </si>
  <si>
    <t>ADICIÓN AL CONVENIO DERIVADO NO. 097 DE 2017 CUYO OBJETO ES "AUNAR ESFUERZOS TÉCNICOS, HUMANOS, ADMINSTRATIVOS, ECONÓMICOS Y FINANCIEROS PARA ADELANTAR LAS ACTIVIDADES REQUERIDAS PARA LA CONSERVACIÓN Y RESTAURACIÓN DE LAS FACHADAS DEL EDIFICIO LIÉVANO Y EL PALACIO MUNICIPAL, ACTUAL SEDE DE LA ALCALDÍA MAYOR DE BOGOTÁ COMO PARTE DEL PATRIMONIO CULTURAL DEL DISTRITO CAPITAL.</t>
  </si>
  <si>
    <t>PAGO DE LA NÓMINA DEL MES DE SEPTIEMBRE DE 2018.</t>
  </si>
  <si>
    <t>PAGO DE CESANTÍAS DEL MES DE SEPTIEMBRE DE 2018.</t>
  </si>
  <si>
    <t>COMISION NACIONAL DEL SERVICIO CIVIL</t>
  </si>
  <si>
    <t>ORDENAR EL PAGO  PARA FINANCIAR LOS COSTOS DEL PROCESO DE SELECCIÓN POR MERITO PARA PROVEER 104 CARGOS VACANTES EN LA PLANTA DE PERSONAL DE LA SECRETARÍA JURÍDICA DISTRITAL.</t>
  </si>
  <si>
    <t>REEMBOLSO DE LA CAJA MENOR DEL MES DE SEPTIEMBRE DE 2018.</t>
  </si>
  <si>
    <t>AUDITOOL SAS</t>
  </si>
  <si>
    <t>CAMARA DE COMERCIO DE BOGOTA</t>
  </si>
  <si>
    <t>PAGO DE INSCRIPCIONES DE TRES  SERVIDORES DE LA SECRETARIA JURÍDICA DISTRITAL, PARA ASISTIR AL SEMINARIO ASPECTOS TRIBUTARIOS Y LABORALES DE LA NÓMINA, A REALIZARSE EN LA CAMARA DE COMERCIO DE BOGOTÁ, LOS DÍAS 20 Y 21 DE SEPTIEMBRE DE 2018</t>
  </si>
  <si>
    <t>BELTRAN PARDO ABOGADOS &amp; ASOCIADOS S.A.S</t>
  </si>
  <si>
    <t>ZULMA  ROJAS SUAREZ</t>
  </si>
  <si>
    <t>RECONOCER EL PAGO DEL 70% DE LA FINANCIACIÓN DEL CUARTO SEMESTRE DE LA MAESTRIA EN GOBIERNO DEL TERRITORIO Y GESTION PÚBLICA QUE CURSA EN LA PONTIFICIA UNIVERSIDAD JAVERIANA.</t>
  </si>
  <si>
    <t>RECONOCER EL PAGO DEL 50% DE LA FINANCIACIÓN DE EDUCACIÓN SUPERIOR EN NIVEL ACADEMICO DE PREGRADO DE SU HIJO DAVID FERNANDO OSPINA TOVAR, QUE CURSA QUINTO NIVEL DEL PROGRAMA DE CINE EN LA UNIVERSIDAD CENTRAL Y FINANCIACIÓN DE LA PENSIÓN DE SU HIJA PAULA SOFIA OSPINA TOVAR,  QUE CURSA DECIMO GRADO DE EDUCACIÓN MEDIA ACADÉMICA EN EL COLEGIO CENTRO LESTONNAC COMPAÑIA DE MARÍA.</t>
  </si>
  <si>
    <t>MILDRED PAOLA ARDILA VERGARA</t>
  </si>
  <si>
    <t>RECONOCER EL PAGO DEL 50% DE LA FINANCIACIÓN DE LA PENSIÓN DE SU HIJO NEFFER SEBASTIAN NOSSA ARDILA,  QUIEN CURSA CUARTO GRADO DE EDUCACIÓN BÁSICA PRIMARIA EN EL COLEGIO SAN JOSÉ.</t>
  </si>
  <si>
    <t>Pago de nómina y cesantías fondos del mes de octubre de 2018.</t>
  </si>
  <si>
    <t>Pago de la nómina de los servidores de la Secretaría Jurídica Distrital, del mes de Noviembre de 2018.</t>
  </si>
  <si>
    <t>Contratar el servicio de consultoría para el análisis de cargas laborales y dimensionamiento estratégico de la planta de personal de la Secretaría Jurídica Distrital.</t>
  </si>
  <si>
    <t>Pago de la Autoliquidación y Cesantías Fondos Públicos (FONCEP), del mes de Septiembre de 2018.</t>
  </si>
  <si>
    <t>Pago de la Autoliquidación y Cesantías Fondos Públicos (FONCEP), del mes de octubre de 2018.</t>
  </si>
  <si>
    <t>Pago de aportes parafiscales de liquidación de prestaciones pagadas en los meses de septiembre y octubre de 2018.</t>
  </si>
  <si>
    <t>Adicionar el contrato No. 87 de 2018, que tiene por objeto " Alquiler de impresoras para el servicio de las dependencias de la Secretaría Jurídica Distrital", suscrito con Rentacomputo S.A.</t>
  </si>
  <si>
    <t>Contratar el suministro de gasolina corriente, mediante el sistema electrónico de control (Microchip), para los vehículos que componen el parque automotor de la Secretaría Jurídica Distrital.</t>
  </si>
  <si>
    <t>Contratar el suminsitro de gasolina corriente, mediante el sistema electrónico de control (microchip) para los vehículos que componen el parque automotor de la Secretaría Jurídica Distrital.</t>
  </si>
  <si>
    <t>Pago de Viáticos y Gastos de Viaje de unos servidores de la Secretaría Jurídica Distrital, para participar en el V Congreso de Compra Pública - XVI Jornadas de Contratación Estatal, a realizarse en la ciudad de Cartagena de Indias los días 31 de octubre, 1 y 2 de noviembre de 2018.</t>
  </si>
  <si>
    <t>Pago de Viáticos y Gastos de Viaje de un servidor de la Secretaría Jurídica Distrital, para participar en el V Congreso de Compra Publica, XVI Jornadas de Contratación Estatal, organizado por la Universidad de los Andes los días 31 de Octubre, 1 y 2 de noviembre de 2018, en la Ciudad de Cartagena.</t>
  </si>
  <si>
    <t>Adición al contrato No. 090 de 2018, que tiene por objeto "Prestar el servicio de correo y mensajeria expresa para las distintas dependencias de la Secretaría Jurídica Distrital".</t>
  </si>
  <si>
    <t>Adquirir el servicio de certificado digital sitio seguro para los dominios en internet de la Secretaría Jurídica Distrital.</t>
  </si>
  <si>
    <t>Inclusión en la poliza de seguros automóviles tres vehículos marca Nissan, Adquiridos por la Secretaría Jurídica Distrital.</t>
  </si>
  <si>
    <t>Inscripción de algunos servidores de la Secretaría Jurídica Distrital, para asistir al XIX Jornadas de Derecho Constitucional, a realizarse los dias 17,18 y 19 de octubre de 2018, organizado por la Universidad Externado de Colombia.</t>
  </si>
  <si>
    <t>Inscripción de algunos servidores de la Secretaría Jurídica Distrital, para asistir al V Congreso de Compra Pública, XVI Jornadas de Contratación Estatal,organizado por la Universidad de los Andes,  a realizarse en la ciudad de Cartagena de Indias,  los días 31 de octubre, 1 y 2 de noviembre de 2018,</t>
  </si>
  <si>
    <t>Inscripción de unos servidores para que participen en el XI Congreso Internacional de Derecho Disciplinario 2018, a realizarse en la ciudad de Bogotá, D.C., durante los días 26 y 27 de noviembre de 2018.</t>
  </si>
  <si>
    <t>Prestar los servicios profesionales para analizar la información de las entidades sin ánimo de lucro registradas en el SIPEJ, a fin de determinar la entidad distrital competente y adelantar las acciones jurídicas necesarias para el ejercicio de la inspección, vigilancia y control de la dirección.</t>
  </si>
  <si>
    <t>Prestar el servicio técnico de mantenimiento y/o soporte evolutivo para el aplicativo del Sistema Integrado de Gestión.</t>
  </si>
  <si>
    <t>Adquirir servicio de soporte técnico para el sistema Backup Oracle de la Secretaría Jurídica Distrital.</t>
  </si>
  <si>
    <t>Intervenir documentalmente los archivos de la Secretaría Jurídica Distrital.</t>
  </si>
  <si>
    <t>UNIVERSIDAD MILITAR NUEVA GRANADA</t>
  </si>
  <si>
    <t>IFX NETWORKS COLOMBIA S A S</t>
  </si>
  <si>
    <t>INVERSIONES DIAZ POSADA S.A.S</t>
  </si>
  <si>
    <t>PALACIO JOUVE &amp; GARCIA ABOGADOS SAS</t>
  </si>
  <si>
    <t>PRESTAR LOS SERVICIOS PROFESIONALES PARA ANALIZAR LA INFORMACIÓN DE LAS ENTIDADES SIN ÁNIMO DE LUCRO REGISTRADAS EN EL SIPEJ, A FIN DE DETERMINAR LA ENTIDAD DISTRITAL COMPETENTE Y ADELANTAR LAS ACCIONES JURÍDICAS NECESARIAS PARA EL EJERCICIO DE LA INSPECCIÓN, VIGILANCIA Y CONTROL DE LAS ESAL.</t>
  </si>
  <si>
    <t>I T S SOLUCIONES ESTRATEGICAS SAS</t>
  </si>
  <si>
    <t>Astrid Guiovanna Rojas Vargas</t>
  </si>
  <si>
    <t>ADQUIRIR SERVICIO DE  ACTUALIZACIÓN Y SOPORTE TÉCNICO PARA EL SISTEMA BACKUP ORACLE DE LA SECRETARÍA JURÍDICA DISTRITAL.</t>
  </si>
  <si>
    <t>DISTRIBUIDORA NISSAN S.A.</t>
  </si>
  <si>
    <t>PAGO DE LA NÓMINA DEL MES DE OCTUBRE DE 2018.</t>
  </si>
  <si>
    <t>PAGO DE CESANTÍAS FONDOS DEL MES DE OCTUBRE DE 2018.</t>
  </si>
  <si>
    <t>PAGO DE LA AUTOLIQUIDACIÓN DEL MES DE SEPTIEMBRE DE 2018.</t>
  </si>
  <si>
    <t>PAGO DE LA AUTOLIQUIDACIÓN  DEL MES DE OCTUBRE DE 2018.</t>
  </si>
  <si>
    <t>PAGO DE APORTES PARAFISCALES DE LIQUIDACIÓN DE PRESTACIONES PAGADAS EN EL MESE DE SEPTIEMBRE DE 2018.</t>
  </si>
  <si>
    <t>PAGO DE APORTES PARAFISCALES DE LIQUIDACIÓN DE PRESTACIONES PAGADAS EN EL MES DE  OCTUBRE DE 2018.</t>
  </si>
  <si>
    <t>PAGO DE CESANTÍAS FONDOS PÚBLICOS Y COMISIONES  (FONCEP), DEL MES DE SEPTIEMBRE DE 2018.</t>
  </si>
  <si>
    <t>PAGO DE CESANTÍAS FONDOS PÚBLICOS (FONCEP), DEL MES DE OCTUBRE DE 2018.</t>
  </si>
  <si>
    <t>REEMBOLSO DE LA CAJA MENOR DEL MES DE OCTUBRE DE 2018.</t>
  </si>
  <si>
    <t>PAGO DE VIÁTICOS Y GASTOS DE VIAJE DE UNA SERVIDORA DE LA SECRETARÍA JURÍDICA DISTRITAL, PARA PARTICIPAR EN EL V CONGRESO DE COMPRA PÚBLICA - XVI JORNADAS DE CONTRATACIÓN ESTATAL, A REALIZARSE EN LA CIUDAD DE CARTAGENA DE INDIAS LOS DÍAS 31 DE OCTUBRE, 1 Y 2 DE NOVIEMBRE DE 2018.</t>
  </si>
  <si>
    <t>PEDRO ANDRES CUELLAR TRUJILLO</t>
  </si>
  <si>
    <t>PAGO DE VIÁTICOS Y GASTOS DE VIAJE DE UN SERVIDOR DE LA SECRETARÍA JURÍDICA DISTRITAL, PARA PARTICIPAR EN EL V CONGRESO DE COMPRA PÚBLICA - XVI JORNADAS DE CONTRATACIÓN ESTATAL, A REALIZARSE EN LA CIUDAD DE CARTAGENA DE INDIAS LOS DÍAS 31 DE OCTUBRE, 1 Y 2 DE NOVIEMBRE DE 2018.</t>
  </si>
  <si>
    <t>GLORIA ESTHER SALCEDO TAMAYO</t>
  </si>
  <si>
    <t>ANA LUCY CASTRO CASTRO</t>
  </si>
  <si>
    <t>REEMBOLSO DE LA CAJA MENOR DEL MES DE NOVIEMBRE DE 2018.</t>
  </si>
  <si>
    <t>INSCRIPCIÓN DE DOCE (12) SERVIDORES DE LA SECRETARÍA JURÍDICA DISTRITAL, PARA ASISTIR AL XIX JORNADAS DE DERECHO CONSTITUCIONAL, A REALIZARSE LOS DIAS 17,18 Y 19 DE OCTUBRE DE 2018, ORGANIZADO POR LA UNIVERSIDAD EXTERNADO DE COLOMBIA.</t>
  </si>
  <si>
    <t>UNIVERSIDAD DE LOS ANDES</t>
  </si>
  <si>
    <t>INSCRIPCIÓN DE ALGUNOS SERVIDORES DE LA SECRETARÍA JURÍDICA DISTRITAL, PARA ASISTIR AL V CONGRESO DE COMPRA PÚBLICA, XVI JORNADAS DE CONTRATACIÓN ESTATAL,ORGANIZADO POR LA UNIVERSIDAD DE LOS ANDES,  A REALIZARSE EN LA CIUDAD DE CARTAGENA DE INDIAS,  LOS DÍAS 31 DE OCTUBRE, 1 Y 2 DE NOVIEMBRE DE 2018.</t>
  </si>
  <si>
    <t>INSTITUTO COLOMBIANO DE DERECHO DISCIPLINARIO</t>
  </si>
  <si>
    <t>INSCRIPCIÓN DE CINCO SERVIDORES PARA QUE PARTICIPEN EN EL XI CONGRESO INTERNACIONAL DE DERECHO DISCIPLINARIO 2018, A REALIZARSE EN LA CIUDAD DE BOGOTÁ, D.C., DURANTE LOS DÍAS 26 Y 27 DE NOVIEMBRE DE 2018.</t>
  </si>
  <si>
    <t>GLORIA MAGDALENA DIAGO CASASBUENAS</t>
  </si>
  <si>
    <t>RECONOCER A LA SERVIDORA GLORIA MAGDALENA DIAGO CASABUENAS, LA FINANCIACIÓN DE LA PENSIÓN DE SU SOBRINA DE LA CUAL EJERCE LA PATRIA POTESTAD, EL CUIDADO Y CUSTODIA PERSONAL DE LA MENOR LAURA VALENTINA DIAGO TRUJILLO, LA CUAL CURSA DÉCIMO GRADO DE EDUCACIÓN MEDIA EN EL INSTITUTO MILITAR ANTONIO RICAURTE.</t>
  </si>
  <si>
    <t>SAIG INGENIERIA Y SEGURIDAD SAS</t>
  </si>
  <si>
    <t>PREDIS</t>
  </si>
  <si>
    <t>presupuesto</t>
  </si>
  <si>
    <t>ejecución</t>
  </si>
  <si>
    <t>Realizar el desarrollo e implementación del sistema de información integrado de la Secretaria Jurídica Distrital</t>
  </si>
  <si>
    <t>Prestar el servicio técnico de mantenimiento y/o soporte evolutiv</t>
  </si>
  <si>
    <t>DISPONIBILIDADES</t>
  </si>
  <si>
    <r>
      <t xml:space="preserve">                  EJECUCIÓN
</t>
    </r>
    <r>
      <rPr>
        <b/>
        <sz val="8"/>
        <rFont val="Arial"/>
        <family val="2"/>
      </rPr>
      <t>Compromisos</t>
    </r>
  </si>
  <si>
    <r>
      <rPr>
        <b/>
        <sz val="6"/>
        <rFont val="Arial"/>
        <family val="2"/>
      </rPr>
      <t>(1-3)</t>
    </r>
    <r>
      <rPr>
        <b/>
        <sz val="11"/>
        <rFont val="Arial"/>
        <family val="2"/>
      </rPr>
      <t xml:space="preserve">                                          POR EJECUTAR</t>
    </r>
  </si>
  <si>
    <r>
      <rPr>
        <b/>
        <sz val="6"/>
        <rFont val="Arial"/>
        <family val="2"/>
      </rPr>
      <t xml:space="preserve">(2-3)     </t>
    </r>
    <r>
      <rPr>
        <b/>
        <sz val="8"/>
        <rFont val="Arial"/>
        <family val="2"/>
      </rPr>
      <t>(En trámite precontractual)</t>
    </r>
    <r>
      <rPr>
        <b/>
        <sz val="11"/>
        <rFont val="Arial"/>
        <family val="2"/>
      </rPr>
      <t xml:space="preserve">  CDP SIN REGISTRO </t>
    </r>
  </si>
  <si>
    <r>
      <rPr>
        <b/>
        <sz val="6"/>
        <rFont val="Arial"/>
        <family val="2"/>
      </rPr>
      <t xml:space="preserve">(1-2)                                              </t>
    </r>
    <r>
      <rPr>
        <b/>
        <sz val="8"/>
        <rFont val="Arial"/>
        <family val="2"/>
      </rPr>
      <t xml:space="preserve">Libre de afectación - </t>
    </r>
    <r>
      <rPr>
        <b/>
        <sz val="11"/>
        <rFont val="Arial"/>
        <family val="2"/>
      </rPr>
      <t>DISPONIBLE</t>
    </r>
  </si>
  <si>
    <t>CDP´S  SOLICITADOS</t>
  </si>
  <si>
    <r>
      <t xml:space="preserve">CDP SIN REGISTRO 
</t>
    </r>
    <r>
      <rPr>
        <sz val="6"/>
        <rFont val="Arial"/>
        <family val="2"/>
      </rPr>
      <t>(En trámite precontractual)</t>
    </r>
  </si>
  <si>
    <r>
      <t xml:space="preserve">CDP`s  POR SOLICITAR
</t>
    </r>
    <r>
      <rPr>
        <sz val="6"/>
        <rFont val="Arial"/>
        <family val="2"/>
      </rPr>
      <t>Libre de afectación - Disponible</t>
    </r>
  </si>
  <si>
    <t>PROYECTO DE INVERSIÓN 
Fortalecimiento de la capacidad institucional para mejorar la gestion administrativa de la Secretaria Juridica Distrital
Cod 7509</t>
  </si>
  <si>
    <t>PROYECTO DE INVERSIÓN 
Fortalecimiento Institucional de la Secretaría Jurídica Distrital
Cod 7502</t>
  </si>
  <si>
    <t>PROYECTO DE INVERSIÓN 
Fortalecimiento de los Sistemas de Información y Comunicaciones de la Secretaría Jurídica Distrital
Cod 7508</t>
  </si>
  <si>
    <t>PROYECTO DE INVERSIÓN 
Implementación y fortalecimiento de la Gerencia Jurídica Transversal para una Bogotá eficiente y Mejor para Todos 
Cod 7501</t>
  </si>
  <si>
    <t>Pago de la nómina del mes de diciembre de 2018, de  los servidores de planta de la Secretaría Jurídica Distrital.</t>
  </si>
  <si>
    <t>Pago de Cesantias Fondos Públicos y Cesantías Fondos Privados, causadas en la vigencia 2018.</t>
  </si>
  <si>
    <t>Pago de los intereses de las Cesantías Fondos Públicos y Cesantías Fondos Privados,  causados en la vigencia 2018.</t>
  </si>
  <si>
    <t>Pago de la Autoliquidación y Cesantías Fondos Públicos (FONCEP), del mes de noviembre de 2018.</t>
  </si>
  <si>
    <t>Pago de la Autoliquidación y Cesantías Fondos Públicos (FONCEP), del mes de diciembre de 2018.</t>
  </si>
  <si>
    <t>3-1-2-01-05-00-0000-00</t>
  </si>
  <si>
    <t>Compra de Equipo</t>
  </si>
  <si>
    <t>Adquisición de sistemas de monitoreo y normalización de las condiciones de humedad relativa y temperatura de los depósitos de archivo de la Secretaría Jurídica Distrital, con el fin de contribuir a la conservación de la documentación almacenada.</t>
  </si>
  <si>
    <t>Contratar el servicio de suscripción al portafolio de actualidad jurídica para la Secretaría Jirídica Distrital.</t>
  </si>
  <si>
    <t>Adición y prórroga del contrato No. 084 de 2018, que tiene por objeto prestar el servicio de telefonía celular para la Secretaría Jurídica Distrital.</t>
  </si>
  <si>
    <t>Adición al contrato No. 093 de 2018, suscrito con Solutión Copy, que tiene por objeto " Prestar el servicio de fotocopiado y demás servicios relacionados que requiera la Secretaría Jurídica Distrital"</t>
  </si>
  <si>
    <t>Contratar el servicio de suscripción al portafolio de actualidad jurídica para la Secretaría Jurídica Distrital.</t>
  </si>
  <si>
    <t>Pago del incentivo pecuniario otorgado al equipo de trabajo conformado por los servidores Nelsón Julian Salazar U, Martha Liliana Barrera D y Jesús María Montoya M, ganadores  de la vigencia 2018, con el proyecto "Cartilla de Inducción y Reinducción", de conformidad con lo dispuesto en el Plan de Incentivos de la Secretaría Jurídica Distrital.</t>
  </si>
  <si>
    <t>Realizar el desarrollo e implementación del Sistema Integrado de Información y Comunicaciones de la Secretaria Jurídica Distrital.</t>
  </si>
  <si>
    <t>Intervenir documentalmente los archivos de la Secretaría Jurídica Dsitrital.</t>
  </si>
  <si>
    <t>LA PREVISORA S A COMPAÑIA DE SEGUROS</t>
  </si>
  <si>
    <t>POLIZAS</t>
  </si>
  <si>
    <t>V PUBLICACIONES SAS</t>
  </si>
  <si>
    <t>CONTRATAR LOS SERVICIOS DE SUSCRIPCIÓN AL PORTAFOLIO DE ACTUALIDAD JURÍDICA PARA LA SECRETARÍA JURÍDICA DISTRITAL.</t>
  </si>
  <si>
    <t>ARCHIVO GENERAL DE LA NACION</t>
  </si>
  <si>
    <t>PAGO DE CESANTIAS FONDOS PRIVADOS Y CESANTIAS FONDOS PÚBLICOS  DEL MES DE DICIEMBRE DE 2018.</t>
  </si>
  <si>
    <t>PAGO DE LA AUTOLIQUIDACIÓN  DEL MES DE NOVIEMBRE DE 2018.</t>
  </si>
  <si>
    <t>PAGO DE LA AUTOLIQUIDACIÓN  DEL MES DE DICIEMBRE DE 2018.</t>
  </si>
  <si>
    <t>PAGO DE CESANTÍAS FONDOS PÚBLICOS (FONCEP), DEL MES DE NOVIEMBRE DE 2018.</t>
  </si>
  <si>
    <t>PAGO DE  CESANTÍAS FONDOS PÚBLICOS Y COMISIONES  (FONCEP), DEL MES DE DICIEMBRE DE 2018.</t>
  </si>
  <si>
    <t>MARTHA LILIANA BARRERA DIAZ</t>
  </si>
  <si>
    <t>REEMBOLSO DE LA CAJA MENOR DEL MES DE DICIEMBRE DE 2018 .</t>
  </si>
  <si>
    <t>NELSON JULIAN SALAZAR URRUTIA</t>
  </si>
  <si>
    <t>LA PREVISORA S A COMPAÐIA DE SEGUROS</t>
  </si>
  <si>
    <t>Pago extraordinario de Pasivo de Cesantías FONCEP y Comisión del 2% , con corte a Noviembre 30 de 2018.</t>
  </si>
  <si>
    <t>31/DEC/2018</t>
  </si>
  <si>
    <t>FUNDACION DE ESTUDIOS PARA EL DESARROLLO DE LA PARTICIPACION Y LA INTEGRACION POLITICA Y SOCIAL EN COLOMBIA -CREAMOS COL</t>
  </si>
  <si>
    <t>ADICIÓN AL CONTRATO INTERADMINISTRATIVO NO. 090 DE 2018, QUE TIENE POR OBJETO "PRESTAR EL SERVICIO DE CORREO Y MENSAJERIA EXPRESA PARA LAS DISTINTAS DEPENDENCIAS DE LA SECRETARÍA JURÍDICA DISTRITAL".</t>
  </si>
  <si>
    <r>
      <rPr>
        <b/>
        <sz val="6"/>
        <rFont val="Arial"/>
        <family val="2"/>
      </rPr>
      <t xml:space="preserve">     (1-2)         </t>
    </r>
    <r>
      <rPr>
        <b/>
        <sz val="8"/>
        <rFont val="Arial"/>
        <family val="2"/>
      </rPr>
      <t xml:space="preserve">Libre de afectación - </t>
    </r>
    <r>
      <rPr>
        <b/>
        <sz val="11"/>
        <rFont val="Arial"/>
        <family val="2"/>
      </rPr>
      <t>DISPONIBLE</t>
    </r>
  </si>
  <si>
    <t>PROYECTOS DE INVERSIÓN  ACUMULADO ENTIDAD</t>
  </si>
  <si>
    <t>Suma de VALOR PROGRAMADO</t>
  </si>
  <si>
    <t>Suma de VALOR REGISTRO</t>
  </si>
  <si>
    <t>Diferencia en ejecución vs programación</t>
  </si>
  <si>
    <t>suministro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</si>
</sst>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2" formatCode="_-&quot;$&quot;\ * #,##0_-;\-&quot;$&quot;\ * #,##0_-;_-&quot;$&quot;\ * &quot;-&quot;_-;_-@_-"/>
    <numFmt numFmtId="41" formatCode="_-* #,##0_-;\-* #,##0_-;_-* &quot;-&quot;_-;_-@_-"/>
    <numFmt numFmtId="164" formatCode="_(* #,##0.00_);_(* \(#,##0.00\);_(* &quot;-&quot;??_);_(@_)"/>
    <numFmt numFmtId="165" formatCode="_-&quot;$&quot;* #,##0_-;\-&quot;$&quot;* #,##0_-;_-&quot;$&quot;* &quot;-&quot;_-;_-@_-"/>
    <numFmt numFmtId="166" formatCode="_-&quot;$&quot;* #,##0.00_-;\-&quot;$&quot;* #,##0.00_-;_-&quot;$&quot;* &quot;-&quot;??_-;_-@_-"/>
    <numFmt numFmtId="167" formatCode="0.0%"/>
    <numFmt numFmtId="168" formatCode="&quot;$&quot;\ #,##0"/>
    <numFmt numFmtId="169" formatCode="[$-240A]dddd\ d&quot; de &quot;mmmm&quot; de &quot;yyyy;@"/>
    <numFmt numFmtId="170" formatCode="_ [$$-240A]\ * #,##0_ ;_ [$$-240A]\ * \-#,##0_ ;_ [$$-240A]\ * &quot;-&quot;_ ;_ @_ "/>
    <numFmt numFmtId="171" formatCode="[$$-240A]\ #,##0"/>
    <numFmt numFmtId="172" formatCode="_-* #,##0.00\ &quot;€&quot;_-;\-* #,##0.00\ &quot;€&quot;_-;_-* &quot;-&quot;??\ &quot;€&quot;_-;_-@_-"/>
    <numFmt numFmtId="173" formatCode="_(* #,##0_);_(* \(#,##0\);_(* &quot;-&quot;??_);_(@_)"/>
    <numFmt numFmtId="174" formatCode="[$-240A]d&quot; de &quot;mmmm&quot; de &quot;yyyy;@"/>
    <numFmt numFmtId="175" formatCode="[$$-240A]\ #,##0;\-[$$-240A]\ #,##0"/>
    <numFmt numFmtId="176" formatCode="_([$$-240A]\ * #,##0_);_([$$-240A]\ * \(#,##0\);_([$$-240A]\ * &quot;-&quot;??_);_(@_)"/>
  </numFmts>
  <fonts count="5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sz val="11"/>
      <color indexed="9"/>
      <name val="Calibri"/>
      <family val="2"/>
    </font>
    <font>
      <sz val="8"/>
      <color theme="1"/>
      <name val="Calibri"/>
      <family val="2"/>
      <scheme val="minor"/>
    </font>
    <font>
      <sz val="14"/>
      <color theme="1"/>
      <name val="Calibri"/>
      <family val="2"/>
      <scheme val="minor"/>
    </font>
    <font>
      <b/>
      <sz val="24"/>
      <color theme="1"/>
      <name val="Calibri"/>
      <family val="2"/>
      <scheme val="minor"/>
    </font>
    <font>
      <sz val="24"/>
      <color theme="1"/>
      <name val="Calibri"/>
      <family val="2"/>
      <scheme val="minor"/>
    </font>
    <font>
      <b/>
      <sz val="18"/>
      <color theme="1"/>
      <name val="Calibri"/>
      <family val="2"/>
      <scheme val="minor"/>
    </font>
    <font>
      <sz val="16"/>
      <color theme="1"/>
      <name val="Calibri"/>
      <family val="2"/>
      <scheme val="minor"/>
    </font>
    <font>
      <b/>
      <sz val="16"/>
      <color theme="1"/>
      <name val="Calibri"/>
      <family val="2"/>
      <scheme val="minor"/>
    </font>
    <font>
      <b/>
      <sz val="28"/>
      <color theme="0"/>
      <name val="Calibri"/>
      <family val="2"/>
      <scheme val="minor"/>
    </font>
    <font>
      <b/>
      <sz val="11"/>
      <color rgb="FF0070C0"/>
      <name val="Calibri"/>
      <family val="2"/>
      <scheme val="minor"/>
    </font>
    <font>
      <b/>
      <sz val="16"/>
      <color rgb="FF0070C0"/>
      <name val="Calibri"/>
      <family val="2"/>
      <scheme val="minor"/>
    </font>
    <font>
      <sz val="10"/>
      <name val="Arial"/>
      <family val="2"/>
    </font>
    <font>
      <b/>
      <sz val="10"/>
      <name val="Arial"/>
      <family val="2"/>
    </font>
    <font>
      <sz val="8"/>
      <name val="Arial"/>
      <family val="2"/>
    </font>
    <font>
      <b/>
      <sz val="8"/>
      <name val="Arial"/>
      <family val="2"/>
    </font>
    <font>
      <b/>
      <sz val="11"/>
      <name val="Arial"/>
      <family val="2"/>
    </font>
    <font>
      <sz val="11"/>
      <name val="Arial"/>
      <family val="2"/>
    </font>
    <font>
      <b/>
      <sz val="14"/>
      <color theme="0"/>
      <name val="Arial"/>
      <family val="2"/>
    </font>
    <font>
      <b/>
      <u/>
      <sz val="14"/>
      <color theme="0"/>
      <name val="Arial"/>
      <family val="2"/>
    </font>
    <font>
      <b/>
      <sz val="14"/>
      <color rgb="FF000000"/>
      <name val="Arial Narrow"/>
      <family val="2"/>
    </font>
    <font>
      <sz val="14"/>
      <name val="Arial Narrow"/>
      <family val="2"/>
    </font>
    <font>
      <sz val="14"/>
      <color rgb="FF000000"/>
      <name val="Arial Narrow"/>
      <family val="2"/>
    </font>
    <font>
      <b/>
      <sz val="14"/>
      <color theme="1"/>
      <name val="Arial Narrow"/>
      <family val="2"/>
    </font>
    <font>
      <sz val="14"/>
      <color theme="1"/>
      <name val="Arial Narrow"/>
      <family val="2"/>
    </font>
    <font>
      <sz val="14"/>
      <color theme="0"/>
      <name val="Arial Narrow"/>
      <family val="2"/>
    </font>
    <font>
      <b/>
      <sz val="14"/>
      <color indexed="81"/>
      <name val="Tahoma"/>
      <family val="2"/>
    </font>
    <font>
      <sz val="14"/>
      <color indexed="81"/>
      <name val="Tahoma"/>
      <family val="2"/>
    </font>
    <font>
      <sz val="14"/>
      <color theme="0"/>
      <name val="Calibri"/>
      <family val="2"/>
      <scheme val="minor"/>
    </font>
    <font>
      <sz val="10"/>
      <color theme="1"/>
      <name val="Arial"/>
      <family val="2"/>
    </font>
    <font>
      <sz val="10"/>
      <color theme="1"/>
      <name val="Verdana"/>
      <family val="2"/>
    </font>
    <font>
      <sz val="10"/>
      <color theme="1"/>
      <name val="Calibri"/>
      <family val="2"/>
      <scheme val="minor"/>
    </font>
    <font>
      <sz val="13"/>
      <color theme="1"/>
      <name val="Arial"/>
      <family val="2"/>
    </font>
    <font>
      <b/>
      <sz val="12"/>
      <color theme="0"/>
      <name val="Arial"/>
      <family val="2"/>
    </font>
    <font>
      <b/>
      <sz val="6"/>
      <name val="Arial"/>
      <family val="2"/>
    </font>
    <font>
      <sz val="8"/>
      <color rgb="FFFF0000"/>
      <name val="Arial"/>
      <family val="2"/>
    </font>
    <font>
      <sz val="6"/>
      <name val="Arial"/>
      <family val="2"/>
    </font>
    <font>
      <b/>
      <sz val="9"/>
      <color theme="1"/>
      <name val="Calibri"/>
      <family val="2"/>
      <scheme val="minor"/>
    </font>
    <font>
      <b/>
      <sz val="12"/>
      <name val="Arial"/>
      <family val="2"/>
    </font>
    <font>
      <b/>
      <sz val="9"/>
      <name val="Arial"/>
      <family val="2"/>
    </font>
    <font>
      <b/>
      <sz val="10"/>
      <color rgb="FF0099FF"/>
      <name val="Arial"/>
      <family val="2"/>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CFF"/>
        <bgColor indexed="64"/>
      </patternFill>
    </fill>
    <fill>
      <patternFill patternType="solid">
        <fgColor theme="0"/>
        <bgColor indexed="64"/>
      </patternFill>
    </fill>
    <fill>
      <patternFill patternType="solid">
        <fgColor indexed="62"/>
        <bgColor indexed="56"/>
      </patternFill>
    </fill>
    <fill>
      <patternFill patternType="solid">
        <fgColor theme="0" tint="-0.14999847407452621"/>
        <bgColor indexed="64"/>
      </patternFill>
    </fill>
    <fill>
      <patternFill patternType="solid">
        <fgColor theme="1"/>
        <bgColor indexed="64"/>
      </patternFill>
    </fill>
    <fill>
      <patternFill patternType="solid">
        <fgColor theme="4" tint="0.79998168889431442"/>
        <bgColor theme="4" tint="0.79998168889431442"/>
      </patternFill>
    </fill>
    <fill>
      <patternFill patternType="solid">
        <fgColor rgb="FFFFC000"/>
        <bgColor indexed="64"/>
      </patternFill>
    </fill>
    <fill>
      <patternFill patternType="solid">
        <fgColor rgb="FF00B0F0"/>
        <bgColor indexed="64"/>
      </patternFill>
    </fill>
    <fill>
      <patternFill patternType="solid">
        <fgColor theme="1" tint="0.249977111117893"/>
        <bgColor indexed="64"/>
      </patternFill>
    </fill>
    <fill>
      <patternFill patternType="solid">
        <fgColor rgb="FF0099FF"/>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CCFFFF"/>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79998168889431442"/>
        <bgColor rgb="FFFFFFFF"/>
      </patternFill>
    </fill>
    <fill>
      <patternFill patternType="solid">
        <fgColor theme="8" tint="0.79998168889431442"/>
        <bgColor rgb="FFFFFFFF"/>
      </patternFill>
    </fill>
    <fill>
      <patternFill patternType="solid">
        <fgColor rgb="FFCCFFFF"/>
        <bgColor rgb="FFFFFFFF"/>
      </patternFill>
    </fill>
    <fill>
      <patternFill patternType="solid">
        <fgColor theme="6" tint="0.79998168889431442"/>
        <bgColor rgb="FFFFFFFF"/>
      </patternFill>
    </fill>
    <fill>
      <patternFill patternType="solid">
        <fgColor rgb="FFFF0000"/>
        <bgColor rgb="FFFFFFFF"/>
      </patternFill>
    </fill>
    <fill>
      <patternFill patternType="solid">
        <fgColor rgb="FFFF0000"/>
        <bgColor indexed="64"/>
      </patternFill>
    </fill>
    <fill>
      <patternFill patternType="solid">
        <fgColor rgb="FFFFFF00"/>
        <bgColor indexed="64"/>
      </patternFill>
    </fill>
    <fill>
      <patternFill patternType="solid">
        <fgColor rgb="FF6699FF"/>
        <bgColor indexed="64"/>
      </patternFill>
    </fill>
    <fill>
      <patternFill patternType="solid">
        <fgColor rgb="FF3399FF"/>
        <bgColor indexed="64"/>
      </patternFill>
    </fill>
    <fill>
      <patternFill patternType="solid">
        <fgColor rgb="FF0070C0"/>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0" tint="-4.9989318521683403E-2"/>
        <bgColor indexed="64"/>
      </patternFill>
    </fill>
  </fills>
  <borders count="5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theme="4" tint="0.39997558519241921"/>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medium">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medium">
        <color indexed="64"/>
      </left>
      <right style="thin">
        <color indexed="64"/>
      </right>
      <top style="medium">
        <color indexed="64"/>
      </top>
      <bottom style="dashed">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right style="thin">
        <color indexed="64"/>
      </right>
      <top style="medium">
        <color indexed="64"/>
      </top>
      <bottom style="dashed">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ck">
        <color auto="1"/>
      </left>
      <right style="thick">
        <color auto="1"/>
      </right>
      <top style="thick">
        <color auto="1"/>
      </top>
      <bottom style="thick">
        <color auto="1"/>
      </bottom>
      <diagonal/>
    </border>
    <border>
      <left style="medium">
        <color indexed="64"/>
      </left>
      <right/>
      <top style="dashed">
        <color indexed="64"/>
      </top>
      <bottom style="medium">
        <color indexed="64"/>
      </bottom>
      <diagonal/>
    </border>
    <border>
      <left/>
      <right style="thin">
        <color indexed="64"/>
      </right>
      <top style="dashed">
        <color indexed="64"/>
      </top>
      <bottom style="medium">
        <color indexed="64"/>
      </bottom>
      <diagonal/>
    </border>
    <border>
      <left style="medium">
        <color indexed="64"/>
      </left>
      <right/>
      <top style="medium">
        <color indexed="64"/>
      </top>
      <bottom style="dashed">
        <color indexed="64"/>
      </bottom>
      <diagonal/>
    </border>
    <border>
      <left style="thin">
        <color indexed="64"/>
      </left>
      <right style="thin">
        <color indexed="64"/>
      </right>
      <top/>
      <bottom style="thin">
        <color indexed="64"/>
      </bottom>
      <diagonal/>
    </border>
    <border>
      <left style="thin">
        <color indexed="64"/>
      </left>
      <right/>
      <top style="dashed">
        <color indexed="64"/>
      </top>
      <bottom style="medium">
        <color indexed="64"/>
      </bottom>
      <diagonal/>
    </border>
    <border>
      <left style="thin">
        <color indexed="64"/>
      </left>
      <right/>
      <top style="dashed">
        <color indexed="64"/>
      </top>
      <bottom/>
      <diagonal/>
    </border>
    <border>
      <left style="thin">
        <color indexed="64"/>
      </left>
      <right/>
      <top/>
      <bottom style="medium">
        <color indexed="64"/>
      </bottom>
      <diagonal/>
    </border>
    <border>
      <left style="thin">
        <color indexed="64"/>
      </left>
      <right/>
      <top style="medium">
        <color auto="1"/>
      </top>
      <bottom style="dashed">
        <color indexed="64"/>
      </bottom>
      <diagonal/>
    </border>
  </borders>
  <cellStyleXfs count="5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19" fillId="35" borderId="0" applyNumberFormat="0" applyBorder="0" applyAlignment="0" applyProtection="0"/>
    <xf numFmtId="41" fontId="1" fillId="0" borderId="0" applyFont="0" applyFill="0" applyBorder="0" applyAlignment="0" applyProtection="0"/>
    <xf numFmtId="0" fontId="30" fillId="0" borderId="0"/>
    <xf numFmtId="9" fontId="30" fillId="0" borderId="0" applyFont="0" applyFill="0" applyBorder="0" applyAlignment="0" applyProtection="0"/>
    <xf numFmtId="172" fontId="30" fillId="0" borderId="0" applyFont="0" applyFill="0" applyBorder="0" applyAlignment="0" applyProtection="0"/>
    <xf numFmtId="164" fontId="30" fillId="0" borderId="0" applyFont="0" applyFill="0" applyBorder="0" applyAlignment="0" applyProtection="0"/>
    <xf numFmtId="165" fontId="30" fillId="0" borderId="0" applyFont="0" applyFill="0" applyBorder="0" applyAlignment="0" applyProtection="0"/>
    <xf numFmtId="49" fontId="48" fillId="0" borderId="0" applyFill="0" applyBorder="0" applyProtection="0">
      <alignment horizontal="left" vertical="center"/>
    </xf>
  </cellStyleXfs>
  <cellXfs count="433">
    <xf numFmtId="0" fontId="0" fillId="0" borderId="0" xfId="0"/>
    <xf numFmtId="14" fontId="0" fillId="0" borderId="0" xfId="0" applyNumberFormat="1"/>
    <xf numFmtId="0" fontId="0" fillId="0" borderId="0" xfId="0" applyAlignment="1">
      <alignment wrapText="1"/>
    </xf>
    <xf numFmtId="0" fontId="0" fillId="0" borderId="0" xfId="0" pivotButton="1"/>
    <xf numFmtId="42" fontId="0" fillId="0" borderId="0" xfId="42" applyFont="1"/>
    <xf numFmtId="42" fontId="0" fillId="0" borderId="0" xfId="42" applyFont="1" applyAlignment="1">
      <alignment wrapText="1"/>
    </xf>
    <xf numFmtId="0" fontId="0" fillId="0" borderId="0" xfId="0" pivotButton="1" applyAlignment="1">
      <alignment horizontal="center"/>
    </xf>
    <xf numFmtId="42" fontId="0" fillId="0" borderId="0" xfId="0" applyNumberFormat="1"/>
    <xf numFmtId="0" fontId="16" fillId="0" borderId="0" xfId="0" applyFont="1" applyAlignment="1">
      <alignment horizontal="center"/>
    </xf>
    <xf numFmtId="0" fontId="20" fillId="0" borderId="0" xfId="0" applyFont="1"/>
    <xf numFmtId="0" fontId="0" fillId="0" borderId="0" xfId="0" applyNumberFormat="1"/>
    <xf numFmtId="0" fontId="0" fillId="0" borderId="0" xfId="0"/>
    <xf numFmtId="1" fontId="0" fillId="0" borderId="0" xfId="0" applyNumberFormat="1"/>
    <xf numFmtId="0" fontId="0" fillId="0" borderId="0" xfId="0" applyAlignment="1">
      <alignment horizontal="center" wrapText="1"/>
    </xf>
    <xf numFmtId="42" fontId="0" fillId="0" borderId="0" xfId="42" applyFont="1" applyAlignment="1">
      <alignment horizontal="center" wrapText="1"/>
    </xf>
    <xf numFmtId="0" fontId="18" fillId="0" borderId="0" xfId="0" applyFont="1" applyAlignment="1">
      <alignment horizontal="justify" vertical="center" wrapText="1"/>
    </xf>
    <xf numFmtId="0" fontId="21" fillId="0" borderId="12" xfId="0" applyFont="1" applyBorder="1" applyAlignment="1">
      <alignment horizontal="justify" vertical="center" wrapText="1"/>
    </xf>
    <xf numFmtId="0" fontId="21" fillId="0" borderId="0" xfId="0" applyFont="1" applyAlignment="1">
      <alignment horizontal="justify" vertical="center" wrapText="1"/>
    </xf>
    <xf numFmtId="0" fontId="21" fillId="34" borderId="10" xfId="0" applyFont="1" applyFill="1" applyBorder="1" applyAlignment="1">
      <alignment horizontal="justify" vertical="center" wrapText="1"/>
    </xf>
    <xf numFmtId="0" fontId="21" fillId="0" borderId="0" xfId="0" applyFont="1" applyAlignment="1">
      <alignment wrapText="1"/>
    </xf>
    <xf numFmtId="0" fontId="21" fillId="34" borderId="10" xfId="0" applyFont="1" applyFill="1" applyBorder="1" applyAlignment="1">
      <alignment horizontal="center" vertical="center" wrapText="1"/>
    </xf>
    <xf numFmtId="42" fontId="21" fillId="0" borderId="0" xfId="42" applyFont="1" applyAlignment="1">
      <alignment horizontal="justify" vertical="center" wrapText="1"/>
    </xf>
    <xf numFmtId="0" fontId="21" fillId="0" borderId="0" xfId="0" applyFont="1" applyAlignment="1">
      <alignment horizontal="center" vertical="center" wrapText="1"/>
    </xf>
    <xf numFmtId="42" fontId="21" fillId="0" borderId="0" xfId="0" applyNumberFormat="1" applyFont="1" applyAlignment="1">
      <alignment horizontal="justify" vertical="center" wrapText="1"/>
    </xf>
    <xf numFmtId="42" fontId="21" fillId="0" borderId="0" xfId="0" applyNumberFormat="1" applyFont="1" applyAlignment="1">
      <alignment horizontal="center" vertical="center" wrapText="1"/>
    </xf>
    <xf numFmtId="9" fontId="21" fillId="0" borderId="0" xfId="43" applyFont="1" applyAlignment="1">
      <alignment horizontal="center" vertical="center" wrapText="1"/>
    </xf>
    <xf numFmtId="168" fontId="0" fillId="0" borderId="0" xfId="0" applyNumberFormat="1"/>
    <xf numFmtId="0" fontId="0" fillId="0" borderId="0" xfId="0" applyAlignment="1">
      <alignment horizontal="center"/>
    </xf>
    <xf numFmtId="9" fontId="0" fillId="0" borderId="0" xfId="0" applyNumberFormat="1"/>
    <xf numFmtId="9" fontId="0" fillId="0" borderId="0" xfId="43" applyFont="1"/>
    <xf numFmtId="0" fontId="0" fillId="37" borderId="0" xfId="0" applyFill="1"/>
    <xf numFmtId="10" fontId="23" fillId="0" borderId="0" xfId="43" applyNumberFormat="1" applyFont="1"/>
    <xf numFmtId="0" fontId="0" fillId="0" borderId="0" xfId="0" applyProtection="1">
      <protection locked="0"/>
    </xf>
    <xf numFmtId="42" fontId="0" fillId="0" borderId="0" xfId="42" applyFont="1" applyProtection="1">
      <protection locked="0"/>
    </xf>
    <xf numFmtId="10" fontId="0" fillId="0" borderId="0" xfId="43" applyNumberFormat="1" applyFont="1" applyProtection="1">
      <protection locked="0"/>
    </xf>
    <xf numFmtId="42" fontId="0" fillId="0" borderId="0" xfId="0" applyNumberFormat="1" applyProtection="1">
      <protection locked="0"/>
    </xf>
    <xf numFmtId="169" fontId="0" fillId="0" borderId="0" xfId="0" applyNumberFormat="1" applyProtection="1">
      <protection locked="0"/>
    </xf>
    <xf numFmtId="41" fontId="0" fillId="0" borderId="0" xfId="45" applyFont="1" applyProtection="1">
      <protection locked="0"/>
    </xf>
    <xf numFmtId="0" fontId="0" fillId="0" borderId="0" xfId="0" applyProtection="1"/>
    <xf numFmtId="42" fontId="0" fillId="0" borderId="0" xfId="0" applyNumberFormat="1" applyProtection="1"/>
    <xf numFmtId="10" fontId="0" fillId="0" borderId="0" xfId="0" applyNumberFormat="1" applyProtection="1"/>
    <xf numFmtId="10" fontId="0" fillId="0" borderId="0" xfId="43" applyNumberFormat="1" applyFont="1" applyProtection="1"/>
    <xf numFmtId="9" fontId="0" fillId="0" borderId="0" xfId="43" applyFont="1" applyProtection="1"/>
    <xf numFmtId="49" fontId="21" fillId="0" borderId="0" xfId="0" applyNumberFormat="1" applyFont="1" applyAlignment="1">
      <alignment horizontal="justify" vertical="center" wrapText="1"/>
    </xf>
    <xf numFmtId="1" fontId="21" fillId="34" borderId="10" xfId="0" applyNumberFormat="1" applyFont="1" applyFill="1" applyBorder="1" applyAlignment="1">
      <alignment horizontal="right" vertical="center" wrapText="1"/>
    </xf>
    <xf numFmtId="1" fontId="21" fillId="0" borderId="0" xfId="0" applyNumberFormat="1" applyFont="1" applyAlignment="1">
      <alignment horizontal="justify" vertical="center" wrapText="1"/>
    </xf>
    <xf numFmtId="1" fontId="21" fillId="0" borderId="0" xfId="42" applyNumberFormat="1" applyFont="1" applyAlignment="1">
      <alignment horizontal="justify"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left"/>
    </xf>
    <xf numFmtId="42" fontId="21" fillId="34" borderId="10" xfId="42" applyFont="1" applyFill="1" applyBorder="1" applyAlignment="1">
      <alignment horizontal="right" vertical="center" wrapText="1"/>
    </xf>
    <xf numFmtId="0" fontId="21" fillId="34" borderId="10" xfId="0" applyFont="1" applyFill="1" applyBorder="1" applyAlignment="1">
      <alignment wrapText="1"/>
    </xf>
    <xf numFmtId="0" fontId="18" fillId="36" borderId="13" xfId="0" applyFont="1" applyFill="1" applyBorder="1" applyAlignment="1">
      <alignment horizontal="center" vertical="center" wrapText="1"/>
    </xf>
    <xf numFmtId="0" fontId="18" fillId="36" borderId="14" xfId="0" applyFont="1" applyFill="1" applyBorder="1" applyAlignment="1">
      <alignment horizontal="center" vertical="center" wrapText="1"/>
    </xf>
    <xf numFmtId="0" fontId="18" fillId="36" borderId="15" xfId="0" applyFont="1" applyFill="1" applyBorder="1" applyAlignment="1">
      <alignment horizontal="center" vertical="center" wrapText="1"/>
    </xf>
    <xf numFmtId="42" fontId="18" fillId="36" borderId="15" xfId="42" applyFont="1" applyFill="1" applyBorder="1" applyAlignment="1">
      <alignment horizontal="center" vertical="center" wrapText="1"/>
    </xf>
    <xf numFmtId="1" fontId="18" fillId="36" borderId="15" xfId="0" applyNumberFormat="1" applyFont="1" applyFill="1" applyBorder="1" applyAlignment="1">
      <alignment horizontal="center" vertical="center" wrapText="1"/>
    </xf>
    <xf numFmtId="42" fontId="18" fillId="0" borderId="15" xfId="42" applyFont="1" applyBorder="1" applyAlignment="1">
      <alignment horizontal="justify" vertical="center" wrapText="1"/>
    </xf>
    <xf numFmtId="0" fontId="18" fillId="0" borderId="15" xfId="0" applyFont="1" applyBorder="1" applyAlignment="1">
      <alignment horizontal="justify" vertical="center" wrapText="1"/>
    </xf>
    <xf numFmtId="0" fontId="18" fillId="0" borderId="16" xfId="0" applyFont="1" applyBorder="1" applyAlignment="1">
      <alignment horizontal="center" vertical="center" wrapText="1"/>
    </xf>
    <xf numFmtId="42" fontId="21" fillId="34" borderId="10" xfId="0" applyNumberFormat="1" applyFont="1" applyFill="1" applyBorder="1" applyAlignment="1">
      <alignment horizontal="center" vertical="center" wrapText="1"/>
    </xf>
    <xf numFmtId="49" fontId="21" fillId="34" borderId="10" xfId="0" applyNumberFormat="1" applyFont="1" applyFill="1" applyBorder="1" applyAlignment="1">
      <alignment horizontal="center" vertical="center" wrapText="1"/>
    </xf>
    <xf numFmtId="42" fontId="21" fillId="34" borderId="10" xfId="0" applyNumberFormat="1" applyFont="1" applyFill="1" applyBorder="1" applyAlignment="1">
      <alignment wrapText="1"/>
    </xf>
    <xf numFmtId="0" fontId="18" fillId="0" borderId="0" xfId="0" applyFont="1" applyBorder="1" applyAlignment="1">
      <alignment horizontal="center" vertical="center" wrapText="1"/>
    </xf>
    <xf numFmtId="42" fontId="21" fillId="34" borderId="0" xfId="42" applyFont="1" applyFill="1" applyBorder="1" applyAlignment="1">
      <alignment horizontal="right" vertical="center" wrapText="1"/>
    </xf>
    <xf numFmtId="0" fontId="16" fillId="0" borderId="0" xfId="0" applyFont="1" applyAlignment="1">
      <alignment horizontal="right"/>
    </xf>
    <xf numFmtId="10" fontId="0" fillId="39" borderId="0" xfId="0" applyNumberFormat="1" applyFill="1" applyProtection="1"/>
    <xf numFmtId="0" fontId="0" fillId="39" borderId="0" xfId="0" applyFill="1" applyProtection="1">
      <protection locked="0"/>
    </xf>
    <xf numFmtId="0" fontId="0" fillId="39" borderId="0" xfId="0" applyFill="1" applyProtection="1"/>
    <xf numFmtId="10" fontId="0" fillId="39" borderId="0" xfId="43" applyNumberFormat="1" applyFont="1" applyFill="1" applyProtection="1">
      <protection locked="0"/>
    </xf>
    <xf numFmtId="42" fontId="0" fillId="39" borderId="0" xfId="42" applyFont="1" applyFill="1" applyProtection="1">
      <protection locked="0"/>
    </xf>
    <xf numFmtId="42" fontId="0" fillId="39" borderId="0" xfId="0" applyNumberFormat="1" applyFill="1" applyProtection="1"/>
    <xf numFmtId="0" fontId="0" fillId="39" borderId="0" xfId="0" applyFill="1" applyAlignment="1" applyProtection="1">
      <alignment horizontal="center"/>
      <protection locked="0"/>
    </xf>
    <xf numFmtId="42" fontId="0" fillId="39" borderId="0" xfId="42" applyFont="1" applyFill="1" applyAlignment="1" applyProtection="1">
      <alignment horizontal="center"/>
      <protection locked="0"/>
    </xf>
    <xf numFmtId="0" fontId="0" fillId="39" borderId="0" xfId="0" applyFill="1" applyAlignment="1" applyProtection="1">
      <alignment horizontal="center"/>
    </xf>
    <xf numFmtId="10" fontId="0" fillId="39" borderId="0" xfId="0" applyNumberFormat="1" applyFill="1" applyAlignment="1" applyProtection="1">
      <alignment horizontal="center"/>
    </xf>
    <xf numFmtId="10" fontId="0" fillId="39" borderId="0" xfId="43" applyNumberFormat="1" applyFont="1" applyFill="1" applyProtection="1"/>
    <xf numFmtId="10" fontId="0" fillId="33" borderId="0" xfId="0" applyNumberFormat="1" applyFill="1" applyProtection="1"/>
    <xf numFmtId="0" fontId="0" fillId="33" borderId="0" xfId="0" applyFill="1" applyProtection="1">
      <protection locked="0"/>
    </xf>
    <xf numFmtId="0" fontId="0" fillId="33" borderId="0" xfId="0" applyFill="1" applyProtection="1"/>
    <xf numFmtId="10" fontId="0" fillId="33" borderId="0" xfId="43" applyNumberFormat="1" applyFont="1" applyFill="1" applyProtection="1"/>
    <xf numFmtId="42" fontId="0" fillId="33" borderId="0" xfId="42" applyFont="1" applyFill="1" applyProtection="1">
      <protection locked="0"/>
    </xf>
    <xf numFmtId="0" fontId="0" fillId="33" borderId="0" xfId="0" applyFill="1" applyAlignment="1" applyProtection="1">
      <alignment horizontal="center"/>
      <protection locked="0"/>
    </xf>
    <xf numFmtId="0" fontId="0" fillId="33" borderId="0" xfId="0" applyFill="1" applyAlignment="1" applyProtection="1">
      <alignment horizontal="center"/>
    </xf>
    <xf numFmtId="42" fontId="0" fillId="33" borderId="0" xfId="42" applyFont="1" applyFill="1" applyAlignment="1" applyProtection="1">
      <alignment horizontal="center"/>
      <protection locked="0"/>
    </xf>
    <xf numFmtId="10" fontId="0" fillId="33" borderId="0" xfId="0" applyNumberFormat="1" applyFill="1" applyAlignment="1" applyProtection="1">
      <alignment horizontal="center"/>
    </xf>
    <xf numFmtId="16" fontId="0" fillId="39" borderId="10" xfId="0" applyNumberFormat="1" applyFill="1" applyBorder="1" applyProtection="1">
      <protection locked="0"/>
    </xf>
    <xf numFmtId="42" fontId="0" fillId="39" borderId="10" xfId="42" applyFont="1" applyFill="1" applyBorder="1" applyProtection="1">
      <protection locked="0"/>
    </xf>
    <xf numFmtId="10" fontId="0" fillId="39" borderId="10" xfId="43" applyNumberFormat="1" applyFont="1" applyFill="1" applyBorder="1" applyProtection="1"/>
    <xf numFmtId="0" fontId="0" fillId="39" borderId="10" xfId="0" applyFill="1" applyBorder="1" applyProtection="1">
      <protection locked="0"/>
    </xf>
    <xf numFmtId="42" fontId="0" fillId="39" borderId="10" xfId="0" applyNumberFormat="1" applyFill="1" applyBorder="1" applyProtection="1"/>
    <xf numFmtId="16" fontId="0" fillId="33" borderId="10" xfId="0" applyNumberFormat="1" applyFill="1" applyBorder="1" applyProtection="1">
      <protection locked="0"/>
    </xf>
    <xf numFmtId="42" fontId="0" fillId="33" borderId="10" xfId="42" applyFont="1" applyFill="1" applyBorder="1" applyProtection="1">
      <protection locked="0"/>
    </xf>
    <xf numFmtId="10" fontId="0" fillId="33" borderId="10" xfId="43" applyNumberFormat="1" applyFont="1" applyFill="1" applyBorder="1" applyProtection="1"/>
    <xf numFmtId="0" fontId="0" fillId="33" borderId="10" xfId="0" applyFill="1" applyBorder="1" applyProtection="1">
      <protection locked="0"/>
    </xf>
    <xf numFmtId="42" fontId="0" fillId="33" borderId="10" xfId="0" applyNumberFormat="1" applyFill="1" applyBorder="1" applyProtection="1"/>
    <xf numFmtId="9" fontId="0" fillId="33" borderId="10" xfId="0" applyNumberFormat="1" applyFill="1" applyBorder="1" applyProtection="1">
      <protection locked="0"/>
    </xf>
    <xf numFmtId="0" fontId="21" fillId="0" borderId="0" xfId="0" applyNumberFormat="1" applyFont="1"/>
    <xf numFmtId="168" fontId="0" fillId="0" borderId="0" xfId="0" applyNumberFormat="1" applyAlignment="1">
      <alignment horizontal="center"/>
    </xf>
    <xf numFmtId="42" fontId="0" fillId="0" borderId="0" xfId="42" applyFont="1" applyAlignment="1">
      <alignment horizontal="justify" vertical="center"/>
    </xf>
    <xf numFmtId="0" fontId="0" fillId="0" borderId="0" xfId="0" applyAlignment="1">
      <alignment horizontal="justify" vertical="center"/>
    </xf>
    <xf numFmtId="0" fontId="21" fillId="0" borderId="0" xfId="0" applyFont="1"/>
    <xf numFmtId="0" fontId="0" fillId="41" borderId="0" xfId="0" applyFill="1"/>
    <xf numFmtId="0" fontId="22" fillId="40" borderId="0" xfId="0" applyFont="1" applyFill="1" applyAlignment="1">
      <alignment horizontal="left" vertical="center"/>
    </xf>
    <xf numFmtId="0" fontId="25" fillId="0" borderId="0" xfId="0" applyNumberFormat="1" applyFont="1"/>
    <xf numFmtId="0" fontId="25" fillId="0" borderId="0" xfId="0" applyFont="1"/>
    <xf numFmtId="0" fontId="16" fillId="38" borderId="17" xfId="0" applyFont="1" applyFill="1" applyBorder="1" applyAlignment="1">
      <alignment horizontal="center"/>
    </xf>
    <xf numFmtId="0" fontId="21" fillId="0" borderId="0" xfId="0" pivotButton="1" applyFont="1" applyAlignment="1">
      <alignment horizontal="center"/>
    </xf>
    <xf numFmtId="0" fontId="29" fillId="0" borderId="0" xfId="0" applyFont="1" applyAlignment="1">
      <alignment horizontal="center" vertical="center" wrapText="1"/>
    </xf>
    <xf numFmtId="42" fontId="29" fillId="0" borderId="0" xfId="42" applyFont="1" applyAlignment="1">
      <alignment horizontal="center" vertical="center" wrapText="1"/>
    </xf>
    <xf numFmtId="42" fontId="0" fillId="0" borderId="10" xfId="0" applyNumberFormat="1" applyBorder="1"/>
    <xf numFmtId="0" fontId="28" fillId="0" borderId="0" xfId="0" applyFont="1" applyAlignment="1">
      <alignment horizontal="center"/>
    </xf>
    <xf numFmtId="1" fontId="0" fillId="37" borderId="0" xfId="0" applyNumberFormat="1" applyFill="1"/>
    <xf numFmtId="0" fontId="30" fillId="34" borderId="0" xfId="46" applyFill="1"/>
    <xf numFmtId="0" fontId="31" fillId="34" borderId="10" xfId="46" applyFont="1" applyFill="1" applyBorder="1" applyAlignment="1">
      <alignment horizontal="center" vertical="center"/>
    </xf>
    <xf numFmtId="0" fontId="30" fillId="34" borderId="0" xfId="46" applyFont="1" applyFill="1" applyBorder="1"/>
    <xf numFmtId="0" fontId="31" fillId="34" borderId="0" xfId="46" applyFont="1" applyFill="1" applyBorder="1" applyAlignment="1">
      <alignment horizontal="center" vertical="center" wrapText="1"/>
    </xf>
    <xf numFmtId="0" fontId="30" fillId="34" borderId="0" xfId="46" applyFont="1" applyFill="1" applyBorder="1" applyAlignment="1">
      <alignment horizontal="center"/>
    </xf>
    <xf numFmtId="0" fontId="30" fillId="34" borderId="0" xfId="46" applyFont="1" applyFill="1" applyBorder="1" applyAlignment="1">
      <alignment horizontal="center"/>
    </xf>
    <xf numFmtId="0" fontId="30" fillId="34" borderId="0" xfId="46" applyFont="1" applyFill="1"/>
    <xf numFmtId="0" fontId="31" fillId="34" borderId="0" xfId="46" applyFont="1" applyFill="1" applyAlignment="1"/>
    <xf numFmtId="0" fontId="30" fillId="34" borderId="10" xfId="46" applyFill="1" applyBorder="1" applyAlignment="1">
      <alignment horizontal="left"/>
    </xf>
    <xf numFmtId="173" fontId="0" fillId="34" borderId="22" xfId="49" applyNumberFormat="1" applyFont="1" applyFill="1" applyBorder="1" applyAlignment="1">
      <alignment horizontal="center"/>
    </xf>
    <xf numFmtId="173" fontId="30" fillId="34" borderId="0" xfId="49" applyNumberFormat="1" applyFont="1" applyFill="1" applyBorder="1"/>
    <xf numFmtId="165" fontId="30" fillId="34" borderId="0" xfId="50" applyFont="1" applyFill="1" applyBorder="1" applyAlignment="1">
      <alignment horizontal="center"/>
    </xf>
    <xf numFmtId="173" fontId="32" fillId="34" borderId="0" xfId="49" applyNumberFormat="1" applyFont="1" applyFill="1" applyBorder="1" applyAlignment="1">
      <alignment horizontal="center"/>
    </xf>
    <xf numFmtId="0" fontId="30" fillId="34" borderId="0" xfId="46" applyFont="1" applyFill="1" applyBorder="1" applyAlignment="1">
      <alignment horizontal="right"/>
    </xf>
    <xf numFmtId="167" fontId="30" fillId="34" borderId="0" xfId="47" applyNumberFormat="1" applyFont="1" applyFill="1" applyBorder="1" applyAlignment="1">
      <alignment horizontal="center"/>
    </xf>
    <xf numFmtId="167" fontId="30" fillId="34" borderId="0" xfId="46" applyNumberFormat="1" applyFont="1" applyFill="1" applyBorder="1" applyAlignment="1">
      <alignment horizontal="center"/>
    </xf>
    <xf numFmtId="10" fontId="31" fillId="34" borderId="32" xfId="47" applyNumberFormat="1" applyFont="1" applyFill="1" applyBorder="1" applyAlignment="1">
      <alignment horizontal="center" vertical="center"/>
    </xf>
    <xf numFmtId="10" fontId="30" fillId="34" borderId="0" xfId="46" applyNumberFormat="1" applyFont="1" applyFill="1" applyBorder="1" applyAlignment="1">
      <alignment horizontal="center"/>
    </xf>
    <xf numFmtId="10" fontId="31" fillId="34" borderId="29" xfId="47" applyNumberFormat="1" applyFont="1" applyFill="1" applyBorder="1" applyAlignment="1">
      <alignment horizontal="center" vertical="center"/>
    </xf>
    <xf numFmtId="0" fontId="31" fillId="34" borderId="0" xfId="46" applyFont="1" applyFill="1" applyBorder="1" applyAlignment="1">
      <alignment horizontal="center"/>
    </xf>
    <xf numFmtId="10" fontId="31" fillId="34" borderId="26" xfId="47" applyNumberFormat="1" applyFont="1" applyFill="1" applyBorder="1" applyAlignment="1">
      <alignment horizontal="center" vertical="center"/>
    </xf>
    <xf numFmtId="0" fontId="31" fillId="34" borderId="0" xfId="46" applyFont="1" applyFill="1" applyBorder="1"/>
    <xf numFmtId="0" fontId="31" fillId="34" borderId="25" xfId="46" applyFont="1" applyFill="1" applyBorder="1" applyAlignment="1">
      <alignment horizontal="center" vertical="center"/>
    </xf>
    <xf numFmtId="0" fontId="31" fillId="34" borderId="24" xfId="46" applyFont="1" applyFill="1" applyBorder="1" applyAlignment="1">
      <alignment horizontal="center" vertical="center" wrapText="1"/>
    </xf>
    <xf numFmtId="0" fontId="31" fillId="34" borderId="24" xfId="46" applyFont="1" applyFill="1" applyBorder="1" applyAlignment="1">
      <alignment horizontal="center" vertical="center"/>
    </xf>
    <xf numFmtId="0" fontId="31" fillId="34" borderId="23" xfId="46" applyFont="1" applyFill="1" applyBorder="1" applyAlignment="1">
      <alignment horizontal="center" vertical="center" wrapText="1"/>
    </xf>
    <xf numFmtId="168" fontId="30" fillId="34" borderId="10" xfId="48" applyNumberFormat="1" applyFont="1" applyFill="1" applyBorder="1" applyAlignment="1">
      <alignment horizontal="center"/>
    </xf>
    <xf numFmtId="10" fontId="32" fillId="34" borderId="10" xfId="47" applyNumberFormat="1" applyFont="1" applyFill="1" applyBorder="1" applyAlignment="1">
      <alignment horizontal="center"/>
    </xf>
    <xf numFmtId="171" fontId="32" fillId="34" borderId="10" xfId="46" applyNumberFormat="1" applyFont="1" applyFill="1" applyBorder="1" applyAlignment="1">
      <alignment horizontal="center"/>
    </xf>
    <xf numFmtId="167" fontId="32" fillId="34" borderId="20" xfId="47" applyNumberFormat="1" applyFont="1" applyFill="1" applyBorder="1" applyAlignment="1">
      <alignment horizontal="center"/>
    </xf>
    <xf numFmtId="170" fontId="30" fillId="34" borderId="0" xfId="46" applyNumberFormat="1" applyFont="1" applyFill="1" applyAlignment="1">
      <alignment horizontal="right"/>
    </xf>
    <xf numFmtId="173" fontId="30" fillId="34" borderId="0" xfId="46" applyNumberFormat="1" applyFill="1" applyAlignment="1">
      <alignment horizontal="center"/>
    </xf>
    <xf numFmtId="167" fontId="30" fillId="34" borderId="0" xfId="46" applyNumberFormat="1" applyFont="1" applyFill="1" applyBorder="1"/>
    <xf numFmtId="170" fontId="30" fillId="34" borderId="0" xfId="46" applyNumberFormat="1" applyFill="1"/>
    <xf numFmtId="0" fontId="30" fillId="34" borderId="0" xfId="46" applyFill="1" applyAlignment="1">
      <alignment horizontal="center"/>
    </xf>
    <xf numFmtId="170" fontId="31" fillId="34" borderId="11" xfId="46" applyNumberFormat="1" applyFont="1" applyFill="1" applyBorder="1" applyAlignment="1">
      <alignment horizontal="center"/>
    </xf>
    <xf numFmtId="10" fontId="31" fillId="34" borderId="11" xfId="47" applyNumberFormat="1" applyFont="1" applyFill="1" applyBorder="1" applyAlignment="1">
      <alignment horizontal="center"/>
    </xf>
    <xf numFmtId="10" fontId="31" fillId="34" borderId="18" xfId="46" applyNumberFormat="1" applyFont="1" applyFill="1" applyBorder="1" applyAlignment="1">
      <alignment horizontal="center"/>
    </xf>
    <xf numFmtId="0" fontId="32" fillId="34" borderId="0" xfId="46" applyFont="1" applyFill="1" applyBorder="1" applyAlignment="1">
      <alignment horizontal="right" vertical="center"/>
    </xf>
    <xf numFmtId="170" fontId="31" fillId="34" borderId="0" xfId="46" applyNumberFormat="1" applyFont="1" applyFill="1" applyBorder="1" applyAlignment="1">
      <alignment horizontal="center"/>
    </xf>
    <xf numFmtId="10" fontId="31" fillId="34" borderId="0" xfId="47" applyNumberFormat="1" applyFont="1" applyFill="1" applyBorder="1" applyAlignment="1">
      <alignment horizontal="center"/>
    </xf>
    <xf numFmtId="171" fontId="31" fillId="34" borderId="0" xfId="46" applyNumberFormat="1" applyFont="1" applyFill="1" applyBorder="1" applyAlignment="1">
      <alignment horizontal="center"/>
    </xf>
    <xf numFmtId="10" fontId="31" fillId="34" borderId="0" xfId="46" applyNumberFormat="1" applyFont="1" applyFill="1" applyBorder="1" applyAlignment="1">
      <alignment horizontal="center"/>
    </xf>
    <xf numFmtId="0" fontId="33" fillId="34" borderId="0" xfId="46" applyFont="1" applyFill="1" applyAlignment="1">
      <alignment horizontal="right" vertical="center"/>
    </xf>
    <xf numFmtId="170" fontId="32" fillId="34" borderId="0" xfId="46" applyNumberFormat="1" applyFont="1" applyFill="1" applyAlignment="1">
      <alignment horizontal="center" vertical="center"/>
    </xf>
    <xf numFmtId="0" fontId="33" fillId="34" borderId="0" xfId="46" applyFont="1" applyFill="1" applyAlignment="1">
      <alignment horizontal="right"/>
    </xf>
    <xf numFmtId="170" fontId="32" fillId="34" borderId="0" xfId="46" applyNumberFormat="1" applyFont="1" applyFill="1" applyAlignment="1">
      <alignment horizontal="left" vertical="center"/>
    </xf>
    <xf numFmtId="9" fontId="32" fillId="34" borderId="0" xfId="47" applyFont="1" applyFill="1" applyAlignment="1">
      <alignment horizontal="left"/>
    </xf>
    <xf numFmtId="0" fontId="31" fillId="34" borderId="0" xfId="46" applyFont="1" applyFill="1"/>
    <xf numFmtId="0" fontId="31" fillId="34" borderId="0" xfId="46" applyFont="1" applyFill="1" applyAlignment="1">
      <alignment horizontal="center"/>
    </xf>
    <xf numFmtId="0" fontId="33" fillId="34" borderId="0" xfId="46" applyFont="1" applyFill="1" applyAlignment="1">
      <alignment horizontal="right" vertical="center"/>
    </xf>
    <xf numFmtId="0" fontId="31" fillId="34" borderId="21" xfId="46" applyFont="1" applyFill="1" applyBorder="1" applyAlignment="1">
      <alignment horizontal="left"/>
    </xf>
    <xf numFmtId="0" fontId="33" fillId="34" borderId="19" xfId="46" applyFont="1" applyFill="1" applyBorder="1" applyAlignment="1">
      <alignment horizontal="right" vertical="center"/>
    </xf>
    <xf numFmtId="171" fontId="30" fillId="34" borderId="10" xfId="46" applyNumberFormat="1" applyFont="1" applyFill="1" applyBorder="1" applyAlignment="1">
      <alignment horizontal="center"/>
    </xf>
    <xf numFmtId="0" fontId="38" fillId="43" borderId="10" xfId="46" applyFont="1" applyFill="1" applyBorder="1" applyAlignment="1" applyProtection="1">
      <alignment horizontal="center" vertical="center" wrapText="1"/>
      <protection locked="0"/>
    </xf>
    <xf numFmtId="0" fontId="39" fillId="43" borderId="10" xfId="0" applyFont="1" applyFill="1" applyBorder="1" applyAlignment="1">
      <alignment horizontal="justify" vertical="center" wrapText="1"/>
    </xf>
    <xf numFmtId="0" fontId="40" fillId="43" borderId="10" xfId="46" applyFont="1" applyFill="1" applyBorder="1" applyAlignment="1" applyProtection="1">
      <alignment horizontal="center" vertical="center" wrapText="1"/>
    </xf>
    <xf numFmtId="0" fontId="39" fillId="48" borderId="10" xfId="0" applyFont="1" applyFill="1" applyBorder="1" applyAlignment="1">
      <alignment horizontal="center" vertical="center" wrapText="1"/>
    </xf>
    <xf numFmtId="165" fontId="40" fillId="43" borderId="10" xfId="50" applyFont="1" applyFill="1" applyBorder="1" applyAlignment="1" applyProtection="1">
      <alignment horizontal="center" vertical="center" wrapText="1"/>
      <protection locked="0"/>
    </xf>
    <xf numFmtId="0" fontId="38" fillId="44" borderId="10" xfId="46" applyFont="1" applyFill="1" applyBorder="1" applyAlignment="1" applyProtection="1">
      <alignment horizontal="center" vertical="center" wrapText="1"/>
      <protection locked="0"/>
    </xf>
    <xf numFmtId="0" fontId="41" fillId="44" borderId="10" xfId="46" applyFont="1" applyFill="1" applyBorder="1" applyAlignment="1" applyProtection="1">
      <alignment horizontal="center" vertical="center" wrapText="1"/>
      <protection locked="0"/>
    </xf>
    <xf numFmtId="0" fontId="40" fillId="44" borderId="10" xfId="46" applyFont="1" applyFill="1" applyBorder="1" applyAlignment="1" applyProtection="1">
      <alignment horizontal="justify" vertical="center" wrapText="1"/>
      <protection locked="0"/>
    </xf>
    <xf numFmtId="0" fontId="40" fillId="44" borderId="10" xfId="46" applyFont="1" applyFill="1" applyBorder="1" applyAlignment="1" applyProtection="1">
      <alignment horizontal="center" vertical="center" wrapText="1"/>
    </xf>
    <xf numFmtId="0" fontId="39" fillId="49" borderId="10" xfId="0" applyFont="1" applyFill="1" applyBorder="1" applyAlignment="1">
      <alignment horizontal="center" vertical="center" wrapText="1"/>
    </xf>
    <xf numFmtId="165" fontId="40" fillId="44" borderId="10" xfId="50" applyFont="1" applyFill="1" applyBorder="1" applyAlignment="1" applyProtection="1">
      <alignment horizontal="center" vertical="center" wrapText="1"/>
      <protection locked="0"/>
    </xf>
    <xf numFmtId="0" fontId="42" fillId="44" borderId="10" xfId="46" applyFont="1" applyFill="1" applyBorder="1" applyAlignment="1" applyProtection="1">
      <alignment horizontal="justify" vertical="center" wrapText="1"/>
      <protection locked="0"/>
    </xf>
    <xf numFmtId="0" fontId="42" fillId="44" borderId="10" xfId="46" applyFont="1" applyFill="1" applyBorder="1" applyAlignment="1" applyProtection="1">
      <alignment horizontal="center" vertical="center" wrapText="1"/>
    </xf>
    <xf numFmtId="0" fontId="42" fillId="49" borderId="10" xfId="0" applyFont="1" applyFill="1" applyBorder="1" applyAlignment="1">
      <alignment horizontal="center" vertical="center" wrapText="1"/>
    </xf>
    <xf numFmtId="165" fontId="42" fillId="44" borderId="10" xfId="50" applyFont="1" applyFill="1" applyBorder="1" applyAlignment="1" applyProtection="1">
      <alignment horizontal="center" vertical="center" wrapText="1"/>
      <protection locked="0"/>
    </xf>
    <xf numFmtId="0" fontId="40" fillId="44" borderId="10" xfId="46" applyFont="1" applyFill="1" applyBorder="1" applyAlignment="1" applyProtection="1">
      <alignment horizontal="justify" vertical="center" wrapText="1"/>
    </xf>
    <xf numFmtId="0" fontId="42" fillId="43" borderId="10" xfId="0" applyFont="1" applyFill="1" applyBorder="1" applyAlignment="1">
      <alignment horizontal="justify" vertical="center" wrapText="1"/>
    </xf>
    <xf numFmtId="0" fontId="38" fillId="43" borderId="10" xfId="0" applyFont="1" applyFill="1" applyBorder="1" applyAlignment="1" applyProtection="1">
      <alignment horizontal="justify" vertical="center" wrapText="1"/>
      <protection locked="0"/>
    </xf>
    <xf numFmtId="0" fontId="39" fillId="43" borderId="10" xfId="0" applyFont="1" applyFill="1" applyBorder="1" applyAlignment="1">
      <alignment horizontal="center" vertical="center" wrapText="1"/>
    </xf>
    <xf numFmtId="0" fontId="40" fillId="43" borderId="10" xfId="46" applyFont="1" applyFill="1" applyBorder="1" applyAlignment="1" applyProtection="1">
      <alignment horizontal="justify" vertical="center" wrapText="1"/>
    </xf>
    <xf numFmtId="0" fontId="42" fillId="43" borderId="10" xfId="0" applyFont="1" applyFill="1" applyBorder="1" applyAlignment="1">
      <alignment horizontal="center" vertical="center" wrapText="1"/>
    </xf>
    <xf numFmtId="176" fontId="42" fillId="44" borderId="10" xfId="0" applyNumberFormat="1" applyFont="1" applyFill="1" applyBorder="1" applyAlignment="1">
      <alignment horizontal="center" vertical="center"/>
    </xf>
    <xf numFmtId="0" fontId="42" fillId="44" borderId="10" xfId="0" applyFont="1" applyFill="1" applyBorder="1" applyAlignment="1">
      <alignment horizontal="center" vertical="center" wrapText="1"/>
    </xf>
    <xf numFmtId="0" fontId="41" fillId="44" borderId="10" xfId="8" applyFont="1" applyFill="1" applyBorder="1" applyAlignment="1" applyProtection="1">
      <alignment horizontal="center" vertical="center" wrapText="1"/>
      <protection locked="0"/>
    </xf>
    <xf numFmtId="0" fontId="42" fillId="44" borderId="10" xfId="8" applyFont="1" applyFill="1" applyBorder="1" applyAlignment="1" applyProtection="1">
      <alignment horizontal="justify" vertical="center" wrapText="1"/>
    </xf>
    <xf numFmtId="0" fontId="42" fillId="44" borderId="10" xfId="8" applyFont="1" applyFill="1" applyBorder="1" applyAlignment="1" applyProtection="1">
      <alignment horizontal="center" vertical="center" wrapText="1"/>
    </xf>
    <xf numFmtId="0" fontId="42" fillId="44" borderId="10" xfId="8" applyFont="1" applyFill="1" applyBorder="1" applyAlignment="1">
      <alignment horizontal="center" vertical="center" wrapText="1"/>
    </xf>
    <xf numFmtId="0" fontId="38" fillId="45" borderId="10" xfId="46" applyFont="1" applyFill="1" applyBorder="1" applyAlignment="1" applyProtection="1">
      <alignment horizontal="center" vertical="center" wrapText="1"/>
      <protection locked="0"/>
    </xf>
    <xf numFmtId="0" fontId="40" fillId="45" borderId="10" xfId="46" applyFont="1" applyFill="1" applyBorder="1" applyAlignment="1" applyProtection="1">
      <alignment horizontal="justify" vertical="center" wrapText="1"/>
    </xf>
    <xf numFmtId="0" fontId="40" fillId="45" borderId="10" xfId="46" applyFont="1" applyFill="1" applyBorder="1" applyAlignment="1" applyProtection="1">
      <alignment horizontal="center" vertical="center" wrapText="1"/>
    </xf>
    <xf numFmtId="0" fontId="39" fillId="45" borderId="10" xfId="0" applyFont="1" applyFill="1" applyBorder="1" applyAlignment="1">
      <alignment horizontal="center" vertical="center" wrapText="1"/>
    </xf>
    <xf numFmtId="165" fontId="40" fillId="45" borderId="22" xfId="50" applyFont="1" applyFill="1" applyBorder="1" applyAlignment="1" applyProtection="1">
      <alignment horizontal="center" vertical="center" wrapText="1"/>
      <protection locked="0"/>
    </xf>
    <xf numFmtId="0" fontId="39" fillId="50" borderId="10" xfId="0" applyFont="1" applyFill="1" applyBorder="1" applyAlignment="1">
      <alignment horizontal="center" vertical="center" wrapText="1"/>
    </xf>
    <xf numFmtId="0" fontId="42" fillId="45" borderId="10" xfId="0" applyFont="1" applyFill="1" applyBorder="1" applyAlignment="1">
      <alignment horizontal="center" vertical="center" wrapText="1"/>
    </xf>
    <xf numFmtId="0" fontId="38" fillId="46" borderId="10" xfId="46" applyFont="1" applyFill="1" applyBorder="1" applyAlignment="1" applyProtection="1">
      <alignment horizontal="center" vertical="center" wrapText="1"/>
      <protection locked="0"/>
    </xf>
    <xf numFmtId="0" fontId="40" fillId="46" borderId="10" xfId="46" applyFont="1" applyFill="1" applyBorder="1" applyAlignment="1" applyProtection="1">
      <alignment horizontal="justify" vertical="center" wrapText="1"/>
    </xf>
    <xf numFmtId="0" fontId="40" fillId="46" borderId="10" xfId="46" applyFont="1" applyFill="1" applyBorder="1" applyAlignment="1" applyProtection="1">
      <alignment horizontal="center" vertical="center" wrapText="1"/>
    </xf>
    <xf numFmtId="165" fontId="40" fillId="46" borderId="10" xfId="50" applyFont="1" applyFill="1" applyBorder="1" applyAlignment="1" applyProtection="1">
      <alignment horizontal="center" vertical="center" wrapText="1"/>
      <protection locked="0"/>
    </xf>
    <xf numFmtId="0" fontId="39" fillId="46" borderId="10" xfId="0" applyFont="1" applyFill="1" applyBorder="1" applyAlignment="1">
      <alignment horizontal="center" vertical="center" wrapText="1"/>
    </xf>
    <xf numFmtId="0" fontId="39" fillId="51" borderId="10" xfId="0" applyFont="1" applyFill="1" applyBorder="1" applyAlignment="1">
      <alignment horizontal="center" vertical="center" wrapText="1"/>
    </xf>
    <xf numFmtId="0" fontId="42" fillId="46" borderId="10" xfId="0" applyFont="1" applyFill="1" applyBorder="1" applyAlignment="1">
      <alignment horizontal="center" vertical="center" wrapText="1"/>
    </xf>
    <xf numFmtId="0" fontId="38" fillId="47" borderId="10" xfId="46" applyFont="1" applyFill="1" applyBorder="1" applyAlignment="1" applyProtection="1">
      <alignment horizontal="center" vertical="center" wrapText="1"/>
      <protection locked="0"/>
    </xf>
    <xf numFmtId="0" fontId="40" fillId="47" borderId="10" xfId="46" applyFont="1" applyFill="1" applyBorder="1" applyAlignment="1" applyProtection="1">
      <alignment horizontal="justify" vertical="center" wrapText="1"/>
    </xf>
    <xf numFmtId="0" fontId="40" fillId="47" borderId="10" xfId="46" applyFont="1" applyFill="1" applyBorder="1" applyAlignment="1" applyProtection="1">
      <alignment horizontal="center" vertical="center" wrapText="1"/>
    </xf>
    <xf numFmtId="165" fontId="40" fillId="47" borderId="10" xfId="50" applyFont="1" applyFill="1" applyBorder="1" applyAlignment="1" applyProtection="1">
      <alignment horizontal="center" vertical="center" wrapText="1"/>
      <protection locked="0"/>
    </xf>
    <xf numFmtId="0" fontId="39" fillId="47" borderId="10" xfId="0" applyFont="1" applyFill="1" applyBorder="1" applyAlignment="1">
      <alignment horizontal="center" vertical="center" wrapText="1"/>
    </xf>
    <xf numFmtId="0" fontId="42" fillId="47" borderId="10" xfId="0" applyFont="1" applyFill="1" applyBorder="1" applyAlignment="1">
      <alignment horizontal="center" vertical="center" wrapText="1"/>
    </xf>
    <xf numFmtId="0" fontId="18" fillId="0" borderId="0" xfId="0" applyFont="1" applyAlignment="1">
      <alignment horizontal="center" vertical="center" wrapText="1"/>
    </xf>
    <xf numFmtId="42" fontId="18" fillId="0" borderId="0" xfId="42" applyFont="1" applyAlignment="1">
      <alignment horizontal="justify" vertical="center" wrapText="1"/>
    </xf>
    <xf numFmtId="1" fontId="18" fillId="0" borderId="0" xfId="0" applyNumberFormat="1" applyFont="1" applyAlignment="1">
      <alignment horizontal="justify" vertical="center" wrapText="1"/>
    </xf>
    <xf numFmtId="42" fontId="18" fillId="0" borderId="0" xfId="0" applyNumberFormat="1" applyFont="1" applyAlignment="1">
      <alignment horizontal="center" vertical="center" wrapText="1"/>
    </xf>
    <xf numFmtId="49" fontId="18" fillId="0" borderId="0" xfId="0" applyNumberFormat="1" applyFont="1" applyAlignment="1">
      <alignment horizontal="justify" vertical="center" wrapText="1"/>
    </xf>
    <xf numFmtId="42" fontId="0" fillId="34" borderId="22" xfId="42" applyFont="1" applyFill="1" applyBorder="1" applyAlignment="1">
      <alignment horizontal="center"/>
    </xf>
    <xf numFmtId="42" fontId="30" fillId="34" borderId="0" xfId="42" applyFont="1" applyFill="1" applyAlignment="1">
      <alignment horizontal="center"/>
    </xf>
    <xf numFmtId="42" fontId="31" fillId="34" borderId="10" xfId="42" applyFont="1" applyFill="1" applyBorder="1" applyAlignment="1">
      <alignment horizontal="center" vertical="center"/>
    </xf>
    <xf numFmtId="42" fontId="30" fillId="34" borderId="0" xfId="42" applyFont="1" applyFill="1"/>
    <xf numFmtId="42" fontId="31" fillId="34" borderId="0" xfId="42" applyFont="1" applyFill="1"/>
    <xf numFmtId="0" fontId="31" fillId="34" borderId="10" xfId="46" applyFont="1" applyFill="1" applyBorder="1" applyAlignment="1">
      <alignment horizontal="center" vertical="center" wrapText="1"/>
    </xf>
    <xf numFmtId="15" fontId="0" fillId="0" borderId="0" xfId="0" applyNumberFormat="1"/>
    <xf numFmtId="0" fontId="16" fillId="0" borderId="0" xfId="0" applyFont="1" applyAlignment="1">
      <alignment horizontal="center" vertical="center" wrapText="1"/>
    </xf>
    <xf numFmtId="0" fontId="43" fillId="52" borderId="10" xfId="0" applyFont="1" applyFill="1" applyBorder="1" applyAlignment="1">
      <alignment horizontal="center" vertical="center" wrapText="1"/>
    </xf>
    <xf numFmtId="0" fontId="43" fillId="53" borderId="10" xfId="46" applyFont="1" applyFill="1" applyBorder="1" applyAlignment="1" applyProtection="1">
      <alignment horizontal="center" vertical="center" wrapText="1"/>
    </xf>
    <xf numFmtId="168" fontId="0" fillId="0" borderId="0" xfId="0" pivotButton="1" applyNumberFormat="1" applyAlignment="1">
      <alignment horizontal="center"/>
    </xf>
    <xf numFmtId="168" fontId="0" fillId="0" borderId="0" xfId="0" applyNumberFormat="1" applyAlignment="1">
      <alignment horizontal="center" vertical="center" wrapText="1"/>
    </xf>
    <xf numFmtId="168" fontId="0" fillId="0" borderId="0" xfId="42" applyNumberFormat="1" applyFont="1" applyAlignment="1">
      <alignment horizontal="center" vertical="center"/>
    </xf>
    <xf numFmtId="168" fontId="0" fillId="0" borderId="0" xfId="0" applyNumberFormat="1" applyAlignment="1">
      <alignment horizontal="center" vertical="center"/>
    </xf>
    <xf numFmtId="42" fontId="46" fillId="53" borderId="10" xfId="42" applyFont="1" applyFill="1" applyBorder="1" applyAlignment="1">
      <alignment horizontal="right" vertical="center" wrapText="1"/>
    </xf>
    <xf numFmtId="1" fontId="46" fillId="53" borderId="10" xfId="0" applyNumberFormat="1" applyFont="1" applyFill="1" applyBorder="1" applyAlignment="1">
      <alignment horizontal="right" vertical="center" wrapText="1"/>
    </xf>
    <xf numFmtId="49" fontId="0" fillId="0" borderId="0" xfId="0" applyNumberFormat="1" applyAlignment="1">
      <alignment horizontal="justify" vertical="center"/>
    </xf>
    <xf numFmtId="49" fontId="0" fillId="0" borderId="0" xfId="42" applyNumberFormat="1" applyFont="1" applyAlignment="1">
      <alignment horizontal="justify" vertical="center"/>
    </xf>
    <xf numFmtId="42" fontId="31" fillId="34" borderId="10" xfId="42" applyFont="1" applyFill="1" applyBorder="1" applyAlignment="1">
      <alignment horizontal="center" vertical="center" wrapText="1"/>
    </xf>
    <xf numFmtId="0" fontId="0" fillId="0" borderId="0" xfId="0" applyAlignment="1">
      <alignment horizontal="center"/>
    </xf>
    <xf numFmtId="168" fontId="30" fillId="34" borderId="0" xfId="46" applyNumberFormat="1" applyFill="1" applyAlignment="1">
      <alignment wrapText="1"/>
    </xf>
    <xf numFmtId="168" fontId="30" fillId="34" borderId="0" xfId="46" applyNumberFormat="1" applyFill="1"/>
    <xf numFmtId="168" fontId="31" fillId="34" borderId="0" xfId="46" applyNumberFormat="1" applyFont="1" applyFill="1"/>
    <xf numFmtId="168" fontId="31" fillId="34" borderId="10" xfId="46" applyNumberFormat="1" applyFont="1" applyFill="1" applyBorder="1" applyAlignment="1">
      <alignment horizontal="center" vertical="center" wrapText="1"/>
    </xf>
    <xf numFmtId="168" fontId="0" fillId="0" borderId="0" xfId="42" applyNumberFormat="1" applyFont="1"/>
    <xf numFmtId="168" fontId="20" fillId="0" borderId="0" xfId="0" applyNumberFormat="1" applyFont="1"/>
    <xf numFmtId="0" fontId="16" fillId="0" borderId="17" xfId="0" applyFont="1" applyBorder="1"/>
    <xf numFmtId="42" fontId="28" fillId="0" borderId="0" xfId="42" applyFont="1" applyAlignment="1">
      <alignment horizontal="center"/>
    </xf>
    <xf numFmtId="42" fontId="0" fillId="37" borderId="0" xfId="42" applyFont="1" applyFill="1"/>
    <xf numFmtId="42" fontId="0" fillId="0" borderId="0" xfId="42" applyFont="1" applyAlignment="1">
      <alignment horizontal="center"/>
    </xf>
    <xf numFmtId="42" fontId="20" fillId="0" borderId="0" xfId="42" applyFont="1"/>
    <xf numFmtId="42" fontId="25" fillId="0" borderId="0" xfId="42" applyFont="1"/>
    <xf numFmtId="0" fontId="21" fillId="54" borderId="10" xfId="0" applyFont="1" applyFill="1" applyBorder="1" applyAlignment="1">
      <alignment wrapText="1"/>
    </xf>
    <xf numFmtId="0" fontId="0" fillId="0" borderId="0" xfId="0" applyAlignment="1">
      <alignment horizontal="right"/>
    </xf>
    <xf numFmtId="0" fontId="16" fillId="0" borderId="0" xfId="0" applyFont="1" applyAlignment="1">
      <alignment horizontal="center" vertical="center"/>
    </xf>
    <xf numFmtId="0" fontId="16" fillId="0" borderId="0" xfId="0" applyFont="1" applyAlignment="1">
      <alignment horizontal="right" vertical="center"/>
    </xf>
    <xf numFmtId="168" fontId="16" fillId="0" borderId="0" xfId="0" applyNumberFormat="1" applyFont="1" applyAlignment="1">
      <alignment horizontal="center" vertical="center"/>
    </xf>
    <xf numFmtId="168" fontId="0" fillId="0" borderId="0" xfId="0" pivotButton="1" applyNumberFormat="1"/>
    <xf numFmtId="168" fontId="16" fillId="0" borderId="0" xfId="0" applyNumberFormat="1" applyFont="1" applyAlignment="1">
      <alignment horizontal="center"/>
    </xf>
    <xf numFmtId="10" fontId="31" fillId="44" borderId="29" xfId="47" applyNumberFormat="1" applyFont="1" applyFill="1" applyBorder="1" applyAlignment="1">
      <alignment horizontal="center" vertical="center"/>
    </xf>
    <xf numFmtId="42" fontId="30" fillId="34" borderId="0" xfId="46" applyNumberFormat="1" applyFill="1"/>
    <xf numFmtId="168" fontId="30" fillId="34" borderId="0" xfId="46" applyNumberFormat="1" applyFont="1" applyFill="1" applyBorder="1"/>
    <xf numFmtId="0" fontId="30" fillId="34" borderId="0" xfId="46" applyFont="1" applyFill="1" applyBorder="1" applyAlignment="1">
      <alignment horizontal="center"/>
    </xf>
    <xf numFmtId="0" fontId="0" fillId="0" borderId="0" xfId="0" applyFont="1"/>
    <xf numFmtId="0" fontId="0" fillId="55" borderId="0" xfId="0" applyFill="1"/>
    <xf numFmtId="0" fontId="0" fillId="56" borderId="0" xfId="0" applyFill="1"/>
    <xf numFmtId="0" fontId="0" fillId="57" borderId="0" xfId="0" applyFill="1"/>
    <xf numFmtId="0" fontId="17" fillId="57" borderId="0" xfId="0" applyFont="1" applyFill="1"/>
    <xf numFmtId="0" fontId="17" fillId="57" borderId="0" xfId="0" applyFont="1" applyFill="1" applyAlignment="1">
      <alignment horizontal="right"/>
    </xf>
    <xf numFmtId="42" fontId="31" fillId="58" borderId="10" xfId="42" applyFont="1" applyFill="1" applyBorder="1" applyAlignment="1">
      <alignment horizontal="center" vertical="center" wrapText="1"/>
    </xf>
    <xf numFmtId="0" fontId="31" fillId="58" borderId="10" xfId="46" applyFont="1" applyFill="1" applyBorder="1" applyAlignment="1">
      <alignment horizontal="center" vertical="center" wrapText="1"/>
    </xf>
    <xf numFmtId="0" fontId="31" fillId="58" borderId="10" xfId="46" applyFont="1" applyFill="1" applyBorder="1" applyAlignment="1">
      <alignment horizontal="center" vertical="center"/>
    </xf>
    <xf numFmtId="42" fontId="30" fillId="58" borderId="10" xfId="42" applyFont="1" applyFill="1" applyBorder="1"/>
    <xf numFmtId="168" fontId="0" fillId="58" borderId="10" xfId="49" applyNumberFormat="1" applyFont="1" applyFill="1" applyBorder="1" applyAlignment="1">
      <alignment horizontal="center"/>
    </xf>
    <xf numFmtId="165" fontId="30" fillId="58" borderId="10" xfId="50" applyFont="1" applyFill="1" applyBorder="1" applyAlignment="1">
      <alignment horizontal="center"/>
    </xf>
    <xf numFmtId="173" fontId="30" fillId="58" borderId="10" xfId="49" applyNumberFormat="1" applyFont="1" applyFill="1" applyBorder="1"/>
    <xf numFmtId="0" fontId="30" fillId="58" borderId="10" xfId="46" applyFont="1" applyFill="1" applyBorder="1"/>
    <xf numFmtId="42" fontId="31" fillId="59" borderId="10" xfId="42" applyFont="1" applyFill="1" applyBorder="1" applyAlignment="1">
      <alignment horizontal="center" vertical="center" wrapText="1"/>
    </xf>
    <xf numFmtId="0" fontId="31" fillId="59" borderId="10" xfId="46" applyFont="1" applyFill="1" applyBorder="1" applyAlignment="1">
      <alignment horizontal="center" vertical="center" wrapText="1"/>
    </xf>
    <xf numFmtId="42" fontId="30" fillId="59" borderId="10" xfId="42" applyFont="1" applyFill="1" applyBorder="1"/>
    <xf numFmtId="173" fontId="30" fillId="59" borderId="10" xfId="49" applyNumberFormat="1" applyFont="1" applyFill="1" applyBorder="1"/>
    <xf numFmtId="167" fontId="30" fillId="59" borderId="10" xfId="46" applyNumberFormat="1" applyFont="1" applyFill="1" applyBorder="1" applyAlignment="1">
      <alignment horizontal="center"/>
    </xf>
    <xf numFmtId="42" fontId="30" fillId="59" borderId="10" xfId="46" applyNumberFormat="1" applyFont="1" applyFill="1" applyBorder="1"/>
    <xf numFmtId="168" fontId="30" fillId="59" borderId="10" xfId="49" applyNumberFormat="1" applyFont="1" applyFill="1" applyBorder="1" applyAlignment="1">
      <alignment horizontal="center"/>
    </xf>
    <xf numFmtId="167" fontId="30" fillId="58" borderId="10" xfId="47" applyNumberFormat="1" applyFont="1" applyFill="1" applyBorder="1" applyAlignment="1">
      <alignment horizontal="center"/>
    </xf>
    <xf numFmtId="10" fontId="30" fillId="58" borderId="10" xfId="46" applyNumberFormat="1" applyFont="1" applyFill="1" applyBorder="1" applyAlignment="1">
      <alignment horizontal="center"/>
    </xf>
    <xf numFmtId="0" fontId="31" fillId="34" borderId="35" xfId="46" applyFont="1" applyFill="1" applyBorder="1" applyAlignment="1">
      <alignment horizontal="center" wrapText="1"/>
    </xf>
    <xf numFmtId="42" fontId="47" fillId="59" borderId="10" xfId="42" applyFont="1" applyFill="1" applyBorder="1" applyAlignment="1">
      <alignment horizontal="center"/>
    </xf>
    <xf numFmtId="168" fontId="47" fillId="59" borderId="10" xfId="43" applyNumberFormat="1" applyFont="1" applyFill="1" applyBorder="1"/>
    <xf numFmtId="9" fontId="47" fillId="59" borderId="10" xfId="43" applyFont="1" applyFill="1" applyBorder="1"/>
    <xf numFmtId="0" fontId="47" fillId="0" borderId="0" xfId="0" applyFont="1"/>
    <xf numFmtId="10" fontId="47" fillId="59" borderId="10" xfId="43" applyNumberFormat="1" applyFont="1" applyFill="1" applyBorder="1"/>
    <xf numFmtId="9" fontId="47" fillId="59" borderId="10" xfId="43" applyFont="1" applyFill="1" applyBorder="1" applyAlignment="1">
      <alignment horizontal="center"/>
    </xf>
    <xf numFmtId="9" fontId="47" fillId="59" borderId="10" xfId="43" applyNumberFormat="1" applyFont="1" applyFill="1" applyBorder="1" applyAlignment="1">
      <alignment horizontal="center"/>
    </xf>
    <xf numFmtId="173" fontId="30" fillId="34" borderId="0" xfId="46" applyNumberFormat="1" applyFont="1" applyFill="1" applyAlignment="1">
      <alignment horizontal="center"/>
    </xf>
    <xf numFmtId="173" fontId="30" fillId="34" borderId="0" xfId="46" applyNumberFormat="1" applyFont="1" applyFill="1" applyAlignment="1">
      <alignment horizontal="right"/>
    </xf>
    <xf numFmtId="168" fontId="47" fillId="58" borderId="10" xfId="49" applyNumberFormat="1" applyFont="1" applyFill="1" applyBorder="1" applyAlignment="1">
      <alignment horizontal="center"/>
    </xf>
    <xf numFmtId="168" fontId="47" fillId="34" borderId="0" xfId="49" applyNumberFormat="1" applyFont="1" applyFill="1" applyBorder="1" applyAlignment="1">
      <alignment horizontal="center"/>
    </xf>
    <xf numFmtId="0" fontId="33" fillId="34" borderId="0" xfId="46" applyFont="1" applyFill="1" applyAlignment="1">
      <alignment horizontal="right" vertical="center"/>
    </xf>
    <xf numFmtId="0" fontId="33" fillId="34" borderId="0" xfId="46" applyFont="1" applyFill="1" applyAlignment="1">
      <alignment horizontal="right" vertical="center"/>
    </xf>
    <xf numFmtId="42" fontId="16" fillId="0" borderId="0" xfId="42" applyFont="1" applyAlignment="1">
      <alignment horizontal="center" vertical="center" wrapText="1"/>
    </xf>
    <xf numFmtId="0" fontId="33" fillId="34" borderId="0" xfId="46" applyFont="1" applyFill="1" applyAlignment="1">
      <alignment horizontal="left" vertical="center"/>
    </xf>
    <xf numFmtId="166" fontId="0" fillId="0" borderId="0" xfId="0" applyNumberFormat="1"/>
    <xf numFmtId="168" fontId="0" fillId="34" borderId="0" xfId="0" applyNumberFormat="1" applyFill="1"/>
    <xf numFmtId="168" fontId="0" fillId="33" borderId="0" xfId="0" applyNumberFormat="1" applyFill="1"/>
    <xf numFmtId="168" fontId="0" fillId="45" borderId="0" xfId="0" applyNumberFormat="1" applyFill="1"/>
    <xf numFmtId="0" fontId="16" fillId="38" borderId="0" xfId="0" applyFont="1" applyFill="1" applyBorder="1" applyAlignment="1">
      <alignment horizontal="center"/>
    </xf>
    <xf numFmtId="42" fontId="16" fillId="0" borderId="0" xfId="0" applyNumberFormat="1" applyFont="1"/>
    <xf numFmtId="168" fontId="0" fillId="55" borderId="0" xfId="0" applyNumberFormat="1" applyFill="1"/>
    <xf numFmtId="168" fontId="0" fillId="36" borderId="0" xfId="0" applyNumberFormat="1" applyFill="1"/>
    <xf numFmtId="0" fontId="0" fillId="60" borderId="0" xfId="0" applyFill="1" applyAlignment="1">
      <alignment horizontal="center" vertical="center" wrapText="1"/>
    </xf>
    <xf numFmtId="168" fontId="0" fillId="61" borderId="0" xfId="0" applyNumberFormat="1" applyFill="1"/>
    <xf numFmtId="0" fontId="0" fillId="34" borderId="0" xfId="0" applyFill="1" applyAlignment="1">
      <alignment horizontal="center" vertical="center" wrapText="1"/>
    </xf>
    <xf numFmtId="0" fontId="0" fillId="62" borderId="0" xfId="0" applyFill="1" applyAlignment="1">
      <alignment horizontal="center" vertical="center" wrapText="1"/>
    </xf>
    <xf numFmtId="168" fontId="0" fillId="62" borderId="0" xfId="0" applyNumberFormat="1" applyFill="1"/>
    <xf numFmtId="0" fontId="21" fillId="34" borderId="36" xfId="0" applyFont="1" applyFill="1" applyBorder="1" applyAlignment="1">
      <alignment horizontal="justify" vertical="center" wrapText="1"/>
    </xf>
    <xf numFmtId="168" fontId="16" fillId="0" borderId="0" xfId="42" applyNumberFormat="1" applyFont="1" applyAlignment="1">
      <alignment horizontal="center" vertical="center"/>
    </xf>
    <xf numFmtId="0" fontId="31" fillId="54" borderId="0" xfId="46" applyFont="1" applyFill="1" applyBorder="1" applyAlignment="1">
      <alignment horizontal="center" vertical="center" wrapText="1"/>
    </xf>
    <xf numFmtId="0" fontId="31" fillId="54" borderId="10" xfId="46" applyFont="1" applyFill="1" applyBorder="1" applyAlignment="1">
      <alignment horizontal="center" vertical="center" wrapText="1"/>
    </xf>
    <xf numFmtId="167" fontId="30" fillId="54" borderId="10" xfId="46" applyNumberFormat="1" applyFont="1" applyFill="1" applyBorder="1" applyAlignment="1">
      <alignment horizontal="center"/>
    </xf>
    <xf numFmtId="167" fontId="30" fillId="54" borderId="10" xfId="47" applyNumberFormat="1" applyFont="1" applyFill="1" applyBorder="1" applyAlignment="1">
      <alignment horizontal="center"/>
    </xf>
    <xf numFmtId="9" fontId="0" fillId="54" borderId="10" xfId="43" applyFont="1" applyFill="1" applyBorder="1" applyAlignment="1">
      <alignment horizontal="center"/>
    </xf>
    <xf numFmtId="0" fontId="49" fillId="0" borderId="0" xfId="0" applyFont="1"/>
    <xf numFmtId="9" fontId="49" fillId="0" borderId="37" xfId="43" applyFont="1" applyBorder="1"/>
    <xf numFmtId="42" fontId="30" fillId="34" borderId="0" xfId="46" applyNumberFormat="1" applyFill="1" applyAlignment="1">
      <alignment horizontal="center"/>
    </xf>
    <xf numFmtId="0" fontId="0" fillId="0" borderId="0" xfId="0" applyAlignment="1">
      <alignment horizontal="center" vertical="center" wrapText="1"/>
    </xf>
    <xf numFmtId="0" fontId="0" fillId="0" borderId="0" xfId="0" applyAlignment="1">
      <alignment horizontal="center"/>
    </xf>
    <xf numFmtId="9" fontId="0" fillId="0" borderId="0" xfId="42" applyNumberFormat="1" applyFont="1"/>
    <xf numFmtId="0" fontId="0" fillId="0" borderId="0" xfId="42" applyNumberFormat="1" applyFont="1"/>
    <xf numFmtId="168" fontId="21" fillId="0" borderId="0" xfId="0" applyNumberFormat="1" applyFont="1" applyAlignment="1">
      <alignment wrapText="1"/>
    </xf>
    <xf numFmtId="3" fontId="50" fillId="0" borderId="0" xfId="0" applyNumberFormat="1" applyFont="1"/>
    <xf numFmtId="165" fontId="21" fillId="34" borderId="10" xfId="0" applyNumberFormat="1" applyFont="1" applyFill="1" applyBorder="1" applyAlignment="1">
      <alignment horizontal="justify" vertical="center" wrapText="1"/>
    </xf>
    <xf numFmtId="42" fontId="21" fillId="0" borderId="0" xfId="42" applyNumberFormat="1" applyFont="1" applyAlignment="1">
      <alignment horizontal="justify" vertical="center" wrapText="1"/>
    </xf>
    <xf numFmtId="0" fontId="33" fillId="34" borderId="0" xfId="46" applyFont="1" applyFill="1" applyAlignment="1">
      <alignment horizontal="right" vertical="center"/>
    </xf>
    <xf numFmtId="168" fontId="32" fillId="34" borderId="0" xfId="46" applyNumberFormat="1" applyFont="1" applyFill="1" applyAlignment="1">
      <alignment horizontal="left" vertical="center"/>
    </xf>
    <xf numFmtId="175" fontId="32" fillId="34" borderId="0" xfId="46" applyNumberFormat="1" applyFont="1" applyFill="1" applyAlignment="1">
      <alignment vertical="center"/>
    </xf>
    <xf numFmtId="0" fontId="33" fillId="34" borderId="0" xfId="46" applyFont="1" applyFill="1" applyAlignment="1">
      <alignment vertical="center"/>
    </xf>
    <xf numFmtId="168" fontId="53" fillId="34" borderId="0" xfId="46" applyNumberFormat="1" applyFont="1" applyFill="1" applyAlignment="1">
      <alignment horizontal="left"/>
    </xf>
    <xf numFmtId="0" fontId="52" fillId="34" borderId="0" xfId="46" applyFont="1" applyFill="1"/>
    <xf numFmtId="0" fontId="31" fillId="34" borderId="21" xfId="46" applyFont="1" applyFill="1" applyBorder="1" applyAlignment="1">
      <alignment horizontal="right"/>
    </xf>
    <xf numFmtId="168" fontId="31" fillId="34" borderId="11" xfId="46" applyNumberFormat="1" applyFont="1" applyFill="1" applyBorder="1" applyAlignment="1">
      <alignment horizontal="center"/>
    </xf>
    <xf numFmtId="0" fontId="55" fillId="0" borderId="0" xfId="0" applyFont="1"/>
    <xf numFmtId="175" fontId="32" fillId="34" borderId="42" xfId="46" applyNumberFormat="1" applyFont="1" applyFill="1" applyBorder="1" applyAlignment="1">
      <alignment vertical="center"/>
    </xf>
    <xf numFmtId="168" fontId="30" fillId="34" borderId="10" xfId="48" applyNumberFormat="1" applyFont="1" applyFill="1" applyBorder="1" applyAlignment="1">
      <alignment horizontal="right"/>
    </xf>
    <xf numFmtId="170" fontId="31" fillId="34" borderId="11" xfId="46" applyNumberFormat="1" applyFont="1" applyFill="1" applyBorder="1" applyAlignment="1">
      <alignment horizontal="right"/>
    </xf>
    <xf numFmtId="42" fontId="0" fillId="54" borderId="0" xfId="42" applyFont="1" applyFill="1"/>
    <xf numFmtId="0" fontId="0" fillId="0" borderId="0" xfId="0" applyAlignment="1">
      <alignment horizontal="center"/>
    </xf>
    <xf numFmtId="10" fontId="0" fillId="0" borderId="0" xfId="43" applyNumberFormat="1" applyFont="1"/>
    <xf numFmtId="10" fontId="16" fillId="0" borderId="0" xfId="43" applyNumberFormat="1" applyFont="1"/>
    <xf numFmtId="10" fontId="0" fillId="0" borderId="0" xfId="0" applyNumberFormat="1"/>
    <xf numFmtId="0" fontId="0" fillId="0" borderId="0" xfId="0" applyAlignment="1">
      <alignment horizontal="center" vertical="center" wrapText="1"/>
    </xf>
    <xf numFmtId="0" fontId="0" fillId="0" borderId="0" xfId="0" applyAlignment="1">
      <alignment horizontal="center"/>
    </xf>
    <xf numFmtId="0" fontId="0" fillId="45" borderId="0" xfId="0" applyFill="1" applyAlignment="1">
      <alignment horizontal="center" vertical="center" wrapText="1"/>
    </xf>
    <xf numFmtId="0" fontId="0" fillId="33" borderId="0" xfId="0" applyFill="1" applyAlignment="1">
      <alignment horizontal="center" vertical="center" wrapText="1"/>
    </xf>
    <xf numFmtId="0" fontId="0" fillId="36" borderId="0" xfId="0" applyFill="1" applyAlignment="1">
      <alignment horizontal="center" vertical="center" wrapText="1"/>
    </xf>
    <xf numFmtId="0" fontId="0" fillId="55" borderId="0" xfId="0" applyFill="1" applyAlignment="1">
      <alignment horizontal="center" vertical="center" wrapText="1"/>
    </xf>
    <xf numFmtId="0" fontId="0" fillId="61" borderId="0" xfId="0" applyFill="1" applyAlignment="1">
      <alignment horizontal="center" vertical="center" wrapText="1"/>
    </xf>
    <xf numFmtId="168" fontId="34" fillId="44" borderId="40" xfId="46" applyNumberFormat="1" applyFont="1" applyFill="1" applyBorder="1" applyAlignment="1">
      <alignment vertical="center"/>
    </xf>
    <xf numFmtId="0" fontId="30" fillId="34" borderId="39" xfId="46" applyFill="1" applyBorder="1"/>
    <xf numFmtId="0" fontId="30" fillId="44" borderId="39" xfId="46" applyFill="1" applyBorder="1"/>
    <xf numFmtId="168" fontId="34" fillId="34" borderId="40" xfId="46" applyNumberFormat="1" applyFont="1" applyFill="1" applyBorder="1" applyAlignment="1">
      <alignment vertical="center"/>
    </xf>
    <xf numFmtId="168" fontId="34" fillId="34" borderId="44" xfId="46" applyNumberFormat="1" applyFont="1" applyFill="1" applyBorder="1" applyAlignment="1">
      <alignment vertical="center"/>
    </xf>
    <xf numFmtId="0" fontId="30" fillId="34" borderId="48" xfId="46" applyFill="1" applyBorder="1"/>
    <xf numFmtId="0" fontId="30" fillId="34" borderId="49" xfId="46" applyFill="1" applyBorder="1"/>
    <xf numFmtId="0" fontId="31" fillId="63" borderId="25" xfId="46" applyFont="1" applyFill="1" applyBorder="1" applyAlignment="1">
      <alignment horizontal="center" vertical="center"/>
    </xf>
    <xf numFmtId="0" fontId="57" fillId="63" borderId="24" xfId="46" applyFont="1" applyFill="1" applyBorder="1" applyAlignment="1">
      <alignment horizontal="center" vertical="center" wrapText="1"/>
    </xf>
    <xf numFmtId="0" fontId="57" fillId="63" borderId="46" xfId="46" applyFont="1" applyFill="1" applyBorder="1" applyAlignment="1">
      <alignment horizontal="center" vertical="center" wrapText="1"/>
    </xf>
    <xf numFmtId="0" fontId="57" fillId="63" borderId="24" xfId="46" applyFont="1" applyFill="1" applyBorder="1" applyAlignment="1">
      <alignment horizontal="center" vertical="center"/>
    </xf>
    <xf numFmtId="0" fontId="57" fillId="63" borderId="23" xfId="46" applyFont="1" applyFill="1" applyBorder="1" applyAlignment="1">
      <alignment horizontal="center" vertical="center" wrapText="1"/>
    </xf>
    <xf numFmtId="0" fontId="30" fillId="34" borderId="47" xfId="46" applyFill="1" applyBorder="1"/>
    <xf numFmtId="168" fontId="34" fillId="34" borderId="38" xfId="46" applyNumberFormat="1" applyFont="1" applyFill="1" applyBorder="1" applyAlignment="1">
      <alignment vertical="center"/>
    </xf>
    <xf numFmtId="0" fontId="30" fillId="34" borderId="50" xfId="46" applyFill="1" applyBorder="1"/>
    <xf numFmtId="0" fontId="54" fillId="34" borderId="0" xfId="46" applyFont="1" applyFill="1"/>
    <xf numFmtId="0" fontId="0" fillId="0" borderId="0" xfId="0" applyAlignment="1">
      <alignment horizontal="left" indent="1"/>
    </xf>
    <xf numFmtId="42" fontId="16" fillId="0" borderId="17" xfId="42" applyNumberFormat="1" applyFont="1" applyBorder="1"/>
    <xf numFmtId="165" fontId="21" fillId="0" borderId="0" xfId="0" applyNumberFormat="1" applyFont="1" applyAlignment="1">
      <alignment horizontal="justify" vertical="center" wrapText="1"/>
    </xf>
    <xf numFmtId="42" fontId="50" fillId="0" borderId="0" xfId="0" applyNumberFormat="1" applyFont="1"/>
    <xf numFmtId="0" fontId="34" fillId="34" borderId="41" xfId="46" applyFont="1" applyFill="1" applyBorder="1" applyAlignment="1">
      <alignment horizontal="right" vertical="center" wrapText="1"/>
    </xf>
    <xf numFmtId="0" fontId="34" fillId="34" borderId="40" xfId="46" applyFont="1" applyFill="1" applyBorder="1" applyAlignment="1">
      <alignment horizontal="right" vertical="center" wrapText="1"/>
    </xf>
    <xf numFmtId="168" fontId="34" fillId="34" borderId="30" xfId="46" applyNumberFormat="1" applyFont="1" applyFill="1" applyBorder="1" applyAlignment="1">
      <alignment horizontal="right" vertical="center"/>
    </xf>
    <xf numFmtId="0" fontId="36" fillId="42" borderId="0" xfId="46" applyFont="1" applyFill="1" applyAlignment="1">
      <alignment horizontal="center" vertical="center" wrapText="1"/>
    </xf>
    <xf numFmtId="0" fontId="30" fillId="34" borderId="0" xfId="46" applyFont="1" applyFill="1" applyBorder="1" applyAlignment="1">
      <alignment horizontal="center"/>
    </xf>
    <xf numFmtId="0" fontId="34" fillId="34" borderId="45" xfId="46" applyFont="1" applyFill="1" applyBorder="1" applyAlignment="1">
      <alignment horizontal="right" vertical="center" wrapText="1"/>
    </xf>
    <xf numFmtId="0" fontId="34" fillId="34" borderId="38" xfId="46" applyFont="1" applyFill="1" applyBorder="1" applyAlignment="1">
      <alignment horizontal="right" vertical="center" wrapText="1"/>
    </xf>
    <xf numFmtId="167" fontId="58" fillId="34" borderId="0" xfId="46" applyNumberFormat="1" applyFont="1" applyFill="1" applyAlignment="1">
      <alignment horizontal="center" vertical="top"/>
    </xf>
    <xf numFmtId="0" fontId="34" fillId="34" borderId="41" xfId="46" applyFont="1" applyFill="1" applyBorder="1" applyAlignment="1">
      <alignment horizontal="right" vertical="center"/>
    </xf>
    <xf numFmtId="0" fontId="34" fillId="34" borderId="40" xfId="46" applyFont="1" applyFill="1" applyBorder="1" applyAlignment="1">
      <alignment horizontal="right" vertical="center"/>
    </xf>
    <xf numFmtId="0" fontId="56" fillId="34" borderId="41" xfId="46" applyFont="1" applyFill="1" applyBorder="1" applyAlignment="1">
      <alignment horizontal="right" vertical="center" wrapText="1"/>
    </xf>
    <xf numFmtId="0" fontId="56" fillId="34" borderId="40" xfId="46" applyFont="1" applyFill="1" applyBorder="1" applyAlignment="1">
      <alignment horizontal="right" vertical="center" wrapText="1"/>
    </xf>
    <xf numFmtId="175" fontId="32" fillId="34" borderId="0" xfId="46" applyNumberFormat="1" applyFont="1" applyFill="1" applyAlignment="1">
      <alignment horizontal="left" vertical="center"/>
    </xf>
    <xf numFmtId="0" fontId="33" fillId="34" borderId="0" xfId="46" applyFont="1" applyFill="1" applyAlignment="1">
      <alignment horizontal="center" vertical="center"/>
    </xf>
    <xf numFmtId="0" fontId="34" fillId="34" borderId="43" xfId="46" applyFont="1" applyFill="1" applyBorder="1" applyAlignment="1">
      <alignment horizontal="right" vertical="center"/>
    </xf>
    <xf numFmtId="0" fontId="34" fillId="34" borderId="44" xfId="46" applyFont="1" applyFill="1" applyBorder="1" applyAlignment="1">
      <alignment horizontal="right" vertical="center"/>
    </xf>
    <xf numFmtId="0" fontId="36" fillId="42" borderId="0" xfId="46" applyFont="1" applyFill="1" applyAlignment="1">
      <alignment horizontal="center" wrapText="1"/>
    </xf>
    <xf numFmtId="174" fontId="31" fillId="34" borderId="11" xfId="46" applyNumberFormat="1" applyFont="1" applyFill="1" applyBorder="1" applyAlignment="1">
      <alignment horizontal="left"/>
    </xf>
    <xf numFmtId="0" fontId="34" fillId="34" borderId="34" xfId="46" applyFont="1" applyFill="1" applyBorder="1" applyAlignment="1">
      <alignment horizontal="right" vertical="center" wrapText="1"/>
    </xf>
    <xf numFmtId="0" fontId="34" fillId="34" borderId="33" xfId="46" applyFont="1" applyFill="1" applyBorder="1" applyAlignment="1">
      <alignment horizontal="right" vertical="center" wrapText="1"/>
    </xf>
    <xf numFmtId="0" fontId="34" fillId="44" borderId="31" xfId="46" applyFont="1" applyFill="1" applyBorder="1" applyAlignment="1">
      <alignment horizontal="right" vertical="center" wrapText="1"/>
    </xf>
    <xf numFmtId="0" fontId="34" fillId="44" borderId="30" xfId="46" applyFont="1" applyFill="1" applyBorder="1" applyAlignment="1">
      <alignment horizontal="right" vertical="center" wrapText="1"/>
    </xf>
    <xf numFmtId="0" fontId="34" fillId="44" borderId="31" xfId="46" applyFont="1" applyFill="1" applyBorder="1" applyAlignment="1">
      <alignment horizontal="right" vertical="center"/>
    </xf>
    <xf numFmtId="0" fontId="34" fillId="44" borderId="30" xfId="46" applyFont="1" applyFill="1" applyBorder="1" applyAlignment="1">
      <alignment horizontal="right" vertical="center"/>
    </xf>
    <xf numFmtId="0" fontId="34" fillId="34" borderId="31" xfId="46" applyFont="1" applyFill="1" applyBorder="1" applyAlignment="1">
      <alignment horizontal="right" vertical="center" wrapText="1"/>
    </xf>
    <xf numFmtId="0" fontId="34" fillId="34" borderId="30" xfId="46" applyFont="1" applyFill="1" applyBorder="1" applyAlignment="1">
      <alignment horizontal="right" vertical="center" wrapText="1"/>
    </xf>
    <xf numFmtId="0" fontId="34" fillId="34" borderId="30" xfId="46" applyFont="1" applyFill="1" applyBorder="1" applyAlignment="1">
      <alignment horizontal="right" vertical="center"/>
    </xf>
    <xf numFmtId="0" fontId="34" fillId="34" borderId="28" xfId="46" applyFont="1" applyFill="1" applyBorder="1" applyAlignment="1">
      <alignment horizontal="right" vertical="center"/>
    </xf>
    <xf numFmtId="0" fontId="34" fillId="34" borderId="27" xfId="46" applyFont="1" applyFill="1" applyBorder="1" applyAlignment="1">
      <alignment horizontal="right" vertical="center"/>
    </xf>
    <xf numFmtId="0" fontId="51" fillId="42" borderId="0" xfId="46" applyFont="1" applyFill="1" applyAlignment="1">
      <alignment horizontal="center" wrapText="1"/>
    </xf>
    <xf numFmtId="168" fontId="34" fillId="34" borderId="33" xfId="46" applyNumberFormat="1" applyFont="1" applyFill="1" applyBorder="1" applyAlignment="1">
      <alignment horizontal="right" vertical="center"/>
    </xf>
    <xf numFmtId="0" fontId="33" fillId="34" borderId="0" xfId="46" applyFont="1" applyFill="1" applyAlignment="1">
      <alignment horizontal="right" vertical="center"/>
    </xf>
    <xf numFmtId="0" fontId="34" fillId="34" borderId="31" xfId="46" applyFont="1" applyFill="1" applyBorder="1" applyAlignment="1">
      <alignment horizontal="right" vertical="center"/>
    </xf>
    <xf numFmtId="168" fontId="34" fillId="34" borderId="27" xfId="46" applyNumberFormat="1" applyFont="1" applyFill="1" applyBorder="1" applyAlignment="1">
      <alignment horizontal="right" vertical="center"/>
    </xf>
    <xf numFmtId="168" fontId="34" fillId="44" borderId="30" xfId="46" applyNumberFormat="1" applyFont="1" applyFill="1" applyBorder="1" applyAlignment="1">
      <alignment horizontal="right" vertical="center"/>
    </xf>
    <xf numFmtId="0" fontId="36" fillId="40" borderId="0" xfId="46" applyFont="1" applyFill="1" applyAlignment="1">
      <alignment horizontal="center" wrapText="1"/>
    </xf>
    <xf numFmtId="42" fontId="24" fillId="39" borderId="0" xfId="42" applyFont="1" applyFill="1" applyAlignment="1" applyProtection="1">
      <alignment horizontal="center"/>
      <protection locked="0"/>
    </xf>
    <xf numFmtId="42" fontId="26" fillId="33" borderId="0" xfId="42" applyFont="1" applyFill="1" applyAlignment="1" applyProtection="1">
      <alignment horizontal="center"/>
      <protection locked="0"/>
    </xf>
    <xf numFmtId="0" fontId="18" fillId="0" borderId="11" xfId="0" applyFont="1" applyBorder="1" applyAlignment="1">
      <alignment horizontal="center" vertical="center" wrapText="1"/>
    </xf>
    <xf numFmtId="0" fontId="27" fillId="40" borderId="0" xfId="0" applyFont="1" applyFill="1" applyAlignment="1">
      <alignment horizontal="center" vertical="center"/>
    </xf>
    <xf numFmtId="1" fontId="0" fillId="0" borderId="0" xfId="0" applyNumberFormat="1" applyAlignment="1">
      <alignment horizontal="center" vertical="center" wrapText="1"/>
    </xf>
    <xf numFmtId="0" fontId="0" fillId="0" borderId="0" xfId="0" applyAlignment="1">
      <alignment horizontal="justify"/>
    </xf>
    <xf numFmtId="0" fontId="0" fillId="36" borderId="0" xfId="0" applyFill="1" applyAlignment="1">
      <alignment horizontal="center" vertical="center" wrapText="1"/>
    </xf>
    <xf numFmtId="0" fontId="0" fillId="36" borderId="0" xfId="0" applyFill="1" applyAlignment="1">
      <alignment horizontal="justify"/>
    </xf>
    <xf numFmtId="0" fontId="0" fillId="55" borderId="0" xfId="0" applyFill="1" applyAlignment="1">
      <alignment horizontal="center" vertical="center" wrapText="1"/>
    </xf>
    <xf numFmtId="0" fontId="0" fillId="55" borderId="0" xfId="0" applyFill="1" applyAlignment="1">
      <alignment horizontal="justify"/>
    </xf>
    <xf numFmtId="0" fontId="0" fillId="45" borderId="0" xfId="0" applyFill="1" applyAlignment="1">
      <alignment horizontal="center" vertical="center" wrapText="1"/>
    </xf>
    <xf numFmtId="0" fontId="0" fillId="45" borderId="0" xfId="0" applyFill="1" applyAlignment="1">
      <alignment horizontal="justify"/>
    </xf>
    <xf numFmtId="0" fontId="0" fillId="61" borderId="0" xfId="0" applyFill="1" applyAlignment="1">
      <alignment horizontal="center" vertical="center" wrapText="1"/>
    </xf>
    <xf numFmtId="0" fontId="0" fillId="61" borderId="0" xfId="0" applyFill="1" applyAlignment="1">
      <alignment horizontal="justify"/>
    </xf>
    <xf numFmtId="0" fontId="0" fillId="0" borderId="0" xfId="0" applyAlignment="1">
      <alignment horizontal="center" vertical="center" wrapText="1"/>
    </xf>
    <xf numFmtId="1" fontId="0" fillId="34" borderId="0" xfId="0" applyNumberFormat="1" applyFill="1" applyAlignment="1">
      <alignment horizontal="center" vertical="center" wrapText="1"/>
    </xf>
    <xf numFmtId="0" fontId="0" fillId="34" borderId="0" xfId="0" applyFill="1" applyAlignment="1">
      <alignment horizontal="justify"/>
    </xf>
    <xf numFmtId="0" fontId="0" fillId="0" borderId="0" xfId="0" applyAlignment="1">
      <alignment horizontal="center"/>
    </xf>
    <xf numFmtId="0" fontId="0" fillId="33" borderId="0" xfId="0" applyFill="1" applyAlignment="1">
      <alignment horizontal="center" vertical="center" wrapText="1"/>
    </xf>
    <xf numFmtId="0" fontId="0" fillId="33" borderId="0" xfId="0" applyFill="1" applyAlignment="1">
      <alignment horizontal="justify"/>
    </xf>
    <xf numFmtId="0" fontId="24" fillId="0" borderId="0" xfId="0" applyFont="1" applyAlignment="1">
      <alignment horizontal="center"/>
    </xf>
  </cellXfs>
  <cellStyles count="5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odyStyle" xfId="5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Excel_BuiltIn_Énfasis1" xfId="44"/>
    <cellStyle name="Incorrecto" xfId="7" builtinId="27" customBuiltin="1"/>
    <cellStyle name="Millares [0]" xfId="45" builtinId="6"/>
    <cellStyle name="Millares 2" xfId="49"/>
    <cellStyle name="Moneda [0]" xfId="42" builtinId="7"/>
    <cellStyle name="Moneda [0] 2" xfId="50"/>
    <cellStyle name="Moneda 2" xfId="48"/>
    <cellStyle name="Neutral" xfId="8" builtinId="28" customBuiltin="1"/>
    <cellStyle name="Normal" xfId="0" builtinId="0"/>
    <cellStyle name="Normal 2" xfId="46"/>
    <cellStyle name="Notas" xfId="15" builtinId="10" customBuiltin="1"/>
    <cellStyle name="Porcentaje" xfId="43" builtinId="5"/>
    <cellStyle name="Porcentaje 2" xfId="47"/>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27">
    <dxf>
      <font>
        <sz val="14"/>
      </font>
    </dxf>
    <dxf>
      <font>
        <sz val="14"/>
      </font>
    </dxf>
    <dxf>
      <font>
        <sz val="14"/>
      </font>
    </dxf>
    <dxf>
      <font>
        <sz val="12"/>
      </font>
    </dxf>
    <dxf>
      <font>
        <sz val="12"/>
      </font>
    </dxf>
    <dxf>
      <font>
        <sz val="12"/>
      </font>
    </dxf>
    <dxf>
      <numFmt numFmtId="168" formatCode="&quot;$&quot;\ #,##0"/>
    </dxf>
    <dxf>
      <numFmt numFmtId="168" formatCode="&quot;$&quot;\ #,##0"/>
    </dxf>
    <dxf>
      <numFmt numFmtId="168" formatCode="&quot;$&quot;\ #,##0"/>
    </dxf>
    <dxf>
      <numFmt numFmtId="168" formatCode="&quot;$&quot;\ #,##0"/>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rgb="FFCCFFFF"/>
        </patternFill>
      </fill>
    </dxf>
    <dxf>
      <fill>
        <patternFill>
          <bgColor rgb="FFCCFFFF"/>
        </patternFill>
      </fill>
    </dxf>
    <dxf>
      <fill>
        <patternFill>
          <bgColor theme="2" tint="-9.9978637043366805E-2"/>
        </patternFill>
      </fill>
    </dxf>
    <dxf>
      <fill>
        <patternFill>
          <bgColor theme="2" tint="-9.9978637043366805E-2"/>
        </patternFill>
      </fill>
    </dxf>
    <dxf>
      <fill>
        <patternFill>
          <bgColor theme="2" tint="-9.9978637043366805E-2"/>
        </patternFill>
      </fill>
    </dxf>
    <dxf>
      <fill>
        <patternFill>
          <bgColor theme="5" tint="0.59999389629810485"/>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bgColor theme="0" tint="-0.14999847407452621"/>
        </patternFill>
      </fill>
    </dxf>
    <dxf>
      <fill>
        <patternFill>
          <bgColor theme="0" tint="-0.14999847407452621"/>
        </patternFill>
      </fill>
    </dxf>
    <dxf>
      <fill>
        <patternFill>
          <bgColor rgb="FF6699FF"/>
        </patternFill>
      </fill>
    </dxf>
    <dxf>
      <fill>
        <patternFill>
          <bgColor rgb="FF6699FF"/>
        </patternFill>
      </fill>
    </dxf>
    <dxf>
      <fill>
        <patternFill>
          <bgColor rgb="FF6699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alignment horizontal="justify" readingOrder="0"/>
    </dxf>
    <dxf>
      <numFmt numFmtId="168" formatCode="&quot;$&quot;\ #,##0"/>
    </dxf>
    <dxf>
      <numFmt numFmtId="168" formatCode="&quot;$&quot;\ #,##0"/>
    </dxf>
    <dxf>
      <numFmt numFmtId="168" formatCode="&quot;$&quot;\ #,##0"/>
    </dxf>
    <dxf>
      <numFmt numFmtId="168" formatCode="&quot;$&quot;\ #,##0"/>
    </dxf>
    <dxf>
      <font>
        <sz val="8"/>
      </font>
    </dxf>
    <dxf>
      <font>
        <sz val="9"/>
      </font>
    </dxf>
    <dxf>
      <font>
        <sz val="10"/>
      </font>
    </dxf>
    <dxf>
      <numFmt numFmtId="168" formatCode="&quot;$&quot;\ #,##0"/>
    </dxf>
    <dxf>
      <numFmt numFmtId="166" formatCode="_-&quot;$&quot;* #,##0.00_-;\-&quot;$&quot;* #,##0.00_-;_-&quot;$&quot;* &quot;-&quot;??_-;_-@_-"/>
    </dxf>
    <dxf>
      <numFmt numFmtId="168" formatCode="&quot;$&quot;\ #,##0"/>
    </dxf>
    <dxf>
      <numFmt numFmtId="168" formatCode="&quot;$&quot;\ #,##0"/>
    </dxf>
    <dxf>
      <numFmt numFmtId="168" formatCode="&quot;$&quot;\ #,##0"/>
    </dxf>
    <dxf>
      <numFmt numFmtId="168" formatCode="&quot;$&quot;\ #,##0"/>
    </dxf>
    <dxf>
      <numFmt numFmtId="168" formatCode="&quot;$&quot;\ #,##0"/>
    </dxf>
    <dxf>
      <numFmt numFmtId="168" formatCode="&quot;$&quot;\ #,##0"/>
    </dxf>
  </dxfs>
  <tableStyles count="0" defaultTableStyle="TableStyleMedium2" defaultPivotStyle="PivotStyleLight16"/>
  <colors>
    <mruColors>
      <color rgb="FF0099FF"/>
      <color rgb="FF6699FF"/>
      <color rgb="FF3399FF"/>
      <color rgb="FFCCFFFF"/>
      <color rgb="FF000099"/>
      <color rgb="FF0033CC"/>
      <color rgb="FFCCECFF"/>
      <color rgb="FF006600"/>
      <color rgb="FF0099CC"/>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pivotCacheDefinition" Target="pivotCache/pivotCacheDefinition7.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5.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4.xml"/><Relationship Id="rId28" Type="http://schemas.openxmlformats.org/officeDocument/2006/relationships/pivotCacheDefinition" Target="pivotCache/pivotCacheDefinition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 Id="rId27" Type="http://schemas.openxmlformats.org/officeDocument/2006/relationships/pivotCacheDefinition" Target="pivotCache/pivotCacheDefinition8.xml"/><Relationship Id="rId30" Type="http://schemas.openxmlformats.org/officeDocument/2006/relationships/styles" Target="styles.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4.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5.xml"/></Relationships>
</file>

<file path=xl/charts/_rels/chart1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6.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7.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2.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350421622829069E-2"/>
          <c:y val="4.9367661693667228E-2"/>
          <c:w val="0.9576368645408686"/>
          <c:h val="0.90951409443621067"/>
        </c:manualLayout>
      </c:layout>
      <c:barChart>
        <c:barDir val="col"/>
        <c:grouping val="clustered"/>
        <c:varyColors val="0"/>
        <c:ser>
          <c:idx val="0"/>
          <c:order val="0"/>
          <c:tx>
            <c:strRef>
              <c:f>JURIDICA!$AI$2</c:f>
              <c:strCache>
                <c:ptCount val="1"/>
                <c:pt idx="0">
                  <c:v>% programación</c:v>
                </c:pt>
              </c:strCache>
            </c:strRef>
          </c:tx>
          <c:spPr>
            <a:gradFill flip="none" rotWithShape="1">
              <a:gsLst>
                <a:gs pos="100000">
                  <a:srgbClr val="CCECFF"/>
                </a:gs>
                <a:gs pos="15000">
                  <a:schemeClr val="tx1">
                    <a:lumMod val="75000"/>
                    <a:lumOff val="25000"/>
                  </a:schemeClr>
                </a:gs>
              </a:gsLst>
              <a:lin ang="13500000" scaled="1"/>
              <a:tileRect/>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spPr>
                <a:noFill/>
                <a:ln>
                  <a:noFill/>
                </a:ln>
                <a:effectLst/>
              </c:spPr>
              <c:txPr>
                <a:bodyPr wrap="square" lIns="38100" tIns="19050" rIns="38100" bIns="19050" anchor="ctr">
                  <a:noAutofit/>
                </a:bodyPr>
                <a:lstStyle/>
                <a:p>
                  <a:pPr>
                    <a:defRPr b="1">
                      <a:solidFill>
                        <a:sysClr val="windowText" lastClr="000000"/>
                      </a:solidFill>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DEE7-4A70-8AD2-01AB79C40085}"/>
                </c:ext>
              </c:extLst>
            </c:dLbl>
            <c:dLbl>
              <c:idx val="1"/>
              <c:spPr>
                <a:noFill/>
                <a:ln>
                  <a:noFill/>
                </a:ln>
                <a:effectLst/>
              </c:spPr>
              <c:txPr>
                <a:bodyPr wrap="square" lIns="38100" tIns="19050" rIns="38100" bIns="19050" anchor="ctr">
                  <a:spAutoFit/>
                </a:bodyPr>
                <a:lstStyle/>
                <a:p>
                  <a:pPr>
                    <a:defRPr b="1">
                      <a:solidFill>
                        <a:sysClr val="windowText" lastClr="000000"/>
                      </a:solidFill>
                    </a:defRPr>
                  </a:pPr>
                  <a:endParaRPr lang="es-CO"/>
                </a:p>
              </c:txPr>
              <c:showLegendKey val="0"/>
              <c:showVal val="1"/>
              <c:showCatName val="0"/>
              <c:showSerName val="0"/>
              <c:showPercent val="0"/>
              <c:showBubbleSize val="0"/>
              <c:extLst>
                <c:ext xmlns:c16="http://schemas.microsoft.com/office/drawing/2014/chart" uri="{C3380CC4-5D6E-409C-BE32-E72D297353CC}">
                  <c16:uniqueId val="{00000000-AC66-4031-AB96-18A08C06F65B}"/>
                </c:ext>
              </c:extLst>
            </c:dLbl>
            <c:dLbl>
              <c:idx val="2"/>
              <c:spPr>
                <a:noFill/>
                <a:ln>
                  <a:noFill/>
                </a:ln>
                <a:effectLst/>
              </c:spPr>
              <c:txPr>
                <a:bodyPr wrap="square" lIns="38100" tIns="19050" rIns="38100" bIns="19050" anchor="ctr">
                  <a:spAutoFit/>
                </a:bodyPr>
                <a:lstStyle/>
                <a:p>
                  <a:pPr>
                    <a:defRPr b="1">
                      <a:solidFill>
                        <a:sysClr val="windowText" lastClr="000000"/>
                      </a:solidFill>
                    </a:defRPr>
                  </a:pPr>
                  <a:endParaRPr lang="es-CO"/>
                </a:p>
              </c:txPr>
              <c:showLegendKey val="0"/>
              <c:showVal val="1"/>
              <c:showCatName val="0"/>
              <c:showSerName val="0"/>
              <c:showPercent val="0"/>
              <c:showBubbleSize val="0"/>
              <c:extLst>
                <c:ext xmlns:c16="http://schemas.microsoft.com/office/drawing/2014/chart" uri="{C3380CC4-5D6E-409C-BE32-E72D297353CC}">
                  <c16:uniqueId val="{00000001-AC66-4031-AB96-18A08C06F65B}"/>
                </c:ext>
              </c:extLst>
            </c:dLbl>
            <c:dLbl>
              <c:idx val="3"/>
              <c:layout>
                <c:manualLayout>
                  <c:x val="4.710037832358998E-3"/>
                  <c:y val="1.8175915052029132E-2"/>
                </c:manualLayout>
              </c:layout>
              <c:spPr>
                <a:noFill/>
                <a:ln>
                  <a:noFill/>
                </a:ln>
                <a:effectLst/>
              </c:spPr>
              <c:txPr>
                <a:bodyPr wrap="square" lIns="38100" tIns="19050" rIns="38100" bIns="19050" anchor="ctr">
                  <a:spAutoFit/>
                </a:bodyPr>
                <a:lstStyle/>
                <a:p>
                  <a:pPr>
                    <a:defRPr b="1">
                      <a:solidFill>
                        <a:sysClr val="windowText" lastClr="000000"/>
                      </a:solidFill>
                    </a:defRPr>
                  </a:pPr>
                  <a:endParaRPr lang="es-C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C66-4031-AB96-18A08C06F65B}"/>
                </c:ext>
              </c:extLst>
            </c:dLbl>
            <c:dLbl>
              <c:idx val="4"/>
              <c:layout>
                <c:manualLayout>
                  <c:x val="2.355018916179456E-3"/>
                  <c:y val="1.2982796465735231E-2"/>
                </c:manualLayout>
              </c:layout>
              <c:spPr>
                <a:noFill/>
                <a:ln>
                  <a:noFill/>
                </a:ln>
                <a:effectLst/>
              </c:spPr>
              <c:txPr>
                <a:bodyPr wrap="square" lIns="38100" tIns="19050" rIns="38100" bIns="19050" anchor="ctr">
                  <a:spAutoFit/>
                </a:bodyPr>
                <a:lstStyle/>
                <a:p>
                  <a:pPr>
                    <a:defRPr b="1">
                      <a:solidFill>
                        <a:sysClr val="windowText" lastClr="000000"/>
                      </a:solidFill>
                    </a:defRPr>
                  </a:pPr>
                  <a:endParaRPr lang="es-C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C66-4031-AB96-18A08C06F65B}"/>
                </c:ext>
              </c:extLst>
            </c:dLbl>
            <c:dLbl>
              <c:idx val="5"/>
              <c:spPr>
                <a:noFill/>
                <a:ln>
                  <a:noFill/>
                </a:ln>
                <a:effectLst/>
              </c:spPr>
              <c:txPr>
                <a:bodyPr wrap="square" lIns="38100" tIns="19050" rIns="38100" bIns="19050" anchor="ctr">
                  <a:spAutoFit/>
                </a:bodyPr>
                <a:lstStyle/>
                <a:p>
                  <a:pPr>
                    <a:defRPr b="1">
                      <a:solidFill>
                        <a:schemeClr val="bg1"/>
                      </a:solidFill>
                    </a:defRPr>
                  </a:pPr>
                  <a:endParaRPr lang="es-CO"/>
                </a:p>
              </c:txPr>
              <c:showLegendKey val="0"/>
              <c:showVal val="1"/>
              <c:showCatName val="0"/>
              <c:showSerName val="0"/>
              <c:showPercent val="0"/>
              <c:showBubbleSize val="0"/>
              <c:extLst>
                <c:ext xmlns:c16="http://schemas.microsoft.com/office/drawing/2014/chart" uri="{C3380CC4-5D6E-409C-BE32-E72D297353CC}">
                  <c16:uniqueId val="{00000004-AC66-4031-AB96-18A08C06F65B}"/>
                </c:ext>
              </c:extLst>
            </c:dLbl>
            <c:dLbl>
              <c:idx val="6"/>
              <c:layout>
                <c:manualLayout>
                  <c:x val="2.3550189161794127E-3"/>
                  <c:y val="1.2982796465735231E-2"/>
                </c:manualLayout>
              </c:layout>
              <c:spPr>
                <a:noFill/>
                <a:ln>
                  <a:noFill/>
                </a:ln>
                <a:effectLst/>
              </c:spPr>
              <c:txPr>
                <a:bodyPr wrap="square" lIns="38100" tIns="19050" rIns="38100" bIns="19050" anchor="ctr">
                  <a:spAutoFit/>
                </a:bodyPr>
                <a:lstStyle/>
                <a:p>
                  <a:pPr>
                    <a:defRPr b="1">
                      <a:solidFill>
                        <a:sysClr val="windowText" lastClr="000000"/>
                      </a:solidFill>
                    </a:defRPr>
                  </a:pPr>
                  <a:endParaRPr lang="es-C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C66-4031-AB96-18A08C06F65B}"/>
                </c:ext>
              </c:extLst>
            </c:dLbl>
            <c:dLbl>
              <c:idx val="7"/>
              <c:spPr>
                <a:noFill/>
                <a:ln>
                  <a:noFill/>
                </a:ln>
                <a:effectLst/>
              </c:spPr>
              <c:txPr>
                <a:bodyPr wrap="square" lIns="38100" tIns="19050" rIns="38100" bIns="19050" anchor="ctr">
                  <a:spAutoFit/>
                </a:bodyPr>
                <a:lstStyle/>
                <a:p>
                  <a:pPr>
                    <a:defRPr b="1">
                      <a:solidFill>
                        <a:schemeClr val="bg1"/>
                      </a:solidFill>
                    </a:defRPr>
                  </a:pPr>
                  <a:endParaRPr lang="es-CO"/>
                </a:p>
              </c:txPr>
              <c:showLegendKey val="0"/>
              <c:showVal val="1"/>
              <c:showCatName val="0"/>
              <c:showSerName val="0"/>
              <c:showPercent val="0"/>
              <c:showBubbleSize val="0"/>
              <c:extLst>
                <c:ext xmlns:c16="http://schemas.microsoft.com/office/drawing/2014/chart" uri="{C3380CC4-5D6E-409C-BE32-E72D297353CC}">
                  <c16:uniqueId val="{00000006-AC66-4031-AB96-18A08C06F65B}"/>
                </c:ext>
              </c:extLst>
            </c:dLbl>
            <c:dLbl>
              <c:idx val="8"/>
              <c:spPr>
                <a:noFill/>
                <a:ln>
                  <a:noFill/>
                </a:ln>
                <a:effectLst/>
              </c:spPr>
              <c:txPr>
                <a:bodyPr wrap="square" lIns="38100" tIns="19050" rIns="38100" bIns="19050" anchor="ctr">
                  <a:spAutoFit/>
                </a:bodyPr>
                <a:lstStyle/>
                <a:p>
                  <a:pPr>
                    <a:defRPr b="1">
                      <a:solidFill>
                        <a:schemeClr val="bg1"/>
                      </a:solidFill>
                    </a:defRPr>
                  </a:pPr>
                  <a:endParaRPr lang="es-CO"/>
                </a:p>
              </c:txPr>
              <c:showLegendKey val="0"/>
              <c:showVal val="1"/>
              <c:showCatName val="0"/>
              <c:showSerName val="0"/>
              <c:showPercent val="0"/>
              <c:showBubbleSize val="0"/>
              <c:extLst>
                <c:ext xmlns:c16="http://schemas.microsoft.com/office/drawing/2014/chart" uri="{C3380CC4-5D6E-409C-BE32-E72D297353CC}">
                  <c16:uniqueId val="{00000007-AC66-4031-AB96-18A08C06F65B}"/>
                </c:ext>
              </c:extLst>
            </c:dLbl>
            <c:dLbl>
              <c:idx val="9"/>
              <c:spPr>
                <a:noFill/>
                <a:ln>
                  <a:noFill/>
                </a:ln>
                <a:effectLst/>
              </c:spPr>
              <c:txPr>
                <a:bodyPr wrap="square" lIns="38100" tIns="19050" rIns="38100" bIns="19050" anchor="ctr">
                  <a:spAutoFit/>
                </a:bodyPr>
                <a:lstStyle/>
                <a:p>
                  <a:pPr>
                    <a:defRPr b="1">
                      <a:solidFill>
                        <a:schemeClr val="bg1"/>
                      </a:solidFill>
                    </a:defRPr>
                  </a:pPr>
                  <a:endParaRPr lang="es-CO"/>
                </a:p>
              </c:txPr>
              <c:showLegendKey val="0"/>
              <c:showVal val="1"/>
              <c:showCatName val="0"/>
              <c:showSerName val="0"/>
              <c:showPercent val="0"/>
              <c:showBubbleSize val="0"/>
              <c:extLst>
                <c:ext xmlns:c16="http://schemas.microsoft.com/office/drawing/2014/chart" uri="{C3380CC4-5D6E-409C-BE32-E72D297353CC}">
                  <c16:uniqueId val="{00000008-AC66-4031-AB96-18A08C06F65B}"/>
                </c:ext>
              </c:extLst>
            </c:dLbl>
            <c:dLbl>
              <c:idx val="10"/>
              <c:delete val="1"/>
              <c:extLst>
                <c:ext xmlns:c15="http://schemas.microsoft.com/office/drawing/2012/chart" uri="{CE6537A1-D6FC-4f65-9D91-7224C49458BB}"/>
                <c:ext xmlns:c16="http://schemas.microsoft.com/office/drawing/2014/chart" uri="{C3380CC4-5D6E-409C-BE32-E72D297353CC}">
                  <c16:uniqueId val="{00000005-E4CA-453A-B3EC-32B710F51CF5}"/>
                </c:ext>
              </c:extLst>
            </c:dLbl>
            <c:dLbl>
              <c:idx val="11"/>
              <c:spPr>
                <a:noFill/>
                <a:ln>
                  <a:noFill/>
                </a:ln>
                <a:effectLst/>
              </c:spPr>
              <c:txPr>
                <a:bodyPr wrap="square" lIns="38100" tIns="19050" rIns="38100" bIns="19050" anchor="ctr">
                  <a:spAutoFit/>
                </a:bodyPr>
                <a:lstStyle/>
                <a:p>
                  <a:pPr>
                    <a:defRPr b="1">
                      <a:solidFill>
                        <a:sysClr val="windowText" lastClr="000000"/>
                      </a:solidFill>
                    </a:defRPr>
                  </a:pPr>
                  <a:endParaRPr lang="es-CO"/>
                </a:p>
              </c:txPr>
              <c:showLegendKey val="0"/>
              <c:showVal val="1"/>
              <c:showCatName val="0"/>
              <c:showSerName val="0"/>
              <c:showPercent val="0"/>
              <c:showBubbleSize val="0"/>
              <c:extLst>
                <c:ext xmlns:c16="http://schemas.microsoft.com/office/drawing/2014/chart" uri="{C3380CC4-5D6E-409C-BE32-E72D297353CC}">
                  <c16:uniqueId val="{00000009-AC66-4031-AB96-18A08C06F65B}"/>
                </c:ext>
              </c:extLst>
            </c:dLbl>
            <c:spPr>
              <a:noFill/>
              <a:ln>
                <a:noFill/>
              </a:ln>
              <a:effectLst/>
            </c:spPr>
            <c:txPr>
              <a:bodyPr wrap="square" lIns="38100" tIns="19050" rIns="38100" bIns="19050" anchor="ctr">
                <a:spAutoFit/>
              </a:bodyPr>
              <a:lstStyle/>
              <a:p>
                <a:pPr>
                  <a:defRPr b="1">
                    <a:solidFill>
                      <a:schemeClr val="bg1">
                        <a:lumMod val="85000"/>
                      </a:schemeClr>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JURIDICA!$B$10:$B$21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JURIDICA!$AO$3:$AO$14</c:f>
              <c:numCache>
                <c:formatCode>0%</c:formatCode>
                <c:ptCount val="12"/>
                <c:pt idx="0">
                  <c:v>0.60858948162176241</c:v>
                </c:pt>
                <c:pt idx="1">
                  <c:v>2.6705446597891168E-2</c:v>
                </c:pt>
                <c:pt idx="2">
                  <c:v>6.6304667054049818E-2</c:v>
                </c:pt>
                <c:pt idx="3">
                  <c:v>3.1424478843361303E-2</c:v>
                </c:pt>
                <c:pt idx="4">
                  <c:v>7.3140839224718223E-4</c:v>
                </c:pt>
                <c:pt idx="5">
                  <c:v>1.4628167844943645E-4</c:v>
                </c:pt>
                <c:pt idx="6">
                  <c:v>2.6623265477797434E-2</c:v>
                </c:pt>
                <c:pt idx="7">
                  <c:v>0</c:v>
                </c:pt>
                <c:pt idx="8">
                  <c:v>1.4628167844943645E-3</c:v>
                </c:pt>
                <c:pt idx="9">
                  <c:v>3.6570419612359112E-4</c:v>
                </c:pt>
                <c:pt idx="10">
                  <c:v>5.1198587457302756E-4</c:v>
                </c:pt>
                <c:pt idx="11">
                  <c:v>0.23713446347925035</c:v>
                </c:pt>
              </c:numCache>
            </c:numRef>
          </c:val>
          <c:extLst>
            <c:ext xmlns:c16="http://schemas.microsoft.com/office/drawing/2014/chart" uri="{C3380CC4-5D6E-409C-BE32-E72D297353CC}">
              <c16:uniqueId val="{00000007-DEE7-4A70-8AD2-01AB79C40085}"/>
            </c:ext>
          </c:extLst>
        </c:ser>
        <c:ser>
          <c:idx val="1"/>
          <c:order val="1"/>
          <c:tx>
            <c:strRef>
              <c:f>JURIDICA!$AJ$2</c:f>
              <c:strCache>
                <c:ptCount val="1"/>
                <c:pt idx="0">
                  <c:v>% ejecución</c:v>
                </c:pt>
              </c:strCache>
            </c:strRef>
          </c:tx>
          <c:spPr>
            <a:scene3d>
              <a:camera prst="orthographicFront"/>
              <a:lightRig rig="threePt" dir="t"/>
            </a:scene3d>
            <a:sp3d>
              <a:bevelT w="127000" h="203200"/>
              <a:bevelB w="12700"/>
            </a:sp3d>
          </c:spPr>
          <c:invertIfNegative val="0"/>
          <c:dLbls>
            <c:dLbl>
              <c:idx val="0"/>
              <c:layout>
                <c:manualLayout>
                  <c:x val="-4.710037832358998E-3"/>
                  <c:y val="2.77200277200267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541-4509-911A-7F06014B1E51}"/>
                </c:ext>
              </c:extLst>
            </c:dLbl>
            <c:dLbl>
              <c:idx val="2"/>
              <c:layout>
                <c:manualLayout>
                  <c:x val="7.0650567485384544E-3"/>
                  <c:y val="-9.8669253139587854E-2"/>
                </c:manualLayout>
              </c:layout>
              <c:spPr>
                <a:noFill/>
                <a:ln>
                  <a:noFill/>
                </a:ln>
                <a:effectLst/>
              </c:spPr>
              <c:txPr>
                <a:bodyPr/>
                <a:lstStyle/>
                <a:p>
                  <a:pPr>
                    <a:defRPr sz="900" b="1">
                      <a:solidFill>
                        <a:schemeClr val="bg1"/>
                      </a:solidFill>
                    </a:defRPr>
                  </a:pPr>
                  <a:endParaRPr lang="es-CO"/>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547-4BBC-A562-C85040243A2F}"/>
                </c:ext>
              </c:extLst>
            </c:dLbl>
            <c:dLbl>
              <c:idx val="3"/>
              <c:layout>
                <c:manualLayout>
                  <c:x val="0"/>
                  <c:y val="-0.1687763540545581"/>
                </c:manualLayout>
              </c:layout>
              <c:spPr>
                <a:noFill/>
                <a:ln>
                  <a:noFill/>
                </a:ln>
                <a:effectLst/>
              </c:spPr>
              <c:txPr>
                <a:bodyPr/>
                <a:lstStyle/>
                <a:p>
                  <a:pPr>
                    <a:defRPr sz="900" b="1">
                      <a:solidFill>
                        <a:schemeClr val="bg1"/>
                      </a:solidFill>
                    </a:defRPr>
                  </a:pPr>
                  <a:endParaRPr lang="es-CO"/>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547-4BBC-A562-C85040243A2F}"/>
                </c:ext>
              </c:extLst>
            </c:dLbl>
            <c:dLbl>
              <c:idx val="4"/>
              <c:spPr>
                <a:noFill/>
                <a:ln>
                  <a:noFill/>
                </a:ln>
                <a:effectLst/>
              </c:spPr>
              <c:txPr>
                <a:bodyPr/>
                <a:lstStyle/>
                <a:p>
                  <a:pPr>
                    <a:defRPr sz="900" b="1">
                      <a:solidFill>
                        <a:schemeClr val="bg1"/>
                      </a:solidFill>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A-AC66-4031-AB96-18A08C06F65B}"/>
                </c:ext>
              </c:extLst>
            </c:dLbl>
            <c:dLbl>
              <c:idx val="5"/>
              <c:spPr>
                <a:noFill/>
                <a:ln>
                  <a:noFill/>
                </a:ln>
                <a:effectLst/>
              </c:spPr>
              <c:txPr>
                <a:bodyPr/>
                <a:lstStyle/>
                <a:p>
                  <a:pPr>
                    <a:defRPr sz="900" b="1">
                      <a:solidFill>
                        <a:schemeClr val="bg1"/>
                      </a:solidFill>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B-AC66-4031-AB96-18A08C06F65B}"/>
                </c:ext>
              </c:extLst>
            </c:dLbl>
            <c:dLbl>
              <c:idx val="6"/>
              <c:spPr>
                <a:noFill/>
                <a:ln>
                  <a:noFill/>
                </a:ln>
                <a:effectLst/>
              </c:spPr>
              <c:txPr>
                <a:bodyPr/>
                <a:lstStyle/>
                <a:p>
                  <a:pPr>
                    <a:defRPr sz="900" b="1">
                      <a:solidFill>
                        <a:schemeClr val="bg1"/>
                      </a:solidFill>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C-AC66-4031-AB96-18A08C06F65B}"/>
                </c:ext>
              </c:extLst>
            </c:dLbl>
            <c:dLbl>
              <c:idx val="7"/>
              <c:spPr>
                <a:noFill/>
                <a:ln>
                  <a:noFill/>
                </a:ln>
                <a:effectLst/>
              </c:spPr>
              <c:txPr>
                <a:bodyPr/>
                <a:lstStyle/>
                <a:p>
                  <a:pPr>
                    <a:defRPr sz="900" b="1">
                      <a:solidFill>
                        <a:schemeClr val="bg1"/>
                      </a:solidFill>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D-AC66-4031-AB96-18A08C06F65B}"/>
                </c:ext>
              </c:extLst>
            </c:dLbl>
            <c:dLbl>
              <c:idx val="8"/>
              <c:spPr>
                <a:noFill/>
                <a:ln>
                  <a:noFill/>
                </a:ln>
                <a:effectLst/>
              </c:spPr>
              <c:txPr>
                <a:bodyPr/>
                <a:lstStyle/>
                <a:p>
                  <a:pPr>
                    <a:defRPr sz="900" b="1">
                      <a:solidFill>
                        <a:schemeClr val="bg1"/>
                      </a:solidFill>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E-AC66-4031-AB96-18A08C06F65B}"/>
                </c:ext>
              </c:extLst>
            </c:dLbl>
            <c:dLbl>
              <c:idx val="9"/>
              <c:delete val="1"/>
              <c:extLst>
                <c:ext xmlns:c15="http://schemas.microsoft.com/office/drawing/2012/chart" uri="{CE6537A1-D6FC-4f65-9D91-7224C49458BB}"/>
                <c:ext xmlns:c16="http://schemas.microsoft.com/office/drawing/2014/chart" uri="{C3380CC4-5D6E-409C-BE32-E72D297353CC}">
                  <c16:uniqueId val="{00000003-E4CA-453A-B3EC-32B710F51CF5}"/>
                </c:ext>
              </c:extLst>
            </c:dLbl>
            <c:dLbl>
              <c:idx val="10"/>
              <c:delete val="1"/>
              <c:extLst>
                <c:ext xmlns:c15="http://schemas.microsoft.com/office/drawing/2012/chart" uri="{CE6537A1-D6FC-4f65-9D91-7224C49458BB}"/>
                <c:ext xmlns:c16="http://schemas.microsoft.com/office/drawing/2014/chart" uri="{C3380CC4-5D6E-409C-BE32-E72D297353CC}">
                  <c16:uniqueId val="{00000004-E4CA-453A-B3EC-32B710F51CF5}"/>
                </c:ext>
              </c:extLst>
            </c:dLbl>
            <c:dLbl>
              <c:idx val="11"/>
              <c:delete val="1"/>
              <c:extLst>
                <c:ext xmlns:c15="http://schemas.microsoft.com/office/drawing/2012/chart" uri="{CE6537A1-D6FC-4f65-9D91-7224C49458BB}"/>
                <c:ext xmlns:c16="http://schemas.microsoft.com/office/drawing/2014/chart" uri="{C3380CC4-5D6E-409C-BE32-E72D297353CC}">
                  <c16:uniqueId val="{00000000-E4CA-453A-B3EC-32B710F51CF5}"/>
                </c:ext>
              </c:extLst>
            </c:dLbl>
            <c:spPr>
              <a:noFill/>
              <a:ln>
                <a:noFill/>
              </a:ln>
              <a:effectLst/>
            </c:spPr>
            <c:txPr>
              <a:bodyPr/>
              <a:lstStyle/>
              <a:p>
                <a:pPr>
                  <a:defRPr sz="900" b="1">
                    <a:solidFill>
                      <a:srgbClr val="C00000"/>
                    </a:solidFill>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JURIDICA!$B$10:$B$21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JURIDICA!$AP$3:$AP$14</c:f>
              <c:numCache>
                <c:formatCode>0%</c:formatCode>
                <c:ptCount val="12"/>
                <c:pt idx="0">
                  <c:v>0.3748187147167098</c:v>
                </c:pt>
                <c:pt idx="1">
                  <c:v>0.22100879222934</c:v>
                </c:pt>
                <c:pt idx="2">
                  <c:v>0</c:v>
                </c:pt>
                <c:pt idx="3">
                  <c:v>0</c:v>
                </c:pt>
                <c:pt idx="4">
                  <c:v>1.8080494487328933E-2</c:v>
                </c:pt>
                <c:pt idx="5">
                  <c:v>0</c:v>
                </c:pt>
                <c:pt idx="6">
                  <c:v>0</c:v>
                </c:pt>
                <c:pt idx="7">
                  <c:v>1.1886004273448523E-2</c:v>
                </c:pt>
                <c:pt idx="8">
                  <c:v>1.230998872187093E-2</c:v>
                </c:pt>
                <c:pt idx="9">
                  <c:v>1.882457093498888E-2</c:v>
                </c:pt>
                <c:pt idx="10">
                  <c:v>2.5286148326965703E-3</c:v>
                </c:pt>
                <c:pt idx="11">
                  <c:v>5.8098448845383927E-2</c:v>
                </c:pt>
              </c:numCache>
            </c:numRef>
          </c:val>
          <c:extLst>
            <c:ext xmlns:c16="http://schemas.microsoft.com/office/drawing/2014/chart" uri="{C3380CC4-5D6E-409C-BE32-E72D297353CC}">
              <c16:uniqueId val="{00000008-DEE7-4A70-8AD2-01AB79C40085}"/>
            </c:ext>
          </c:extLst>
        </c:ser>
        <c:dLbls>
          <c:showLegendKey val="0"/>
          <c:showVal val="0"/>
          <c:showCatName val="0"/>
          <c:showSerName val="0"/>
          <c:showPercent val="0"/>
          <c:showBubbleSize val="0"/>
        </c:dLbls>
        <c:gapWidth val="0"/>
        <c:overlap val="5"/>
        <c:axId val="-102121088"/>
        <c:axId val="-102120000"/>
      </c:barChart>
      <c:lineChart>
        <c:grouping val="standard"/>
        <c:varyColors val="0"/>
        <c:ser>
          <c:idx val="3"/>
          <c:order val="3"/>
          <c:tx>
            <c:strRef>
              <c:f>JURIDICA!$AK$2</c:f>
              <c:strCache>
                <c:ptCount val="1"/>
                <c:pt idx="0">
                  <c:v>Programación de Giros Acumulados</c:v>
                </c:pt>
              </c:strCache>
            </c:strRef>
          </c:tx>
          <c:spPr>
            <a:ln>
              <a:solidFill>
                <a:srgbClr val="6699FF"/>
              </a:solidFill>
              <a:prstDash val="dash"/>
            </a:ln>
          </c:spPr>
          <c:marker>
            <c:symbol val="none"/>
          </c:marker>
          <c:dLbls>
            <c:spPr>
              <a:noFill/>
              <a:ln>
                <a:noFill/>
              </a:ln>
              <a:effectLst/>
            </c:spPr>
            <c:txPr>
              <a:bodyPr wrap="square" lIns="38100" tIns="19050" rIns="38100" bIns="19050" anchor="ctr">
                <a:spAutoFit/>
              </a:bodyPr>
              <a:lstStyle/>
              <a:p>
                <a:pPr>
                  <a:defRPr b="1">
                    <a:solidFill>
                      <a:srgbClr val="0099CC"/>
                    </a:solidFill>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JURIDICA!$AQ$3:$AQ$14</c:f>
              <c:numCache>
                <c:formatCode>0%</c:formatCode>
                <c:ptCount val="12"/>
                <c:pt idx="0">
                  <c:v>0</c:v>
                </c:pt>
                <c:pt idx="1">
                  <c:v>6.2902556204276041E-3</c:v>
                </c:pt>
                <c:pt idx="2">
                  <c:v>5.4406185845707465E-2</c:v>
                </c:pt>
                <c:pt idx="3">
                  <c:v>0.1679865492717362</c:v>
                </c:pt>
                <c:pt idx="4">
                  <c:v>0.21549450264803297</c:v>
                </c:pt>
                <c:pt idx="5">
                  <c:v>0.29069020726860634</c:v>
                </c:pt>
                <c:pt idx="6">
                  <c:v>0.33220377257028461</c:v>
                </c:pt>
                <c:pt idx="7">
                  <c:v>0.44492441645500302</c:v>
                </c:pt>
                <c:pt idx="8">
                  <c:v>0.56178174950916582</c:v>
                </c:pt>
                <c:pt idx="9">
                  <c:v>0.63224505344153703</c:v>
                </c:pt>
                <c:pt idx="10">
                  <c:v>0.6791874216129542</c:v>
                </c:pt>
                <c:pt idx="11">
                  <c:v>0.7347379643652775</c:v>
                </c:pt>
              </c:numCache>
            </c:numRef>
          </c:val>
          <c:smooth val="0"/>
          <c:extLst>
            <c:ext xmlns:c16="http://schemas.microsoft.com/office/drawing/2014/chart" uri="{C3380CC4-5D6E-409C-BE32-E72D297353CC}">
              <c16:uniqueId val="{00000001-9541-4509-911A-7F06014B1E51}"/>
            </c:ext>
          </c:extLst>
        </c:ser>
        <c:dLbls>
          <c:showLegendKey val="0"/>
          <c:showVal val="0"/>
          <c:showCatName val="0"/>
          <c:showSerName val="0"/>
          <c:showPercent val="0"/>
          <c:showBubbleSize val="0"/>
        </c:dLbls>
        <c:marker val="1"/>
        <c:smooth val="0"/>
        <c:axId val="-102121088"/>
        <c:axId val="-102120000"/>
      </c:lineChart>
      <c:lineChart>
        <c:grouping val="standard"/>
        <c:varyColors val="0"/>
        <c:ser>
          <c:idx val="2"/>
          <c:order val="2"/>
          <c:tx>
            <c:strRef>
              <c:f>JURIDICA!$AL$2</c:f>
              <c:strCache>
                <c:ptCount val="1"/>
                <c:pt idx="0">
                  <c:v>Giros Acumulados</c:v>
                </c:pt>
              </c:strCache>
            </c:strRef>
          </c:tx>
          <c:spPr>
            <a:ln>
              <a:solidFill>
                <a:srgbClr val="92D050"/>
              </a:solidFill>
            </a:ln>
          </c:spPr>
          <c:marker>
            <c:symbol val="none"/>
          </c:marker>
          <c:dPt>
            <c:idx val="7"/>
            <c:bubble3D val="0"/>
            <c:extLst>
              <c:ext xmlns:c16="http://schemas.microsoft.com/office/drawing/2014/chart" uri="{C3380CC4-5D6E-409C-BE32-E72D297353CC}">
                <c16:uniqueId val="{0000000D-4547-4BBC-A562-C85040243A2F}"/>
              </c:ext>
            </c:extLst>
          </c:dPt>
          <c:dPt>
            <c:idx val="8"/>
            <c:bubble3D val="0"/>
            <c:extLst>
              <c:ext xmlns:c16="http://schemas.microsoft.com/office/drawing/2014/chart" uri="{C3380CC4-5D6E-409C-BE32-E72D297353CC}">
                <c16:uniqueId val="{0000000E-4547-4BBC-A562-C85040243A2F}"/>
              </c:ext>
            </c:extLst>
          </c:dPt>
          <c:dPt>
            <c:idx val="9"/>
            <c:bubble3D val="0"/>
            <c:extLst>
              <c:ext xmlns:c16="http://schemas.microsoft.com/office/drawing/2014/chart" uri="{C3380CC4-5D6E-409C-BE32-E72D297353CC}">
                <c16:uniqueId val="{00000002-E4CA-453A-B3EC-32B710F51CF5}"/>
              </c:ext>
            </c:extLst>
          </c:dPt>
          <c:dPt>
            <c:idx val="10"/>
            <c:bubble3D val="0"/>
            <c:extLst>
              <c:ext xmlns:c16="http://schemas.microsoft.com/office/drawing/2014/chart" uri="{C3380CC4-5D6E-409C-BE32-E72D297353CC}">
                <c16:uniqueId val="{00000001-E4CA-453A-B3EC-32B710F51CF5}"/>
              </c:ext>
            </c:extLst>
          </c:dPt>
          <c:dPt>
            <c:idx val="11"/>
            <c:bubble3D val="0"/>
            <c:extLst>
              <c:ext xmlns:c16="http://schemas.microsoft.com/office/drawing/2014/chart" uri="{C3380CC4-5D6E-409C-BE32-E72D297353CC}">
                <c16:uniqueId val="{00000010-AC66-4031-AB96-18A08C06F65B}"/>
              </c:ext>
            </c:extLst>
          </c:dPt>
          <c:dLbls>
            <c:dLbl>
              <c:idx val="0"/>
              <c:delete val="1"/>
              <c:extLst>
                <c:ext xmlns:c15="http://schemas.microsoft.com/office/drawing/2012/chart" uri="{CE6537A1-D6FC-4f65-9D91-7224C49458BB}"/>
                <c:ext xmlns:c16="http://schemas.microsoft.com/office/drawing/2014/chart" uri="{C3380CC4-5D6E-409C-BE32-E72D297353CC}">
                  <c16:uniqueId val="{00000015-4547-4BBC-A562-C85040243A2F}"/>
                </c:ext>
              </c:extLst>
            </c:dLbl>
            <c:dLbl>
              <c:idx val="2"/>
              <c:layout>
                <c:manualLayout>
                  <c:x val="-5.8875472904487504E-2"/>
                  <c:y val="2.077247434517617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4547-4BBC-A562-C85040243A2F}"/>
                </c:ext>
              </c:extLst>
            </c:dLbl>
            <c:dLbl>
              <c:idx val="3"/>
              <c:layout>
                <c:manualLayout>
                  <c:x val="-5.4165435072128482E-2"/>
                  <c:y val="-1.557935575888227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547-4BBC-A562-C85040243A2F}"/>
                </c:ext>
              </c:extLst>
            </c:dLbl>
            <c:dLbl>
              <c:idx val="4"/>
              <c:layout>
                <c:manualLayout>
                  <c:x val="-4.4745359407410527E-2"/>
                  <c:y val="-5.19311858629409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547-4BBC-A562-C85040243A2F}"/>
                </c:ext>
              </c:extLst>
            </c:dLbl>
            <c:dLbl>
              <c:idx val="5"/>
              <c:layout>
                <c:manualLayout>
                  <c:x val="-4.4745359407410486E-2"/>
                  <c:y val="-3.89483893972056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4547-4BBC-A562-C85040243A2F}"/>
                </c:ext>
              </c:extLst>
            </c:dLbl>
            <c:dLbl>
              <c:idx val="6"/>
              <c:layout>
                <c:manualLayout>
                  <c:x val="-7.0650567485384978E-3"/>
                  <c:y val="-4.41415079834997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4547-4BBC-A562-C85040243A2F}"/>
                </c:ext>
              </c:extLst>
            </c:dLbl>
            <c:dLbl>
              <c:idx val="7"/>
              <c:layout>
                <c:manualLayout>
                  <c:x val="-9.4200756647180826E-3"/>
                  <c:y val="-5.45277451560880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4547-4BBC-A562-C85040243A2F}"/>
                </c:ext>
              </c:extLst>
            </c:dLbl>
            <c:dLbl>
              <c:idx val="8"/>
              <c:layout>
                <c:manualLayout>
                  <c:x val="-9.4200756647179959E-3"/>
                  <c:y val="-6.23174230355291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4547-4BBC-A562-C85040243A2F}"/>
                </c:ext>
              </c:extLst>
            </c:dLbl>
            <c:dLbl>
              <c:idx val="9"/>
              <c:delete val="1"/>
              <c:extLst>
                <c:ext xmlns:c15="http://schemas.microsoft.com/office/drawing/2012/chart" uri="{CE6537A1-D6FC-4f65-9D91-7224C49458BB}"/>
                <c:ext xmlns:c16="http://schemas.microsoft.com/office/drawing/2014/chart" uri="{C3380CC4-5D6E-409C-BE32-E72D297353CC}">
                  <c16:uniqueId val="{00000002-E4CA-453A-B3EC-32B710F51CF5}"/>
                </c:ext>
              </c:extLst>
            </c:dLbl>
            <c:dLbl>
              <c:idx val="10"/>
              <c:delete val="1"/>
              <c:extLst>
                <c:ext xmlns:c15="http://schemas.microsoft.com/office/drawing/2012/chart" uri="{CE6537A1-D6FC-4f65-9D91-7224C49458BB}"/>
                <c:ext xmlns:c16="http://schemas.microsoft.com/office/drawing/2014/chart" uri="{C3380CC4-5D6E-409C-BE32-E72D297353CC}">
                  <c16:uniqueId val="{00000001-E4CA-453A-B3EC-32B710F51CF5}"/>
                </c:ext>
              </c:extLst>
            </c:dLbl>
            <c:spPr>
              <a:noFill/>
              <a:ln>
                <a:noFill/>
              </a:ln>
              <a:effectLst/>
            </c:spPr>
            <c:txPr>
              <a:bodyPr/>
              <a:lstStyle/>
              <a:p>
                <a:pPr>
                  <a:defRPr sz="1050" b="1">
                    <a:solidFill>
                      <a:srgbClr val="92D050"/>
                    </a:solidFill>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JURIDICA!$B$10:$B$21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JURIDICA!$AR$3:$AR$14</c:f>
              <c:numCache>
                <c:formatCode>0%</c:formatCode>
                <c:ptCount val="12"/>
                <c:pt idx="0">
                  <c:v>0</c:v>
                </c:pt>
                <c:pt idx="1">
                  <c:v>5.8791320619042487E-3</c:v>
                </c:pt>
                <c:pt idx="2">
                  <c:v>5.7164545361091341E-2</c:v>
                </c:pt>
                <c:pt idx="3">
                  <c:v>0.12964196058894362</c:v>
                </c:pt>
                <c:pt idx="4">
                  <c:v>0.16392269423612238</c:v>
                </c:pt>
                <c:pt idx="5">
                  <c:v>0.20479175664109897</c:v>
                </c:pt>
                <c:pt idx="6">
                  <c:v>0.23756452093968156</c:v>
                </c:pt>
                <c:pt idx="7">
                  <c:v>0.31164113834184437</c:v>
                </c:pt>
                <c:pt idx="8">
                  <c:v>0.34658936346221636</c:v>
                </c:pt>
                <c:pt idx="9">
                  <c:v>0.49453541301963794</c:v>
                </c:pt>
                <c:pt idx="10">
                  <c:v>0.5349335754054636</c:v>
                </c:pt>
                <c:pt idx="11">
                  <c:v>0.65671038973692486</c:v>
                </c:pt>
              </c:numCache>
            </c:numRef>
          </c:val>
          <c:smooth val="0"/>
          <c:extLst>
            <c:ext xmlns:c16="http://schemas.microsoft.com/office/drawing/2014/chart" uri="{C3380CC4-5D6E-409C-BE32-E72D297353CC}">
              <c16:uniqueId val="{00000009-DEE7-4A70-8AD2-01AB79C40085}"/>
            </c:ext>
          </c:extLst>
        </c:ser>
        <c:dLbls>
          <c:showLegendKey val="0"/>
          <c:showVal val="0"/>
          <c:showCatName val="0"/>
          <c:showSerName val="0"/>
          <c:showPercent val="0"/>
          <c:showBubbleSize val="0"/>
        </c:dLbls>
        <c:marker val="1"/>
        <c:smooth val="0"/>
        <c:axId val="-102117824"/>
        <c:axId val="-102118368"/>
      </c:lineChart>
      <c:catAx>
        <c:axId val="-102121088"/>
        <c:scaling>
          <c:orientation val="minMax"/>
        </c:scaling>
        <c:delete val="0"/>
        <c:axPos val="b"/>
        <c:numFmt formatCode="General" sourceLinked="0"/>
        <c:majorTickMark val="out"/>
        <c:minorTickMark val="none"/>
        <c:tickLblPos val="nextTo"/>
        <c:txPr>
          <a:bodyPr/>
          <a:lstStyle/>
          <a:p>
            <a:pPr>
              <a:defRPr sz="600" b="1">
                <a:latin typeface="Calibri" panose="020F0502020204030204" pitchFamily="34" charset="0"/>
                <a:ea typeface="Tahoma" panose="020B0604030504040204" pitchFamily="34" charset="0"/>
                <a:cs typeface="Calibri" panose="020F0502020204030204" pitchFamily="34" charset="0"/>
              </a:defRPr>
            </a:pPr>
            <a:endParaRPr lang="es-CO"/>
          </a:p>
        </c:txPr>
        <c:crossAx val="-102120000"/>
        <c:crosses val="autoZero"/>
        <c:auto val="0"/>
        <c:lblAlgn val="ctr"/>
        <c:lblOffset val="100"/>
        <c:noMultiLvlLbl val="0"/>
      </c:catAx>
      <c:valAx>
        <c:axId val="-102120000"/>
        <c:scaling>
          <c:orientation val="minMax"/>
          <c:max val="1"/>
        </c:scaling>
        <c:delete val="1"/>
        <c:axPos val="l"/>
        <c:numFmt formatCode="0%" sourceLinked="0"/>
        <c:majorTickMark val="out"/>
        <c:minorTickMark val="none"/>
        <c:tickLblPos val="nextTo"/>
        <c:crossAx val="-102121088"/>
        <c:crosses val="autoZero"/>
        <c:crossBetween val="between"/>
      </c:valAx>
      <c:valAx>
        <c:axId val="-102118368"/>
        <c:scaling>
          <c:orientation val="minMax"/>
        </c:scaling>
        <c:delete val="1"/>
        <c:axPos val="r"/>
        <c:numFmt formatCode="0%" sourceLinked="1"/>
        <c:majorTickMark val="out"/>
        <c:minorTickMark val="none"/>
        <c:tickLblPos val="nextTo"/>
        <c:crossAx val="-102117824"/>
        <c:crosses val="max"/>
        <c:crossBetween val="between"/>
      </c:valAx>
      <c:catAx>
        <c:axId val="-102117824"/>
        <c:scaling>
          <c:orientation val="minMax"/>
        </c:scaling>
        <c:delete val="1"/>
        <c:axPos val="b"/>
        <c:numFmt formatCode="General" sourceLinked="1"/>
        <c:majorTickMark val="out"/>
        <c:minorTickMark val="none"/>
        <c:tickLblPos val="nextTo"/>
        <c:crossAx val="-102118368"/>
        <c:crosses val="autoZero"/>
        <c:auto val="0"/>
        <c:lblAlgn val="ctr"/>
        <c:lblOffset val="100"/>
        <c:noMultiLvlLbl val="0"/>
      </c:catAx>
      <c:spPr>
        <a:noFill/>
      </c:spPr>
    </c:plotArea>
    <c:legend>
      <c:legendPos val="r"/>
      <c:layout>
        <c:manualLayout>
          <c:xMode val="edge"/>
          <c:yMode val="edge"/>
          <c:x val="0.46831794906409324"/>
          <c:y val="2.8826540487308316E-2"/>
          <c:w val="0.30324521606649535"/>
          <c:h val="0.31330943135760386"/>
        </c:manualLayout>
      </c:layout>
      <c:overlay val="0"/>
    </c:legend>
    <c:plotVisOnly val="1"/>
    <c:dispBlanksAs val="gap"/>
    <c:showDLblsOverMax val="0"/>
  </c:chart>
  <c:spPr>
    <a:noFill/>
    <a:ln w="19050">
      <a:noFill/>
    </a:ln>
    <a:scene3d>
      <a:camera prst="orthographicFront"/>
      <a:lightRig rig="threePt" dir="t"/>
    </a:scene3d>
    <a:sp3d prstMaterial="dkEdge">
      <a:bevelT/>
      <a:bevelB prst="relaxedInset"/>
    </a:sp3d>
  </c:sp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492393068913242E-2"/>
          <c:y val="0.14196329061964483"/>
          <c:w val="0.98533709085019927"/>
          <c:h val="0.76215061683597229"/>
        </c:manualLayout>
      </c:layout>
      <c:lineChart>
        <c:grouping val="standard"/>
        <c:varyColors val="0"/>
        <c:ser>
          <c:idx val="1"/>
          <c:order val="0"/>
          <c:tx>
            <c:strRef>
              <c:f>COMPORTAMIENTO!$B$7</c:f>
              <c:strCache>
                <c:ptCount val="1"/>
                <c:pt idx="0">
                  <c:v>FUNCIONAMIENTO</c:v>
                </c:pt>
              </c:strCache>
            </c:strRef>
          </c:tx>
          <c:spPr>
            <a:ln w="57150" cap="rnd">
              <a:solidFill>
                <a:srgbClr val="FF993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FFC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COMPORTAMIENTO!$A$8:$A$39</c15:sqref>
                  </c15:fullRef>
                </c:ext>
              </c:extLst>
              <c:f>(COMPORTAMIENTO!$A$13:$A$19,COMPORTAMIENTO!$A$25:$A$39)</c:f>
              <c:numCache>
                <c:formatCode>d\-mmm</c:formatCode>
                <c:ptCount val="12"/>
                <c:pt idx="0">
                  <c:v>43227</c:v>
                </c:pt>
                <c:pt idx="1">
                  <c:v>42901</c:v>
                </c:pt>
                <c:pt idx="2">
                  <c:v>42911</c:v>
                </c:pt>
                <c:pt idx="3">
                  <c:v>42920</c:v>
                </c:pt>
                <c:pt idx="4">
                  <c:v>42926</c:v>
                </c:pt>
                <c:pt idx="5">
                  <c:v>43304</c:v>
                </c:pt>
                <c:pt idx="6">
                  <c:v>43315</c:v>
                </c:pt>
                <c:pt idx="7">
                  <c:v>43066</c:v>
                </c:pt>
                <c:pt idx="8">
                  <c:v>43073</c:v>
                </c:pt>
                <c:pt idx="9">
                  <c:v>43080</c:v>
                </c:pt>
                <c:pt idx="10">
                  <c:v>43087</c:v>
                </c:pt>
                <c:pt idx="11">
                  <c:v>43095</c:v>
                </c:pt>
              </c:numCache>
            </c:numRef>
          </c:cat>
          <c:val>
            <c:numRef>
              <c:extLst>
                <c:ext xmlns:c15="http://schemas.microsoft.com/office/drawing/2012/chart" uri="{02D57815-91ED-43cb-92C2-25804820EDAC}">
                  <c15:fullRef>
                    <c15:sqref>COMPORTAMIENTO!$C$8:$C$35</c15:sqref>
                  </c15:fullRef>
                </c:ext>
              </c:extLst>
              <c:f>(COMPORTAMIENTO!$C$13:$C$19,COMPORTAMIENTO!$C$25:$C$35)</c:f>
              <c:numCache>
                <c:formatCode>0.00%</c:formatCode>
                <c:ptCount val="8"/>
                <c:pt idx="0">
                  <c:v>0.25718581291215037</c:v>
                </c:pt>
                <c:pt idx="1">
                  <c:v>0.39391477466811092</c:v>
                </c:pt>
                <c:pt idx="2">
                  <c:v>0.39394579413593583</c:v>
                </c:pt>
                <c:pt idx="3">
                  <c:v>0.4035535563416518</c:v>
                </c:pt>
                <c:pt idx="4">
                  <c:v>0.41827885670914033</c:v>
                </c:pt>
                <c:pt idx="5">
                  <c:v>0.46708006506944827</c:v>
                </c:pt>
                <c:pt idx="6">
                  <c:v>0.47794041881631355</c:v>
                </c:pt>
                <c:pt idx="7">
                  <c:v>0.71983633637926636</c:v>
                </c:pt>
              </c:numCache>
            </c:numRef>
          </c:val>
          <c:smooth val="0"/>
          <c:extLst>
            <c:ext xmlns:c16="http://schemas.microsoft.com/office/drawing/2014/chart" uri="{C3380CC4-5D6E-409C-BE32-E72D297353CC}">
              <c16:uniqueId val="{00000000-0620-4E8D-BAAB-CEEC3E867E16}"/>
            </c:ext>
          </c:extLst>
        </c:ser>
        <c:ser>
          <c:idx val="3"/>
          <c:order val="1"/>
          <c:tx>
            <c:strRef>
              <c:f>COMPORTAMIENTO!$E$7</c:f>
              <c:strCache>
                <c:ptCount val="1"/>
                <c:pt idx="0">
                  <c:v>INVERSIÓN</c:v>
                </c:pt>
              </c:strCache>
            </c:strRef>
          </c:tx>
          <c:spPr>
            <a:ln w="57150" cap="rnd">
              <a:solidFill>
                <a:srgbClr val="92D05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92D05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COMPORTAMIENTO!$A$8:$A$39</c15:sqref>
                  </c15:fullRef>
                </c:ext>
              </c:extLst>
              <c:f>(COMPORTAMIENTO!$A$13:$A$19,COMPORTAMIENTO!$A$25:$A$39)</c:f>
              <c:numCache>
                <c:formatCode>d\-mmm</c:formatCode>
                <c:ptCount val="12"/>
                <c:pt idx="0">
                  <c:v>43227</c:v>
                </c:pt>
                <c:pt idx="1">
                  <c:v>42901</c:v>
                </c:pt>
                <c:pt idx="2">
                  <c:v>42911</c:v>
                </c:pt>
                <c:pt idx="3">
                  <c:v>42920</c:v>
                </c:pt>
                <c:pt idx="4">
                  <c:v>42926</c:v>
                </c:pt>
                <c:pt idx="5">
                  <c:v>43304</c:v>
                </c:pt>
                <c:pt idx="6">
                  <c:v>43315</c:v>
                </c:pt>
                <c:pt idx="7">
                  <c:v>43066</c:v>
                </c:pt>
                <c:pt idx="8">
                  <c:v>43073</c:v>
                </c:pt>
                <c:pt idx="9">
                  <c:v>43080</c:v>
                </c:pt>
                <c:pt idx="10">
                  <c:v>43087</c:v>
                </c:pt>
                <c:pt idx="11">
                  <c:v>43095</c:v>
                </c:pt>
              </c:numCache>
            </c:numRef>
          </c:cat>
          <c:val>
            <c:numRef>
              <c:extLst>
                <c:ext xmlns:c15="http://schemas.microsoft.com/office/drawing/2012/chart" uri="{02D57815-91ED-43cb-92C2-25804820EDAC}">
                  <c15:fullRef>
                    <c15:sqref>COMPORTAMIENTO!$E$8:$E$35</c15:sqref>
                  </c15:fullRef>
                </c:ext>
              </c:extLst>
              <c:f>(COMPORTAMIENTO!$E$13:$E$19,COMPORTAMIENTO!$E$25:$E$35)</c:f>
              <c:numCache>
                <c:formatCode>0.00%</c:formatCode>
                <c:ptCount val="8"/>
                <c:pt idx="0">
                  <c:v>0.60812155205066409</c:v>
                </c:pt>
                <c:pt idx="1">
                  <c:v>0.6267581590133452</c:v>
                </c:pt>
                <c:pt idx="2">
                  <c:v>0.6267581590133452</c:v>
                </c:pt>
                <c:pt idx="3">
                  <c:v>0.6267581590133452</c:v>
                </c:pt>
                <c:pt idx="4">
                  <c:v>0.6267581590133452</c:v>
                </c:pt>
                <c:pt idx="5">
                  <c:v>0.6267581590133452</c:v>
                </c:pt>
                <c:pt idx="6">
                  <c:v>0.63249818065715513</c:v>
                </c:pt>
                <c:pt idx="7">
                  <c:v>0.67291128781265053</c:v>
                </c:pt>
              </c:numCache>
            </c:numRef>
          </c:val>
          <c:smooth val="0"/>
          <c:extLst>
            <c:ext xmlns:c16="http://schemas.microsoft.com/office/drawing/2014/chart" uri="{C3380CC4-5D6E-409C-BE32-E72D297353CC}">
              <c16:uniqueId val="{00000001-0620-4E8D-BAAB-CEEC3E867E16}"/>
            </c:ext>
          </c:extLst>
        </c:ser>
        <c:dLbls>
          <c:showLegendKey val="0"/>
          <c:showVal val="1"/>
          <c:showCatName val="0"/>
          <c:showSerName val="0"/>
          <c:showPercent val="0"/>
          <c:showBubbleSize val="0"/>
        </c:dLbls>
        <c:smooth val="0"/>
        <c:axId val="-2142500480"/>
        <c:axId val="-2142498304"/>
      </c:lineChart>
      <c:catAx>
        <c:axId val="-2142500480"/>
        <c:scaling>
          <c:orientation val="minMax"/>
        </c:scaling>
        <c:delete val="0"/>
        <c:axPos val="b"/>
        <c:numFmt formatCode="d\-mmm" sourceLinked="1"/>
        <c:majorTickMark val="none"/>
        <c:minorTickMark val="none"/>
        <c:tickLblPos val="nextTo"/>
        <c:spPr>
          <a:noFill/>
          <a:ln w="9525" cap="flat" cmpd="sng" algn="ctr">
            <a:solidFill>
              <a:srgbClr val="FFC000"/>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CO"/>
          </a:p>
        </c:txPr>
        <c:crossAx val="-2142498304"/>
        <c:crosses val="autoZero"/>
        <c:auto val="0"/>
        <c:lblAlgn val="ctr"/>
        <c:lblOffset val="100"/>
        <c:noMultiLvlLbl val="0"/>
      </c:catAx>
      <c:valAx>
        <c:axId val="-2142498304"/>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2142500480"/>
        <c:crosses val="autoZero"/>
        <c:crossBetween val="between"/>
      </c:valAx>
      <c:spPr>
        <a:noFill/>
        <a:ln>
          <a:noFill/>
        </a:ln>
        <a:effectLst/>
      </c:spPr>
    </c:plotArea>
    <c:legend>
      <c:legendPos val="r"/>
      <c:layout>
        <c:manualLayout>
          <c:xMode val="edge"/>
          <c:yMode val="edge"/>
          <c:x val="2.3097060132484516E-2"/>
          <c:y val="0.1025863892838651"/>
          <c:w val="0.23594728497563749"/>
          <c:h val="0.2669715032449664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rgbClr val="FFFF00"/>
                </a:solidFill>
                <a:latin typeface="+mn-lt"/>
                <a:ea typeface="+mn-ea"/>
                <a:cs typeface="+mn-cs"/>
              </a:defRPr>
            </a:pPr>
            <a:r>
              <a:rPr lang="es-CO" sz="1800" b="1">
                <a:solidFill>
                  <a:srgbClr val="FFFF00"/>
                </a:solidFill>
              </a:rPr>
              <a:t>SEGUIMIENTO GIROS - COMITÉS</a:t>
            </a:r>
          </a:p>
        </c:rich>
      </c:tx>
      <c:layout>
        <c:manualLayout>
          <c:xMode val="edge"/>
          <c:yMode val="edge"/>
          <c:x val="0.35305900356251341"/>
          <c:y val="0.15194681861348527"/>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rgbClr val="FFFF00"/>
              </a:solidFill>
              <a:latin typeface="+mn-lt"/>
              <a:ea typeface="+mn-ea"/>
              <a:cs typeface="+mn-cs"/>
            </a:defRPr>
          </a:pPr>
          <a:endParaRPr lang="es-CO"/>
        </a:p>
      </c:txPr>
    </c:title>
    <c:autoTitleDeleted val="0"/>
    <c:plotArea>
      <c:layout>
        <c:manualLayout>
          <c:layoutTarget val="inner"/>
          <c:xMode val="edge"/>
          <c:yMode val="edge"/>
          <c:x val="7.3000557132204729E-3"/>
          <c:y val="0.15944934233648145"/>
          <c:w val="0.9903544421341971"/>
          <c:h val="0.74183607390956474"/>
        </c:manualLayout>
      </c:layout>
      <c:lineChart>
        <c:grouping val="standard"/>
        <c:varyColors val="0"/>
        <c:ser>
          <c:idx val="1"/>
          <c:order val="0"/>
          <c:tx>
            <c:strRef>
              <c:f>COMPORTAMIENTO!$B$7</c:f>
              <c:strCache>
                <c:ptCount val="1"/>
                <c:pt idx="0">
                  <c:v>FUNCIONAMIENTO</c:v>
                </c:pt>
              </c:strCache>
            </c:strRef>
          </c:tx>
          <c:spPr>
            <a:ln w="57150" cap="rnd">
              <a:solidFill>
                <a:srgbClr val="003399"/>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33CC"/>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COMPORTAMIENTO!$A$47:$A$78</c15:sqref>
                  </c15:fullRef>
                </c:ext>
              </c:extLst>
              <c:f>(COMPORTAMIENTO!$A$52:$A$58,COMPORTAMIENTO!$A$64:$A$78)</c:f>
              <c:numCache>
                <c:formatCode>d\-mmm</c:formatCode>
                <c:ptCount val="12"/>
                <c:pt idx="0">
                  <c:v>43227</c:v>
                </c:pt>
                <c:pt idx="1">
                  <c:v>42901</c:v>
                </c:pt>
                <c:pt idx="2">
                  <c:v>42911</c:v>
                </c:pt>
                <c:pt idx="3">
                  <c:v>42920</c:v>
                </c:pt>
                <c:pt idx="4">
                  <c:v>42926</c:v>
                </c:pt>
                <c:pt idx="5">
                  <c:v>43304</c:v>
                </c:pt>
                <c:pt idx="6">
                  <c:v>43315</c:v>
                </c:pt>
                <c:pt idx="7">
                  <c:v>43066</c:v>
                </c:pt>
                <c:pt idx="8">
                  <c:v>43073</c:v>
                </c:pt>
                <c:pt idx="9">
                  <c:v>43080</c:v>
                </c:pt>
                <c:pt idx="10">
                  <c:v>43087</c:v>
                </c:pt>
                <c:pt idx="11">
                  <c:v>43095</c:v>
                </c:pt>
              </c:numCache>
            </c:numRef>
          </c:cat>
          <c:val>
            <c:numRef>
              <c:extLst>
                <c:ext xmlns:c15="http://schemas.microsoft.com/office/drawing/2012/chart" uri="{02D57815-91ED-43cb-92C2-25804820EDAC}">
                  <c15:fullRef>
                    <c15:sqref>COMPORTAMIENTO!$C$47:$C$74</c15:sqref>
                  </c15:fullRef>
                </c:ext>
              </c:extLst>
              <c:f>(COMPORTAMIENTO!$C$52:$C$58,COMPORTAMIENTO!$C$64:$C$74)</c:f>
              <c:numCache>
                <c:formatCode>0.00%</c:formatCode>
                <c:ptCount val="8"/>
                <c:pt idx="0">
                  <c:v>0.18844363464040212</c:v>
                </c:pt>
                <c:pt idx="1">
                  <c:v>0.33212263604697551</c:v>
                </c:pt>
                <c:pt idx="2">
                  <c:v>0.34273726263463161</c:v>
                </c:pt>
                <c:pt idx="3">
                  <c:v>0.34493355430118361</c:v>
                </c:pt>
                <c:pt idx="4">
                  <c:v>0.36179913748040887</c:v>
                </c:pt>
                <c:pt idx="5">
                  <c:v>0.40440300468268808</c:v>
                </c:pt>
                <c:pt idx="6">
                  <c:v>0.41530796024123695</c:v>
                </c:pt>
                <c:pt idx="7">
                  <c:v>0.67760857524084495</c:v>
                </c:pt>
              </c:numCache>
            </c:numRef>
          </c:val>
          <c:smooth val="0"/>
          <c:extLst>
            <c:ext xmlns:c16="http://schemas.microsoft.com/office/drawing/2014/chart" uri="{C3380CC4-5D6E-409C-BE32-E72D297353CC}">
              <c16:uniqueId val="{00000000-7C0D-4651-B617-D053788761AE}"/>
            </c:ext>
          </c:extLst>
        </c:ser>
        <c:ser>
          <c:idx val="3"/>
          <c:order val="1"/>
          <c:tx>
            <c:strRef>
              <c:f>COMPORTAMIENTO!$E$7</c:f>
              <c:strCache>
                <c:ptCount val="1"/>
                <c:pt idx="0">
                  <c:v>INVERSIÓN</c:v>
                </c:pt>
              </c:strCache>
            </c:strRef>
          </c:tx>
          <c:spPr>
            <a:ln w="57150" cap="rnd">
              <a:solidFill>
                <a:srgbClr val="99CCFF"/>
              </a:solidFill>
              <a:round/>
            </a:ln>
            <a:effectLst/>
          </c:spPr>
          <c:marker>
            <c:symbol val="none"/>
          </c:marker>
          <c:dLbls>
            <c:dLbl>
              <c:idx val="2"/>
              <c:layout>
                <c:manualLayout>
                  <c:x val="-9.125069641525724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77-434D-BB51-A2D8B942FCC0}"/>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0099"/>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COMPORTAMIENTO!$A$47:$A$78</c15:sqref>
                  </c15:fullRef>
                </c:ext>
              </c:extLst>
              <c:f>(COMPORTAMIENTO!$A$52:$A$58,COMPORTAMIENTO!$A$64:$A$78)</c:f>
              <c:numCache>
                <c:formatCode>d\-mmm</c:formatCode>
                <c:ptCount val="12"/>
                <c:pt idx="0">
                  <c:v>43227</c:v>
                </c:pt>
                <c:pt idx="1">
                  <c:v>42901</c:v>
                </c:pt>
                <c:pt idx="2">
                  <c:v>42911</c:v>
                </c:pt>
                <c:pt idx="3">
                  <c:v>42920</c:v>
                </c:pt>
                <c:pt idx="4">
                  <c:v>42926</c:v>
                </c:pt>
                <c:pt idx="5">
                  <c:v>43304</c:v>
                </c:pt>
                <c:pt idx="6">
                  <c:v>43315</c:v>
                </c:pt>
                <c:pt idx="7">
                  <c:v>43066</c:v>
                </c:pt>
                <c:pt idx="8">
                  <c:v>43073</c:v>
                </c:pt>
                <c:pt idx="9">
                  <c:v>43080</c:v>
                </c:pt>
                <c:pt idx="10">
                  <c:v>43087</c:v>
                </c:pt>
                <c:pt idx="11">
                  <c:v>43095</c:v>
                </c:pt>
              </c:numCache>
            </c:numRef>
          </c:cat>
          <c:val>
            <c:numRef>
              <c:extLst>
                <c:ext xmlns:c15="http://schemas.microsoft.com/office/drawing/2012/chart" uri="{02D57815-91ED-43cb-92C2-25804820EDAC}">
                  <c15:fullRef>
                    <c15:sqref>COMPORTAMIENTO!$E$47:$E$74</c15:sqref>
                  </c15:fullRef>
                </c:ext>
              </c:extLst>
              <c:f>(COMPORTAMIENTO!$E$52:$E$58,COMPORTAMIENTO!$E$64:$E$74)</c:f>
              <c:numCache>
                <c:formatCode>0.00%</c:formatCode>
                <c:ptCount val="8"/>
                <c:pt idx="0">
                  <c:v>0.133984411745565</c:v>
                </c:pt>
                <c:pt idx="1">
                  <c:v>0.18680628462169066</c:v>
                </c:pt>
                <c:pt idx="2">
                  <c:v>0.19326907786590575</c:v>
                </c:pt>
                <c:pt idx="3">
                  <c:v>0.20598967420154626</c:v>
                </c:pt>
                <c:pt idx="4">
                  <c:v>0.22844762878622238</c:v>
                </c:pt>
                <c:pt idx="5">
                  <c:v>0.23432075240604186</c:v>
                </c:pt>
                <c:pt idx="6">
                  <c:v>0.23756452093968158</c:v>
                </c:pt>
                <c:pt idx="7">
                  <c:v>0.5349335754054636</c:v>
                </c:pt>
              </c:numCache>
            </c:numRef>
          </c:val>
          <c:smooth val="0"/>
          <c:extLst>
            <c:ext xmlns:c16="http://schemas.microsoft.com/office/drawing/2014/chart" uri="{C3380CC4-5D6E-409C-BE32-E72D297353CC}">
              <c16:uniqueId val="{00000001-7C0D-4651-B617-D053788761AE}"/>
            </c:ext>
          </c:extLst>
        </c:ser>
        <c:dLbls>
          <c:showLegendKey val="0"/>
          <c:showVal val="1"/>
          <c:showCatName val="0"/>
          <c:showSerName val="0"/>
          <c:showPercent val="0"/>
          <c:showBubbleSize val="0"/>
        </c:dLbls>
        <c:smooth val="0"/>
        <c:axId val="-2141118304"/>
        <c:axId val="-2141115040"/>
      </c:lineChart>
      <c:catAx>
        <c:axId val="-2141118304"/>
        <c:scaling>
          <c:orientation val="minMax"/>
        </c:scaling>
        <c:delete val="0"/>
        <c:axPos val="b"/>
        <c:numFmt formatCode="d\-mmm" sourceLinked="1"/>
        <c:majorTickMark val="none"/>
        <c:minorTickMark val="none"/>
        <c:tickLblPos val="nextTo"/>
        <c:spPr>
          <a:noFill/>
          <a:ln w="9525" cap="flat" cmpd="sng" algn="ctr">
            <a:solidFill>
              <a:srgbClr val="FFC000"/>
            </a:solidFill>
            <a:round/>
          </a:ln>
          <a:effectLst/>
        </c:spPr>
        <c:txPr>
          <a:bodyPr rot="-60000000" spcFirstLastPara="1" vertOverflow="ellipsis" vert="horz" wrap="square" anchor="ctr" anchorCtr="1"/>
          <a:lstStyle/>
          <a:p>
            <a:pPr>
              <a:defRPr sz="1050" b="1" i="0" u="none" strike="noStrike" kern="1200" baseline="0">
                <a:solidFill>
                  <a:srgbClr val="FFFF00"/>
                </a:solidFill>
                <a:latin typeface="+mn-lt"/>
                <a:ea typeface="+mn-ea"/>
                <a:cs typeface="+mn-cs"/>
              </a:defRPr>
            </a:pPr>
            <a:endParaRPr lang="es-CO"/>
          </a:p>
        </c:txPr>
        <c:crossAx val="-2141115040"/>
        <c:crosses val="autoZero"/>
        <c:auto val="0"/>
        <c:lblAlgn val="ctr"/>
        <c:lblOffset val="100"/>
        <c:noMultiLvlLbl val="0"/>
      </c:catAx>
      <c:valAx>
        <c:axId val="-2141115040"/>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2141118304"/>
        <c:crosses val="autoZero"/>
        <c:crossBetween val="between"/>
      </c:valAx>
      <c:spPr>
        <a:noFill/>
        <a:ln>
          <a:noFill/>
        </a:ln>
        <a:effectLst/>
      </c:spPr>
    </c:plotArea>
    <c:legend>
      <c:legendPos val="r"/>
      <c:layout>
        <c:manualLayout>
          <c:xMode val="edge"/>
          <c:yMode val="edge"/>
          <c:x val="1.3971990490958939E-2"/>
          <c:y val="0.30859411804293696"/>
          <c:w val="0.26697252175682451"/>
          <c:h val="0.2003807643702656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6149106945453396E-2"/>
          <c:y val="0.21730648786185666"/>
          <c:w val="0.97601643188781151"/>
          <c:h val="0.65218667163499477"/>
        </c:manualLayout>
      </c:layout>
      <c:barChart>
        <c:barDir val="col"/>
        <c:grouping val="clustered"/>
        <c:varyColors val="0"/>
        <c:ser>
          <c:idx val="2"/>
          <c:order val="0"/>
          <c:tx>
            <c:strRef>
              <c:f>'PLANO PREDIS EJECUCIONES'!$O$577</c:f>
              <c:strCache>
                <c:ptCount val="1"/>
                <c:pt idx="0">
                  <c:v>PRESUPUESTO</c:v>
                </c:pt>
              </c:strCache>
            </c:strRef>
          </c:tx>
          <c:spPr>
            <a:solidFill>
              <a:srgbClr val="92D050"/>
            </a:solidFill>
            <a:ln>
              <a:noFill/>
            </a:ln>
            <a:effectLst>
              <a:outerShdw blurRad="50800" dist="38100" dir="2700000" algn="tl" rotWithShape="0">
                <a:prstClr val="black">
                  <a:alpha val="40000"/>
                </a:prstClr>
              </a:outerShdw>
            </a:effectLst>
            <a:scene3d>
              <a:camera prst="orthographicFront"/>
              <a:lightRig rig="threePt" dir="t">
                <a:rot lat="0" lon="0" rev="1200000"/>
              </a:lightRig>
            </a:scene3d>
            <a:sp3d>
              <a:bevelT w="336550" h="25400" prst="artDeco"/>
              <a:bevelB w="57150" h="19050" prst="angle"/>
            </a:sp3d>
          </c:spPr>
          <c:invertIfNegative val="0"/>
          <c:dLbls>
            <c:dLbl>
              <c:idx val="0"/>
              <c:layout>
                <c:manualLayout>
                  <c:x val="-5.6843760677495452E-3"/>
                  <c:y val="1.185911937368880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03-4533-B7EF-E722B9D943DB}"/>
                </c:ext>
              </c:extLst>
            </c:dLbl>
            <c:dLbl>
              <c:idx val="1"/>
              <c:layout>
                <c:manualLayout>
                  <c:x val="-1.5311694252231106E-3"/>
                  <c:y val="1.102133473794021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603-4533-B7EF-E722B9D943DB}"/>
                </c:ext>
              </c:extLst>
            </c:dLbl>
            <c:dLbl>
              <c:idx val="2"/>
              <c:layout>
                <c:manualLayout>
                  <c:x val="-1.1228446073002281E-16"/>
                  <c:y val="8.239974158810765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603-4533-B7EF-E722B9D943DB}"/>
                </c:ext>
              </c:extLst>
            </c:dLbl>
            <c:dLbl>
              <c:idx val="3"/>
              <c:layout>
                <c:manualLayout>
                  <c:x val="-3.0623388504463335E-3"/>
                  <c:y val="4.466496492981460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603-4533-B7EF-E722B9D943DB}"/>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92D05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multiLvlStrRef>
              <c:f>'DASHBOARD 1'!#REF!</c:f>
            </c:multiLvlStrRef>
          </c:cat>
          <c:val>
            <c:numRef>
              <c:f>'PLANO PREDIS EJECUCIONES'!$O$578:$O$581</c:f>
              <c:numCache>
                <c:formatCode>_("$"* #,##0_);_("$"* \(#,##0\);_("$"* "-"_);_(@_)</c:formatCode>
                <c:ptCount val="4"/>
                <c:pt idx="0">
                  <c:v>8052.5392000000002</c:v>
                </c:pt>
                <c:pt idx="1">
                  <c:v>3046.5810000000001</c:v>
                </c:pt>
                <c:pt idx="2">
                  <c:v>1583.3388</c:v>
                </c:pt>
                <c:pt idx="3">
                  <c:v>732</c:v>
                </c:pt>
              </c:numCache>
            </c:numRef>
          </c:val>
          <c:extLst>
            <c:ext xmlns:c16="http://schemas.microsoft.com/office/drawing/2014/chart" uri="{C3380CC4-5D6E-409C-BE32-E72D297353CC}">
              <c16:uniqueId val="{00000004-9603-4533-B7EF-E722B9D943DB}"/>
            </c:ext>
          </c:extLst>
        </c:ser>
        <c:ser>
          <c:idx val="0"/>
          <c:order val="1"/>
          <c:tx>
            <c:strRef>
              <c:f>'PLANO PREDIS EJECUCIONES'!$P$577</c:f>
              <c:strCache>
                <c:ptCount val="1"/>
                <c:pt idx="0">
                  <c:v>REGISTROS</c:v>
                </c:pt>
              </c:strCache>
            </c:strRef>
          </c:tx>
          <c:spPr>
            <a:solidFill>
              <a:srgbClr val="FFFF00"/>
            </a:solidFill>
            <a:ln>
              <a:noFill/>
            </a:ln>
            <a:effectLst>
              <a:outerShdw blurRad="40000" dist="23000" dir="5400000" rotWithShape="0">
                <a:srgbClr val="000000">
                  <a:alpha val="35000"/>
                </a:srgbClr>
              </a:outerShdw>
            </a:effectLst>
            <a:scene3d>
              <a:camera prst="orthographicFront"/>
              <a:lightRig rig="threePt" dir="t">
                <a:rot lat="0" lon="0" rev="1200000"/>
              </a:lightRig>
            </a:scene3d>
            <a:sp3d prstMaterial="plastic">
              <a:bevelT w="184150" h="82550" prst="slope"/>
              <a:bevelB w="215900" h="158750"/>
            </a:sp3d>
          </c:spPr>
          <c:invertIfNegative val="0"/>
          <c:dLbls>
            <c:dLbl>
              <c:idx val="0"/>
              <c:layout>
                <c:manualLayout>
                  <c:x val="-6.1246777008924424E-3"/>
                  <c:y val="-6.5511985217249906E-17"/>
                </c:manualLayout>
              </c:layout>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FFFF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603-4533-B7EF-E722B9D943DB}"/>
                </c:ext>
              </c:extLst>
            </c:dLbl>
            <c:dLbl>
              <c:idx val="1"/>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FFFF00"/>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6-9603-4533-B7EF-E722B9D943DB}"/>
                </c:ext>
              </c:extLst>
            </c:dLbl>
            <c:dLbl>
              <c:idx val="2"/>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FFFF00"/>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7-9603-4533-B7EF-E722B9D943DB}"/>
                </c:ext>
              </c:extLst>
            </c:dLbl>
            <c:dLbl>
              <c:idx val="3"/>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FFFF00"/>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8-9603-4533-B7EF-E722B9D943DB}"/>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00206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multiLvlStrRef>
              <c:f>'DASHBOARD 1'!#REF!</c:f>
            </c:multiLvlStrRef>
          </c:cat>
          <c:val>
            <c:numRef>
              <c:f>'PLANO PREDIS EJECUCIONES'!$P$578:$P$581</c:f>
              <c:numCache>
                <c:formatCode>_("$"* #,##0_);_("$"* \(#,##0\);_("$"* "-"_);_(@_)</c:formatCode>
                <c:ptCount val="4"/>
                <c:pt idx="0">
                  <c:v>4690.7734620000001</c:v>
                </c:pt>
                <c:pt idx="1">
                  <c:v>2971.4192619999999</c:v>
                </c:pt>
                <c:pt idx="2">
                  <c:v>1233.574484</c:v>
                </c:pt>
                <c:pt idx="3">
                  <c:v>729.85335799999996</c:v>
                </c:pt>
              </c:numCache>
            </c:numRef>
          </c:val>
          <c:extLst>
            <c:ext xmlns:c16="http://schemas.microsoft.com/office/drawing/2014/chart" uri="{C3380CC4-5D6E-409C-BE32-E72D297353CC}">
              <c16:uniqueId val="{00000009-9603-4533-B7EF-E722B9D943DB}"/>
            </c:ext>
          </c:extLst>
        </c:ser>
        <c:ser>
          <c:idx val="1"/>
          <c:order val="2"/>
          <c:tx>
            <c:strRef>
              <c:f>'PLANO PREDIS EJECUCIONES'!$Q$577</c:f>
              <c:strCache>
                <c:ptCount val="1"/>
                <c:pt idx="0">
                  <c:v>GIROS </c:v>
                </c:pt>
              </c:strCache>
            </c:strRef>
          </c:tx>
          <c:spPr>
            <a:solidFill>
              <a:srgbClr val="3399FF"/>
            </a:solidFill>
            <a:ln>
              <a:solidFill>
                <a:srgbClr val="FFC000"/>
              </a:solidFill>
            </a:ln>
            <a:effectLst>
              <a:outerShdw blurRad="40000" dist="23000" dir="5400000" rotWithShape="0">
                <a:srgbClr val="000000">
                  <a:alpha val="35000"/>
                </a:srgbClr>
              </a:outerShdw>
            </a:effectLst>
            <a:scene3d>
              <a:camera prst="orthographicFront"/>
              <a:lightRig rig="brightRoom" dir="t"/>
            </a:scene3d>
            <a:sp3d prstMaterial="flat">
              <a:bevelT w="190500" h="25400" prst="slope"/>
              <a:bevelB/>
            </a:sp3d>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6699FF"/>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numRef>
              <c:f>'PLANO PREDIS EJECUCIONES'!$N$578:$N$581</c:f>
              <c:numCache>
                <c:formatCode>General</c:formatCode>
                <c:ptCount val="4"/>
                <c:pt idx="0">
                  <c:v>7508</c:v>
                </c:pt>
                <c:pt idx="1">
                  <c:v>7501</c:v>
                </c:pt>
                <c:pt idx="2">
                  <c:v>7509</c:v>
                </c:pt>
                <c:pt idx="3">
                  <c:v>7502</c:v>
                </c:pt>
              </c:numCache>
            </c:numRef>
          </c:cat>
          <c:val>
            <c:numRef>
              <c:f>'PLANO PREDIS EJECUCIONES'!$Q$578:$Q$581</c:f>
              <c:numCache>
                <c:formatCode>_("$"* #,##0_);_("$"* \(#,##0\);_("$"* "-"_);_(@_)</c:formatCode>
                <c:ptCount val="4"/>
                <c:pt idx="0">
                  <c:v>4668.2051959999999</c:v>
                </c:pt>
                <c:pt idx="1">
                  <c:v>2971.4192619999999</c:v>
                </c:pt>
                <c:pt idx="2">
                  <c:v>440.33091000000002</c:v>
                </c:pt>
                <c:pt idx="3">
                  <c:v>729.85335799999996</c:v>
                </c:pt>
              </c:numCache>
            </c:numRef>
          </c:val>
          <c:extLst>
            <c:ext xmlns:c16="http://schemas.microsoft.com/office/drawing/2014/chart" uri="{C3380CC4-5D6E-409C-BE32-E72D297353CC}">
              <c16:uniqueId val="{0000000A-9603-4533-B7EF-E722B9D943DB}"/>
            </c:ext>
          </c:extLst>
        </c:ser>
        <c:dLbls>
          <c:showLegendKey val="0"/>
          <c:showVal val="1"/>
          <c:showCatName val="0"/>
          <c:showSerName val="0"/>
          <c:showPercent val="0"/>
          <c:showBubbleSize val="0"/>
        </c:dLbls>
        <c:gapWidth val="150"/>
        <c:axId val="-2143936416"/>
        <c:axId val="-2143929888"/>
      </c:barChart>
      <c:catAx>
        <c:axId val="-21439364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600" b="1" i="0" u="none" strike="noStrike" kern="1200" baseline="0">
                <a:solidFill>
                  <a:schemeClr val="bg1">
                    <a:lumMod val="75000"/>
                  </a:schemeClr>
                </a:solidFill>
                <a:latin typeface="+mn-lt"/>
                <a:ea typeface="+mn-ea"/>
                <a:cs typeface="+mn-cs"/>
              </a:defRPr>
            </a:pPr>
            <a:endParaRPr lang="es-CO"/>
          </a:p>
        </c:txPr>
        <c:crossAx val="-2143929888"/>
        <c:crosses val="autoZero"/>
        <c:auto val="1"/>
        <c:lblAlgn val="ctr"/>
        <c:lblOffset val="100"/>
        <c:noMultiLvlLbl val="0"/>
      </c:catAx>
      <c:valAx>
        <c:axId val="-2143929888"/>
        <c:scaling>
          <c:orientation val="minMax"/>
          <c:max val="8000"/>
        </c:scaling>
        <c:delete val="1"/>
        <c:axPos val="l"/>
        <c:numFmt formatCode="_(&quot;$&quot;* #,##0_);_(&quot;$&quot;* \(#,##0\);_(&quot;$&quot;* &quot;-&quot;_);_(@_)" sourceLinked="1"/>
        <c:majorTickMark val="none"/>
        <c:minorTickMark val="none"/>
        <c:tickLblPos val="nextTo"/>
        <c:crossAx val="-214393641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2400" b="1" i="0" u="none" strike="noStrike" kern="1200" baseline="0">
                <a:solidFill>
                  <a:schemeClr val="bg1"/>
                </a:solidFill>
                <a:latin typeface="+mn-lt"/>
                <a:ea typeface="+mn-ea"/>
                <a:cs typeface="+mn-cs"/>
              </a:defRPr>
            </a:pPr>
            <a:endParaRPr lang="es-CO"/>
          </a:p>
        </c:txPr>
      </c:legendEntry>
      <c:legendEntry>
        <c:idx val="1"/>
        <c:txPr>
          <a:bodyPr rot="0" spcFirstLastPara="1" vertOverflow="ellipsis" vert="horz" wrap="square" anchor="ctr" anchorCtr="1"/>
          <a:lstStyle/>
          <a:p>
            <a:pPr>
              <a:defRPr sz="2400" b="1" i="0" u="none" strike="noStrike" kern="1200" baseline="0">
                <a:solidFill>
                  <a:schemeClr val="bg1"/>
                </a:solidFill>
                <a:latin typeface="+mn-lt"/>
                <a:ea typeface="+mn-ea"/>
                <a:cs typeface="+mn-cs"/>
              </a:defRPr>
            </a:pPr>
            <a:endParaRPr lang="es-CO"/>
          </a:p>
        </c:txPr>
      </c:legendEntry>
      <c:legendEntry>
        <c:idx val="2"/>
        <c:txPr>
          <a:bodyPr rot="0" spcFirstLastPara="1" vertOverflow="ellipsis" vert="horz" wrap="square" anchor="ctr" anchorCtr="1"/>
          <a:lstStyle/>
          <a:p>
            <a:pPr>
              <a:defRPr sz="2400" b="1" i="0" u="none" strike="noStrike" kern="1200" baseline="0">
                <a:solidFill>
                  <a:schemeClr val="bg1"/>
                </a:solidFill>
                <a:latin typeface="+mn-lt"/>
                <a:ea typeface="+mn-ea"/>
                <a:cs typeface="+mn-cs"/>
              </a:defRPr>
            </a:pPr>
            <a:endParaRPr lang="es-CO"/>
          </a:p>
        </c:txPr>
      </c:legendEntry>
      <c:layout>
        <c:manualLayout>
          <c:xMode val="edge"/>
          <c:yMode val="edge"/>
          <c:x val="0.76474805955200409"/>
          <c:y val="0.22986606826730246"/>
          <c:w val="0.17202532170293694"/>
          <c:h val="0.2726101895183403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mn-lt"/>
              <a:ea typeface="+mn-ea"/>
              <a:cs typeface="+mn-cs"/>
            </a:defRPr>
          </a:pPr>
          <a:endParaRPr lang="es-CO"/>
        </a:p>
      </c:txPr>
    </c:legend>
    <c:plotVisOnly val="1"/>
    <c:dispBlanksAs val="gap"/>
    <c:showDLblsOverMax val="0"/>
  </c:chart>
  <c:spPr>
    <a:noFill/>
    <a:ln>
      <a:noFill/>
    </a:ln>
    <a:effectLst/>
  </c:spPr>
  <c:txPr>
    <a:bodyPr/>
    <a:lstStyle/>
    <a:p>
      <a:pPr>
        <a:defRPr/>
      </a:pPr>
      <a:endParaRPr lang="es-CO"/>
    </a:p>
  </c:txPr>
  <c:printSettings>
    <c:headerFooter/>
    <c:pageMargins b="0.75" l="0.7" r="0.7" t="0.75" header="0.3" footer="0.3"/>
    <c:pageSetup/>
  </c:printSettings>
  <c:userShapes r:id="rId4"/>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a:t>ESTADO PRESUPUESTAL DE LOS PROYECTOS DE INVERSIÓN</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col"/>
        <c:grouping val="clustered"/>
        <c:varyColors val="0"/>
        <c:ser>
          <c:idx val="0"/>
          <c:order val="0"/>
          <c:tx>
            <c:strRef>
              <c:f>'PLANO PREDIS EJECUCIONES'!$P$577</c:f>
              <c:strCache>
                <c:ptCount val="1"/>
                <c:pt idx="0">
                  <c:v>REGISTROS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'PLANO PREDIS EJECUCIONES'!$N$578:$N$581</c:f>
              <c:numCache>
                <c:formatCode>General</c:formatCode>
                <c:ptCount val="4"/>
                <c:pt idx="0">
                  <c:v>7508</c:v>
                </c:pt>
                <c:pt idx="1">
                  <c:v>7501</c:v>
                </c:pt>
                <c:pt idx="2">
                  <c:v>7509</c:v>
                </c:pt>
                <c:pt idx="3">
                  <c:v>7502</c:v>
                </c:pt>
              </c:numCache>
            </c:numRef>
          </c:cat>
          <c:val>
            <c:numRef>
              <c:f>'PLANO PREDIS EJECUCIONES'!$P$578:$P$581</c:f>
              <c:numCache>
                <c:formatCode>_("$"* #,##0_);_("$"* \(#,##0\);_("$"* "-"_);_(@_)</c:formatCode>
                <c:ptCount val="4"/>
                <c:pt idx="0">
                  <c:v>4690.7734620000001</c:v>
                </c:pt>
                <c:pt idx="1">
                  <c:v>2971.4192619999999</c:v>
                </c:pt>
                <c:pt idx="2">
                  <c:v>1233.574484</c:v>
                </c:pt>
                <c:pt idx="3">
                  <c:v>729.85335799999996</c:v>
                </c:pt>
              </c:numCache>
            </c:numRef>
          </c:val>
          <c:extLst>
            <c:ext xmlns:c16="http://schemas.microsoft.com/office/drawing/2014/chart" uri="{C3380CC4-5D6E-409C-BE32-E72D297353CC}">
              <c16:uniqueId val="{00000000-5157-4F61-9BCB-8D638FFE0C39}"/>
            </c:ext>
          </c:extLst>
        </c:ser>
        <c:dLbls>
          <c:showLegendKey val="0"/>
          <c:showVal val="0"/>
          <c:showCatName val="0"/>
          <c:showSerName val="0"/>
          <c:showPercent val="0"/>
          <c:showBubbleSize val="0"/>
        </c:dLbls>
        <c:gapWidth val="219"/>
        <c:axId val="-2142501024"/>
        <c:axId val="-2142498848"/>
      </c:barChart>
      <c:lineChart>
        <c:grouping val="standard"/>
        <c:varyColors val="0"/>
        <c:ser>
          <c:idx val="1"/>
          <c:order val="1"/>
          <c:tx>
            <c:strRef>
              <c:f>'PLANO PREDIS EJECUCIONES'!$Q$577</c:f>
              <c:strCache>
                <c:ptCount val="1"/>
                <c:pt idx="0">
                  <c:v>GIROS </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cat>
            <c:numRef>
              <c:f>'PLANO PREDIS EJECUCIONES'!$N$578:$N$581</c:f>
              <c:numCache>
                <c:formatCode>General</c:formatCode>
                <c:ptCount val="4"/>
                <c:pt idx="0">
                  <c:v>7508</c:v>
                </c:pt>
                <c:pt idx="1">
                  <c:v>7501</c:v>
                </c:pt>
                <c:pt idx="2">
                  <c:v>7509</c:v>
                </c:pt>
                <c:pt idx="3">
                  <c:v>7502</c:v>
                </c:pt>
              </c:numCache>
            </c:numRef>
          </c:cat>
          <c:val>
            <c:numRef>
              <c:f>'PLANO PREDIS EJECUCIONES'!$Q$578:$Q$581</c:f>
              <c:numCache>
                <c:formatCode>_("$"* #,##0_);_("$"* \(#,##0\);_("$"* "-"_);_(@_)</c:formatCode>
                <c:ptCount val="4"/>
                <c:pt idx="0">
                  <c:v>4668.2051959999999</c:v>
                </c:pt>
                <c:pt idx="1">
                  <c:v>2971.4192619999999</c:v>
                </c:pt>
                <c:pt idx="2">
                  <c:v>440.33091000000002</c:v>
                </c:pt>
                <c:pt idx="3">
                  <c:v>729.85335799999996</c:v>
                </c:pt>
              </c:numCache>
            </c:numRef>
          </c:val>
          <c:smooth val="0"/>
          <c:extLst>
            <c:ext xmlns:c16="http://schemas.microsoft.com/office/drawing/2014/chart" uri="{C3380CC4-5D6E-409C-BE32-E72D297353CC}">
              <c16:uniqueId val="{00000001-5157-4F61-9BCB-8D638FFE0C39}"/>
            </c:ext>
          </c:extLst>
        </c:ser>
        <c:dLbls>
          <c:showLegendKey val="0"/>
          <c:showVal val="0"/>
          <c:showCatName val="0"/>
          <c:showSerName val="0"/>
          <c:showPercent val="0"/>
          <c:showBubbleSize val="0"/>
        </c:dLbls>
        <c:marker val="1"/>
        <c:smooth val="0"/>
        <c:axId val="-2142501024"/>
        <c:axId val="-2142498848"/>
      </c:lineChart>
      <c:valAx>
        <c:axId val="-2142498848"/>
        <c:scaling>
          <c:orientation val="minMax"/>
        </c:scaling>
        <c:delete val="0"/>
        <c:axPos val="l"/>
        <c:majorGridlines>
          <c:spPr>
            <a:ln w="9525" cap="flat" cmpd="sng" algn="ctr">
              <a:solidFill>
                <a:schemeClr val="lt1">
                  <a:lumMod val="95000"/>
                  <a:alpha val="10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142501024"/>
        <c:crosses val="autoZero"/>
        <c:crossBetween val="between"/>
      </c:valAx>
      <c:catAx>
        <c:axId val="-21425010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142498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533730326719908E-2"/>
          <c:y val="0.25639299811932958"/>
          <c:w val="0.76644787401574799"/>
          <c:h val="0.56601252402504809"/>
        </c:manualLayout>
      </c:layout>
      <c:doughnutChart>
        <c:varyColors val="1"/>
        <c:ser>
          <c:idx val="0"/>
          <c:order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a:softEdge rad="609600"/>
            </a:effectLst>
            <a:scene3d>
              <a:camera prst="orthographicFront"/>
              <a:lightRig rig="threePt" dir="t"/>
            </a:scene3d>
            <a:sp3d>
              <a:bevelT w="12700"/>
              <a:bevelB w="12700"/>
            </a:sp3d>
          </c:spPr>
          <c:dPt>
            <c:idx val="0"/>
            <c:bubble3D val="0"/>
            <c:spPr>
              <a:solidFill>
                <a:srgbClr val="FF0000"/>
              </a:soli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1-2A15-4233-93DC-5998C130783A}"/>
              </c:ext>
            </c:extLst>
          </c:dPt>
          <c:dPt>
            <c:idx val="1"/>
            <c:bubble3D val="0"/>
            <c:spPr>
              <a:gradFill flip="none" rotWithShape="1">
                <a:gsLst>
                  <a:gs pos="0">
                    <a:srgbClr val="FF0000"/>
                  </a:gs>
                  <a:gs pos="98000">
                    <a:srgbClr val="FF3300"/>
                  </a:gs>
                </a:gsLst>
                <a:path path="circle">
                  <a:fillToRect t="100000" r="100000"/>
                </a:path>
                <a:tileRect l="-100000" b="-100000"/>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3-2A15-4233-93DC-5998C130783A}"/>
              </c:ext>
            </c:extLst>
          </c:dPt>
          <c:dPt>
            <c:idx val="2"/>
            <c:bubble3D val="0"/>
            <c:spPr>
              <a:gradFill flip="none" rotWithShape="1">
                <a:gsLst>
                  <a:gs pos="31000">
                    <a:srgbClr val="FF0000"/>
                  </a:gs>
                  <a:gs pos="80000">
                    <a:schemeClr val="accent4">
                      <a:lumMod val="60000"/>
                      <a:lumOff val="40000"/>
                    </a:schemeClr>
                  </a:gs>
                </a:gsLst>
                <a:lin ang="18900000" scaled="1"/>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5-2A15-4233-93DC-5998C130783A}"/>
              </c:ext>
            </c:extLst>
          </c:dPt>
          <c:dPt>
            <c:idx val="3"/>
            <c:bubble3D val="0"/>
            <c:spPr>
              <a:gradFill flip="none" rotWithShape="1">
                <a:gsLst>
                  <a:gs pos="0">
                    <a:srgbClr val="FF0000"/>
                  </a:gs>
                  <a:gs pos="81000">
                    <a:srgbClr val="FFC000"/>
                  </a:gs>
                  <a:gs pos="36000">
                    <a:srgbClr val="FFC000"/>
                  </a:gs>
                </a:gsLst>
                <a:lin ang="18900000" scaled="1"/>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7-2A15-4233-93DC-5998C130783A}"/>
              </c:ext>
            </c:extLst>
          </c:dPt>
          <c:dPt>
            <c:idx val="4"/>
            <c:bubble3D val="0"/>
            <c:spPr>
              <a:gradFill flip="none" rotWithShape="1">
                <a:gsLst>
                  <a:gs pos="0">
                    <a:srgbClr val="FFFF00"/>
                  </a:gs>
                  <a:gs pos="100000">
                    <a:srgbClr val="FFFF00"/>
                  </a:gs>
                </a:gsLst>
                <a:lin ang="18900000" scaled="1"/>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9-2A15-4233-93DC-5998C130783A}"/>
              </c:ext>
            </c:extLst>
          </c:dPt>
          <c:dPt>
            <c:idx val="5"/>
            <c:bubble3D val="0"/>
            <c:spPr>
              <a:gradFill flip="none" rotWithShape="1">
                <a:gsLst>
                  <a:gs pos="0">
                    <a:srgbClr val="FFFF00"/>
                  </a:gs>
                  <a:gs pos="100000">
                    <a:schemeClr val="accent6">
                      <a:lumMod val="30000"/>
                      <a:lumOff val="70000"/>
                    </a:schemeClr>
                  </a:gs>
                </a:gsLst>
                <a:lin ang="2700000" scaled="1"/>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B-2A15-4233-93DC-5998C130783A}"/>
              </c:ext>
            </c:extLst>
          </c:dPt>
          <c:dPt>
            <c:idx val="6"/>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D-2A15-4233-93DC-5998C130783A}"/>
              </c:ext>
            </c:extLst>
          </c:dPt>
          <c:dPt>
            <c:idx val="7"/>
            <c:bubble3D val="0"/>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F-2A15-4233-93DC-5998C130783A}"/>
              </c:ext>
            </c:extLst>
          </c:dPt>
          <c:dPt>
            <c:idx val="8"/>
            <c:bubble3D val="0"/>
            <c:spPr>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11-2A15-4233-93DC-5998C130783A}"/>
              </c:ext>
            </c:extLst>
          </c:dPt>
          <c:dPt>
            <c:idx val="9"/>
            <c:bubble3D val="0"/>
            <c:spPr>
              <a:solidFill>
                <a:schemeClr val="accent6">
                  <a:lumMod val="75000"/>
                </a:schemeClr>
              </a:soli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13-2A15-4233-93DC-5998C130783A}"/>
              </c:ext>
            </c:extLst>
          </c:dPt>
          <c:dPt>
            <c:idx val="10"/>
            <c:bubble3D val="0"/>
            <c:spPr>
              <a:no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15-2A15-4233-93DC-5998C130783A}"/>
              </c:ext>
            </c:extLst>
          </c:dPt>
          <c:dLbls>
            <c:dLbl>
              <c:idx val="0"/>
              <c:layout>
                <c:manualLayout>
                  <c:x val="-1.335825021872266E-2"/>
                  <c:y val="-4.0395147456961579E-2"/>
                </c:manualLayout>
              </c:layout>
              <c:tx>
                <c:rich>
                  <a:bodyPr/>
                  <a:lstStyle/>
                  <a:p>
                    <a:r>
                      <a:rPr lang="en-US"/>
                      <a:t>10%</a:t>
                    </a:r>
                  </a:p>
                </c:rich>
              </c:tx>
              <c:showLegendKey val="0"/>
              <c:showVal val="0"/>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2A15-4233-93DC-5998C130783A}"/>
                </c:ext>
              </c:extLst>
            </c:dLbl>
            <c:dLbl>
              <c:idx val="1"/>
              <c:layout>
                <c:manualLayout>
                  <c:x val="4.8848293963254597E-3"/>
                  <c:y val="-3.5824167648335375E-2"/>
                </c:manualLayout>
              </c:layout>
              <c:tx>
                <c:rich>
                  <a:bodyPr/>
                  <a:lstStyle/>
                  <a:p>
                    <a:r>
                      <a:rPr lang="en-US"/>
                      <a:t>20%</a:t>
                    </a:r>
                  </a:p>
                </c:rich>
              </c:tx>
              <c:showLegendKey val="0"/>
              <c:showVal val="0"/>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2A15-4233-93DC-5998C130783A}"/>
                </c:ext>
              </c:extLst>
            </c:dLbl>
            <c:dLbl>
              <c:idx val="2"/>
              <c:layout>
                <c:manualLayout>
                  <c:x val="2.2447874015748031E-2"/>
                  <c:y val="-3.4328063322793312E-2"/>
                </c:manualLayout>
              </c:layout>
              <c:tx>
                <c:rich>
                  <a:bodyPr/>
                  <a:lstStyle/>
                  <a:p>
                    <a:r>
                      <a:rPr lang="en-US"/>
                      <a:t>30%</a:t>
                    </a:r>
                  </a:p>
                </c:rich>
              </c:tx>
              <c:showLegendKey val="0"/>
              <c:showVal val="0"/>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2A15-4233-93DC-5998C130783A}"/>
                </c:ext>
              </c:extLst>
            </c:dLbl>
            <c:dLbl>
              <c:idx val="3"/>
              <c:layout>
                <c:manualLayout>
                  <c:x val="3.4022747156605422E-2"/>
                  <c:y val="-3.181862897059131E-2"/>
                </c:manualLayout>
              </c:layout>
              <c:tx>
                <c:rich>
                  <a:bodyPr/>
                  <a:lstStyle/>
                  <a:p>
                    <a:r>
                      <a:rPr lang="en-US"/>
                      <a:t>40%</a:t>
                    </a:r>
                  </a:p>
                </c:rich>
              </c:tx>
              <c:showLegendKey val="0"/>
              <c:showVal val="0"/>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2A15-4233-93DC-5998C130783A}"/>
                </c:ext>
              </c:extLst>
            </c:dLbl>
            <c:dLbl>
              <c:idx val="4"/>
              <c:layout>
                <c:manualLayout>
                  <c:x val="5.7359790026246721E-2"/>
                  <c:y val="-2.5548680430694234E-2"/>
                </c:manualLayout>
              </c:layout>
              <c:tx>
                <c:rich>
                  <a:bodyPr/>
                  <a:lstStyle/>
                  <a:p>
                    <a:r>
                      <a:rPr lang="en-US"/>
                      <a:t>50%</a:t>
                    </a:r>
                  </a:p>
                </c:rich>
              </c:tx>
              <c:showLegendKey val="0"/>
              <c:showVal val="0"/>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9-2A15-4233-93DC-5998C130783A}"/>
                </c:ext>
              </c:extLst>
            </c:dLbl>
            <c:dLbl>
              <c:idx val="5"/>
              <c:layout>
                <c:manualLayout>
                  <c:x val="6.1645214348206537E-2"/>
                  <c:y val="-1.3367392068117509E-2"/>
                </c:manualLayout>
              </c:layout>
              <c:tx>
                <c:rich>
                  <a:bodyPr/>
                  <a:lstStyle/>
                  <a:p>
                    <a:r>
                      <a:rPr lang="en-US"/>
                      <a:t>60%</a:t>
                    </a:r>
                  </a:p>
                </c:rich>
              </c:tx>
              <c:showLegendKey val="0"/>
              <c:showVal val="0"/>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B-2A15-4233-93DC-5998C130783A}"/>
                </c:ext>
              </c:extLst>
            </c:dLbl>
            <c:dLbl>
              <c:idx val="6"/>
              <c:layout>
                <c:manualLayout>
                  <c:x val="5.1888433945756783E-2"/>
                  <c:y val="5.8412383491433654E-4"/>
                </c:manualLayout>
              </c:layout>
              <c:tx>
                <c:rich>
                  <a:bodyPr/>
                  <a:lstStyle/>
                  <a:p>
                    <a:r>
                      <a:rPr lang="en-US">
                        <a:solidFill>
                          <a:schemeClr val="tx1"/>
                        </a:solidFill>
                      </a:rPr>
                      <a:t>70%</a:t>
                    </a:r>
                  </a:p>
                </c:rich>
              </c:tx>
              <c:showLegendKey val="0"/>
              <c:showVal val="0"/>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D-2A15-4233-93DC-5998C130783A}"/>
                </c:ext>
              </c:extLst>
            </c:dLbl>
            <c:dLbl>
              <c:idx val="7"/>
              <c:layout>
                <c:manualLayout>
                  <c:x val="4.377952755905512E-2"/>
                  <c:y val="1.5011635356603969E-2"/>
                </c:manualLayout>
              </c:layout>
              <c:tx>
                <c:rich>
                  <a:bodyPr/>
                  <a:lstStyle/>
                  <a:p>
                    <a:r>
                      <a:rPr lang="en-US"/>
                      <a:t>80%</a:t>
                    </a:r>
                  </a:p>
                </c:rich>
              </c:tx>
              <c:showLegendKey val="0"/>
              <c:showVal val="0"/>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2A15-4233-93DC-5998C130783A}"/>
                </c:ext>
              </c:extLst>
            </c:dLbl>
            <c:dLbl>
              <c:idx val="8"/>
              <c:layout>
                <c:manualLayout>
                  <c:x val="3.600853893263329E-2"/>
                  <c:y val="1.7621592576518488E-2"/>
                </c:manualLayout>
              </c:layout>
              <c:tx>
                <c:rich>
                  <a:bodyPr/>
                  <a:lstStyle/>
                  <a:p>
                    <a:r>
                      <a:rPr lang="en-US"/>
                      <a:t>90%</a:t>
                    </a:r>
                  </a:p>
                </c:rich>
              </c:tx>
              <c:showLegendKey val="0"/>
              <c:showVal val="0"/>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11-2A15-4233-93DC-5998C130783A}"/>
                </c:ext>
              </c:extLst>
            </c:dLbl>
            <c:dLbl>
              <c:idx val="9"/>
              <c:layout>
                <c:manualLayout>
                  <c:x val="1.8117655293088362E-2"/>
                  <c:y val="2.8643726620786496E-2"/>
                </c:manualLayout>
              </c:layout>
              <c:tx>
                <c:rich>
                  <a:bodyPr/>
                  <a:lstStyle/>
                  <a:p>
                    <a:r>
                      <a:rPr lang="en-US"/>
                      <a:t>100%</a:t>
                    </a:r>
                  </a:p>
                </c:rich>
              </c:tx>
              <c:showLegendKey val="0"/>
              <c:showVal val="0"/>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13-2A15-4233-93DC-5998C130783A}"/>
                </c:ext>
              </c:extLst>
            </c:dLbl>
            <c:spPr>
              <a:noFill/>
              <a:ln>
                <a:noFill/>
              </a:ln>
              <a:effectLst/>
            </c:spPr>
            <c:txPr>
              <a:bodyPr wrap="square" lIns="38100" tIns="19050" rIns="38100" bIns="19050" anchor="ctr">
                <a:spAutoFit/>
              </a:bodyPr>
              <a:lstStyle/>
              <a:p>
                <a:pPr>
                  <a:defRPr sz="800" b="1">
                    <a:solidFill>
                      <a:srgbClr val="002060"/>
                    </a:solidFill>
                  </a:defRPr>
                </a:pPr>
                <a:endParaRPr lang="es-CO"/>
              </a:p>
            </c:txPr>
            <c:showLegendKey val="0"/>
            <c:showVal val="0"/>
            <c:showCatName val="0"/>
            <c:showSerName val="0"/>
            <c:showPercent val="0"/>
            <c:showBubbleSize val="0"/>
            <c:separator> </c:separator>
            <c:extLst>
              <c:ext xmlns:c15="http://schemas.microsoft.com/office/drawing/2012/chart" uri="{CE6537A1-D6FC-4f65-9D91-7224C49458BB}"/>
            </c:extLst>
          </c:dLbls>
          <c:cat>
            <c:numRef>
              <c:f>velocimetro!$A$24:$A$34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[1]velocimetro!$B$2:$B$12</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6="http://schemas.microsoft.com/office/drawing/2014/chart" uri="{C3380CC4-5D6E-409C-BE32-E72D297353CC}">
              <c16:uniqueId val="{00000016-2A15-4233-93DC-5998C130783A}"/>
            </c:ext>
          </c:extLst>
        </c:ser>
        <c:dLbls>
          <c:showLegendKey val="0"/>
          <c:showVal val="0"/>
          <c:showCatName val="0"/>
          <c:showSerName val="0"/>
          <c:showPercent val="0"/>
          <c:showBubbleSize val="0"/>
          <c:showLeaderLines val="1"/>
        </c:dLbls>
        <c:firstSliceAng val="270"/>
        <c:holeSize val="75"/>
      </c:doughnutChart>
      <c:scatterChart>
        <c:scatterStyle val="smoothMarker"/>
        <c:varyColors val="0"/>
        <c:ser>
          <c:idx val="1"/>
          <c:order val="1"/>
          <c:tx>
            <c:strRef>
              <c:f>velocimetro!$B$1</c:f>
              <c:strCache>
                <c:ptCount val="1"/>
                <c:pt idx="0">
                  <c:v>ENTIDAD</c:v>
                </c:pt>
              </c:strCache>
            </c:strRef>
          </c:tx>
          <c:spPr>
            <a:ln w="66675">
              <a:gradFill>
                <a:gsLst>
                  <a:gs pos="95000">
                    <a:srgbClr val="00B0F0"/>
                  </a:gs>
                  <a:gs pos="66000">
                    <a:srgbClr val="333399"/>
                  </a:gs>
                </a:gsLst>
                <a:lin ang="6000000" scaled="0"/>
              </a:gradFill>
              <a:headEnd type="none"/>
              <a:tailEnd type="triangle" w="med" len="med"/>
            </a:ln>
          </c:spPr>
          <c:marker>
            <c:symbol val="none"/>
          </c:marker>
          <c:dPt>
            <c:idx val="1"/>
            <c:bubble3D val="0"/>
            <c:spPr>
              <a:ln w="66675">
                <a:gradFill flip="none" rotWithShape="1">
                  <a:gsLst>
                    <a:gs pos="95000">
                      <a:srgbClr val="00B0F0"/>
                    </a:gs>
                    <a:gs pos="66000">
                      <a:srgbClr val="333399"/>
                    </a:gs>
                  </a:gsLst>
                  <a:lin ang="6000000" scaled="0"/>
                  <a:tileRect/>
                </a:gradFill>
                <a:headEnd type="none"/>
                <a:tailEnd type="triangle" w="med" len="med"/>
              </a:ln>
            </c:spPr>
            <c:extLst>
              <c:ext xmlns:c16="http://schemas.microsoft.com/office/drawing/2014/chart" uri="{C3380CC4-5D6E-409C-BE32-E72D297353CC}">
                <c16:uniqueId val="{00000018-2A15-4233-93DC-5998C130783A}"/>
              </c:ext>
            </c:extLst>
          </c:dPt>
          <c:xVal>
            <c:numRef>
              <c:f>velocimetro!$F$20:$F$21</c:f>
              <c:numCache>
                <c:formatCode>General</c:formatCode>
                <c:ptCount val="2"/>
                <c:pt idx="0">
                  <c:v>0</c:v>
                </c:pt>
                <c:pt idx="1">
                  <c:v>0.51689243107284399</c:v>
                </c:pt>
              </c:numCache>
            </c:numRef>
          </c:xVal>
          <c:yVal>
            <c:numRef>
              <c:f>velocimetro!$G$20:$G$21</c:f>
              <c:numCache>
                <c:formatCode>General</c:formatCode>
                <c:ptCount val="2"/>
                <c:pt idx="0">
                  <c:v>0</c:v>
                </c:pt>
                <c:pt idx="1">
                  <c:v>0.85605035757226644</c:v>
                </c:pt>
              </c:numCache>
            </c:numRef>
          </c:yVal>
          <c:smooth val="0"/>
          <c:extLst>
            <c:ext xmlns:c16="http://schemas.microsoft.com/office/drawing/2014/chart" uri="{C3380CC4-5D6E-409C-BE32-E72D297353CC}">
              <c16:uniqueId val="{00000019-2A15-4233-93DC-5998C130783A}"/>
            </c:ext>
          </c:extLst>
        </c:ser>
        <c:dLbls>
          <c:showLegendKey val="0"/>
          <c:showVal val="0"/>
          <c:showCatName val="0"/>
          <c:showSerName val="0"/>
          <c:showPercent val="0"/>
          <c:showBubbleSize val="0"/>
        </c:dLbls>
        <c:axId val="-2141117760"/>
        <c:axId val="-2141116128"/>
      </c:scatterChart>
      <c:valAx>
        <c:axId val="-2141116128"/>
        <c:scaling>
          <c:orientation val="minMax"/>
          <c:max val="1"/>
          <c:min val="-1"/>
        </c:scaling>
        <c:delete val="1"/>
        <c:axPos val="l"/>
        <c:numFmt formatCode="General" sourceLinked="1"/>
        <c:majorTickMark val="out"/>
        <c:minorTickMark val="none"/>
        <c:tickLblPos val="nextTo"/>
        <c:crossAx val="-2141117760"/>
        <c:crosses val="autoZero"/>
        <c:crossBetween val="midCat"/>
      </c:valAx>
      <c:valAx>
        <c:axId val="-2141117760"/>
        <c:scaling>
          <c:orientation val="minMax"/>
          <c:max val="1"/>
          <c:min val="-1"/>
        </c:scaling>
        <c:delete val="1"/>
        <c:axPos val="b"/>
        <c:numFmt formatCode="General" sourceLinked="1"/>
        <c:majorTickMark val="out"/>
        <c:minorTickMark val="none"/>
        <c:tickLblPos val="nextTo"/>
        <c:crossAx val="-2141116128"/>
        <c:crossesAt val="-1"/>
        <c:crossBetween val="midCat"/>
      </c:valAx>
      <c:spPr>
        <a:noFill/>
      </c:spPr>
    </c:plotArea>
    <c:plotVisOnly val="1"/>
    <c:dispBlanksAs val="gap"/>
    <c:showDLblsOverMax val="0"/>
  </c:chart>
  <c:spPr>
    <a:noFill/>
    <a:ln>
      <a:noFill/>
    </a:ln>
  </c:spPr>
  <c:printSettings>
    <c:headerFooter/>
    <c:pageMargins b="0.75" l="0.7" r="0.7" t="0.75"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533730326719908E-2"/>
          <c:y val="0.25639299811932958"/>
          <c:w val="0.76644787401574799"/>
          <c:h val="0.56601252402504809"/>
        </c:manualLayout>
      </c:layout>
      <c:doughnutChart>
        <c:varyColors val="1"/>
        <c:ser>
          <c:idx val="0"/>
          <c:order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a:softEdge rad="609600"/>
            </a:effectLst>
            <a:scene3d>
              <a:camera prst="orthographicFront"/>
              <a:lightRig rig="threePt" dir="t"/>
            </a:scene3d>
            <a:sp3d>
              <a:bevelT w="12700"/>
              <a:bevelB w="12700"/>
            </a:sp3d>
          </c:spPr>
          <c:dPt>
            <c:idx val="0"/>
            <c:bubble3D val="0"/>
            <c:spPr>
              <a:solidFill>
                <a:srgbClr val="FF0000"/>
              </a:soli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1-C932-42D7-B735-06E14CA3EEB9}"/>
              </c:ext>
            </c:extLst>
          </c:dPt>
          <c:dPt>
            <c:idx val="1"/>
            <c:bubble3D val="0"/>
            <c:spPr>
              <a:gradFill flip="none" rotWithShape="1">
                <a:gsLst>
                  <a:gs pos="0">
                    <a:srgbClr val="FF0000"/>
                  </a:gs>
                  <a:gs pos="98000">
                    <a:srgbClr val="FF3300"/>
                  </a:gs>
                </a:gsLst>
                <a:path path="circle">
                  <a:fillToRect t="100000" r="100000"/>
                </a:path>
                <a:tileRect l="-100000" b="-100000"/>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3-C932-42D7-B735-06E14CA3EEB9}"/>
              </c:ext>
            </c:extLst>
          </c:dPt>
          <c:dPt>
            <c:idx val="2"/>
            <c:bubble3D val="0"/>
            <c:spPr>
              <a:gradFill flip="none" rotWithShape="1">
                <a:gsLst>
                  <a:gs pos="31000">
                    <a:srgbClr val="FF0000"/>
                  </a:gs>
                  <a:gs pos="80000">
                    <a:schemeClr val="accent4">
                      <a:lumMod val="60000"/>
                      <a:lumOff val="40000"/>
                    </a:schemeClr>
                  </a:gs>
                </a:gsLst>
                <a:lin ang="18900000" scaled="1"/>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5-C932-42D7-B735-06E14CA3EEB9}"/>
              </c:ext>
            </c:extLst>
          </c:dPt>
          <c:dPt>
            <c:idx val="3"/>
            <c:bubble3D val="0"/>
            <c:spPr>
              <a:gradFill flip="none" rotWithShape="1">
                <a:gsLst>
                  <a:gs pos="0">
                    <a:srgbClr val="FF0000"/>
                  </a:gs>
                  <a:gs pos="81000">
                    <a:srgbClr val="FFC000"/>
                  </a:gs>
                  <a:gs pos="36000">
                    <a:srgbClr val="FFC000"/>
                  </a:gs>
                </a:gsLst>
                <a:lin ang="18900000" scaled="1"/>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7-C932-42D7-B735-06E14CA3EEB9}"/>
              </c:ext>
            </c:extLst>
          </c:dPt>
          <c:dPt>
            <c:idx val="4"/>
            <c:bubble3D val="0"/>
            <c:spPr>
              <a:gradFill flip="none" rotWithShape="1">
                <a:gsLst>
                  <a:gs pos="0">
                    <a:srgbClr val="FFFF00"/>
                  </a:gs>
                  <a:gs pos="100000">
                    <a:srgbClr val="FFFF00"/>
                  </a:gs>
                </a:gsLst>
                <a:lin ang="18900000" scaled="1"/>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9-C932-42D7-B735-06E14CA3EEB9}"/>
              </c:ext>
            </c:extLst>
          </c:dPt>
          <c:dPt>
            <c:idx val="5"/>
            <c:bubble3D val="0"/>
            <c:spPr>
              <a:gradFill flip="none" rotWithShape="1">
                <a:gsLst>
                  <a:gs pos="0">
                    <a:srgbClr val="FFFF00"/>
                  </a:gs>
                  <a:gs pos="100000">
                    <a:schemeClr val="accent6">
                      <a:lumMod val="30000"/>
                      <a:lumOff val="70000"/>
                    </a:schemeClr>
                  </a:gs>
                </a:gsLst>
                <a:lin ang="2700000" scaled="1"/>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B-C932-42D7-B735-06E14CA3EEB9}"/>
              </c:ext>
            </c:extLst>
          </c:dPt>
          <c:dPt>
            <c:idx val="6"/>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D-C932-42D7-B735-06E14CA3EEB9}"/>
              </c:ext>
            </c:extLst>
          </c:dPt>
          <c:dPt>
            <c:idx val="7"/>
            <c:bubble3D val="0"/>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F-C932-42D7-B735-06E14CA3EEB9}"/>
              </c:ext>
            </c:extLst>
          </c:dPt>
          <c:dPt>
            <c:idx val="8"/>
            <c:bubble3D val="0"/>
            <c:spPr>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11-C932-42D7-B735-06E14CA3EEB9}"/>
              </c:ext>
            </c:extLst>
          </c:dPt>
          <c:dPt>
            <c:idx val="9"/>
            <c:bubble3D val="0"/>
            <c:spPr>
              <a:solidFill>
                <a:schemeClr val="accent6">
                  <a:lumMod val="75000"/>
                </a:schemeClr>
              </a:soli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13-C932-42D7-B735-06E14CA3EEB9}"/>
              </c:ext>
            </c:extLst>
          </c:dPt>
          <c:dPt>
            <c:idx val="10"/>
            <c:bubble3D val="0"/>
            <c:spPr>
              <a:no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15-C932-42D7-B735-06E14CA3EEB9}"/>
              </c:ext>
            </c:extLst>
          </c:dPt>
          <c:dLbls>
            <c:dLbl>
              <c:idx val="0"/>
              <c:layout>
                <c:manualLayout>
                  <c:x val="-1.335825021872266E-2"/>
                  <c:y val="-4.0395147456961579E-2"/>
                </c:manualLayout>
              </c:layout>
              <c:tx>
                <c:rich>
                  <a:bodyPr/>
                  <a:lstStyle/>
                  <a:p>
                    <a:r>
                      <a:rPr lang="en-US"/>
                      <a:t>10%</a:t>
                    </a:r>
                  </a:p>
                </c:rich>
              </c:tx>
              <c:showLegendKey val="0"/>
              <c:showVal val="0"/>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C932-42D7-B735-06E14CA3EEB9}"/>
                </c:ext>
              </c:extLst>
            </c:dLbl>
            <c:dLbl>
              <c:idx val="1"/>
              <c:layout>
                <c:manualLayout>
                  <c:x val="4.8848293963254597E-3"/>
                  <c:y val="-3.5824167648335375E-2"/>
                </c:manualLayout>
              </c:layout>
              <c:tx>
                <c:rich>
                  <a:bodyPr/>
                  <a:lstStyle/>
                  <a:p>
                    <a:r>
                      <a:rPr lang="en-US"/>
                      <a:t>20%</a:t>
                    </a:r>
                  </a:p>
                </c:rich>
              </c:tx>
              <c:showLegendKey val="0"/>
              <c:showVal val="0"/>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C932-42D7-B735-06E14CA3EEB9}"/>
                </c:ext>
              </c:extLst>
            </c:dLbl>
            <c:dLbl>
              <c:idx val="2"/>
              <c:layout>
                <c:manualLayout>
                  <c:x val="2.2447874015748031E-2"/>
                  <c:y val="-3.4328063322793312E-2"/>
                </c:manualLayout>
              </c:layout>
              <c:tx>
                <c:rich>
                  <a:bodyPr/>
                  <a:lstStyle/>
                  <a:p>
                    <a:r>
                      <a:rPr lang="en-US"/>
                      <a:t>30%</a:t>
                    </a:r>
                  </a:p>
                </c:rich>
              </c:tx>
              <c:showLegendKey val="0"/>
              <c:showVal val="0"/>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C932-42D7-B735-06E14CA3EEB9}"/>
                </c:ext>
              </c:extLst>
            </c:dLbl>
            <c:dLbl>
              <c:idx val="3"/>
              <c:layout>
                <c:manualLayout>
                  <c:x val="3.4022747156605422E-2"/>
                  <c:y val="-3.181862897059131E-2"/>
                </c:manualLayout>
              </c:layout>
              <c:tx>
                <c:rich>
                  <a:bodyPr/>
                  <a:lstStyle/>
                  <a:p>
                    <a:r>
                      <a:rPr lang="en-US"/>
                      <a:t>40%</a:t>
                    </a:r>
                  </a:p>
                </c:rich>
              </c:tx>
              <c:showLegendKey val="0"/>
              <c:showVal val="0"/>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C932-42D7-B735-06E14CA3EEB9}"/>
                </c:ext>
              </c:extLst>
            </c:dLbl>
            <c:dLbl>
              <c:idx val="4"/>
              <c:layout>
                <c:manualLayout>
                  <c:x val="5.7359801855753949E-2"/>
                  <c:y val="-2.4021940240428009E-2"/>
                </c:manualLayout>
              </c:layout>
              <c:tx>
                <c:rich>
                  <a:bodyPr/>
                  <a:lstStyle/>
                  <a:p>
                    <a:r>
                      <a:rPr lang="en-US"/>
                      <a:t>50%</a:t>
                    </a:r>
                  </a:p>
                </c:rich>
              </c:tx>
              <c:showLegendKey val="0"/>
              <c:showVal val="0"/>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9-C932-42D7-B735-06E14CA3EEB9}"/>
                </c:ext>
              </c:extLst>
            </c:dLbl>
            <c:dLbl>
              <c:idx val="5"/>
              <c:layout>
                <c:manualLayout>
                  <c:x val="6.1645214348206537E-2"/>
                  <c:y val="-1.3367392068117509E-2"/>
                </c:manualLayout>
              </c:layout>
              <c:tx>
                <c:rich>
                  <a:bodyPr/>
                  <a:lstStyle/>
                  <a:p>
                    <a:r>
                      <a:rPr lang="en-US"/>
                      <a:t>60%</a:t>
                    </a:r>
                  </a:p>
                </c:rich>
              </c:tx>
              <c:showLegendKey val="0"/>
              <c:showVal val="0"/>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B-C932-42D7-B735-06E14CA3EEB9}"/>
                </c:ext>
              </c:extLst>
            </c:dLbl>
            <c:dLbl>
              <c:idx val="6"/>
              <c:layout>
                <c:manualLayout>
                  <c:x val="5.1888433945756783E-2"/>
                  <c:y val="5.8412383491433654E-4"/>
                </c:manualLayout>
              </c:layout>
              <c:tx>
                <c:rich>
                  <a:bodyPr/>
                  <a:lstStyle/>
                  <a:p>
                    <a:r>
                      <a:rPr lang="en-US">
                        <a:solidFill>
                          <a:schemeClr val="tx1"/>
                        </a:solidFill>
                      </a:rPr>
                      <a:t>70%</a:t>
                    </a:r>
                  </a:p>
                </c:rich>
              </c:tx>
              <c:showLegendKey val="0"/>
              <c:showVal val="0"/>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D-C932-42D7-B735-06E14CA3EEB9}"/>
                </c:ext>
              </c:extLst>
            </c:dLbl>
            <c:dLbl>
              <c:idx val="7"/>
              <c:layout>
                <c:manualLayout>
                  <c:x val="4.377952755905512E-2"/>
                  <c:y val="1.5011635356603969E-2"/>
                </c:manualLayout>
              </c:layout>
              <c:tx>
                <c:rich>
                  <a:bodyPr/>
                  <a:lstStyle/>
                  <a:p>
                    <a:r>
                      <a:rPr lang="en-US"/>
                      <a:t>80%</a:t>
                    </a:r>
                  </a:p>
                </c:rich>
              </c:tx>
              <c:showLegendKey val="0"/>
              <c:showVal val="0"/>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C932-42D7-B735-06E14CA3EEB9}"/>
                </c:ext>
              </c:extLst>
            </c:dLbl>
            <c:dLbl>
              <c:idx val="8"/>
              <c:layout>
                <c:manualLayout>
                  <c:x val="3.600853893263329E-2"/>
                  <c:y val="1.7621592576518488E-2"/>
                </c:manualLayout>
              </c:layout>
              <c:tx>
                <c:rich>
                  <a:bodyPr/>
                  <a:lstStyle/>
                  <a:p>
                    <a:r>
                      <a:rPr lang="en-US"/>
                      <a:t>90%</a:t>
                    </a:r>
                  </a:p>
                </c:rich>
              </c:tx>
              <c:showLegendKey val="0"/>
              <c:showVal val="0"/>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11-C932-42D7-B735-06E14CA3EEB9}"/>
                </c:ext>
              </c:extLst>
            </c:dLbl>
            <c:dLbl>
              <c:idx val="9"/>
              <c:layout>
                <c:manualLayout>
                  <c:x val="1.8117655293088362E-2"/>
                  <c:y val="2.8643726620786496E-2"/>
                </c:manualLayout>
              </c:layout>
              <c:tx>
                <c:rich>
                  <a:bodyPr/>
                  <a:lstStyle/>
                  <a:p>
                    <a:r>
                      <a:rPr lang="en-US"/>
                      <a:t>100%</a:t>
                    </a:r>
                  </a:p>
                </c:rich>
              </c:tx>
              <c:showLegendKey val="0"/>
              <c:showVal val="0"/>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13-C932-42D7-B735-06E14CA3EEB9}"/>
                </c:ext>
              </c:extLst>
            </c:dLbl>
            <c:spPr>
              <a:noFill/>
              <a:ln>
                <a:noFill/>
              </a:ln>
              <a:effectLst/>
            </c:spPr>
            <c:txPr>
              <a:bodyPr wrap="square" lIns="38100" tIns="19050" rIns="38100" bIns="19050" anchor="ctr">
                <a:spAutoFit/>
              </a:bodyPr>
              <a:lstStyle/>
              <a:p>
                <a:pPr>
                  <a:defRPr sz="800" b="1">
                    <a:solidFill>
                      <a:srgbClr val="002060"/>
                    </a:solidFill>
                  </a:defRPr>
                </a:pPr>
                <a:endParaRPr lang="es-CO"/>
              </a:p>
            </c:txPr>
            <c:showLegendKey val="0"/>
            <c:showVal val="0"/>
            <c:showCatName val="0"/>
            <c:showSerName val="0"/>
            <c:showPercent val="0"/>
            <c:showBubbleSize val="0"/>
            <c:separator> </c:separator>
            <c:extLst>
              <c:ext xmlns:c15="http://schemas.microsoft.com/office/drawing/2012/chart" uri="{CE6537A1-D6FC-4f65-9D91-7224C49458BB}"/>
            </c:extLst>
          </c:dLbls>
          <c:cat>
            <c:numRef>
              <c:f>velocimetro!$A$24:$A$34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[1]velocimetro!$B$2:$B$12</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6="http://schemas.microsoft.com/office/drawing/2014/chart" uri="{C3380CC4-5D6E-409C-BE32-E72D297353CC}">
              <c16:uniqueId val="{00000016-C932-42D7-B735-06E14CA3EEB9}"/>
            </c:ext>
          </c:extLst>
        </c:ser>
        <c:dLbls>
          <c:showLegendKey val="0"/>
          <c:showVal val="0"/>
          <c:showCatName val="0"/>
          <c:showSerName val="0"/>
          <c:showPercent val="0"/>
          <c:showBubbleSize val="0"/>
          <c:showLeaderLines val="1"/>
        </c:dLbls>
        <c:firstSliceAng val="270"/>
        <c:holeSize val="75"/>
      </c:doughnutChart>
      <c:scatterChart>
        <c:scatterStyle val="smoothMarker"/>
        <c:varyColors val="0"/>
        <c:ser>
          <c:idx val="1"/>
          <c:order val="1"/>
          <c:tx>
            <c:strRef>
              <c:f>velocimetro!$F$1</c:f>
              <c:strCache>
                <c:ptCount val="1"/>
                <c:pt idx="0">
                  <c:v>INVERSIÓN</c:v>
                </c:pt>
              </c:strCache>
            </c:strRef>
          </c:tx>
          <c:spPr>
            <a:ln w="66675">
              <a:gradFill>
                <a:gsLst>
                  <a:gs pos="95000">
                    <a:srgbClr val="00B0F0"/>
                  </a:gs>
                  <a:gs pos="66000">
                    <a:srgbClr val="333399"/>
                  </a:gs>
                </a:gsLst>
                <a:lin ang="6000000" scaled="0"/>
              </a:gradFill>
              <a:headEnd type="none"/>
              <a:tailEnd type="triangle" w="med" len="med"/>
            </a:ln>
          </c:spPr>
          <c:marker>
            <c:symbol val="none"/>
          </c:marker>
          <c:dPt>
            <c:idx val="1"/>
            <c:bubble3D val="0"/>
            <c:spPr>
              <a:ln w="66675">
                <a:gradFill flip="none" rotWithShape="1">
                  <a:gsLst>
                    <a:gs pos="95000">
                      <a:srgbClr val="00B0F0"/>
                    </a:gs>
                    <a:gs pos="66000">
                      <a:srgbClr val="333399"/>
                    </a:gs>
                  </a:gsLst>
                  <a:lin ang="6000000" scaled="0"/>
                  <a:tileRect/>
                </a:gradFill>
                <a:headEnd type="none"/>
                <a:tailEnd type="triangle" w="med" len="med"/>
              </a:ln>
            </c:spPr>
            <c:extLst>
              <c:ext xmlns:c16="http://schemas.microsoft.com/office/drawing/2014/chart" uri="{C3380CC4-5D6E-409C-BE32-E72D297353CC}">
                <c16:uniqueId val="{00000018-C932-42D7-B735-06E14CA3EEB9}"/>
              </c:ext>
            </c:extLst>
          </c:dPt>
          <c:xVal>
            <c:numRef>
              <c:f>velocimetro!$F$42:$F$43</c:f>
              <c:numCache>
                <c:formatCode>General</c:formatCode>
                <c:ptCount val="2"/>
                <c:pt idx="0">
                  <c:v>0</c:v>
                </c:pt>
                <c:pt idx="1">
                  <c:v>0.1095268899069277</c:v>
                </c:pt>
              </c:numCache>
            </c:numRef>
          </c:xVal>
          <c:yVal>
            <c:numRef>
              <c:f>velocimetro!$G$42:$G$43</c:f>
              <c:numCache>
                <c:formatCode>General</c:formatCode>
                <c:ptCount val="2"/>
                <c:pt idx="0">
                  <c:v>0</c:v>
                </c:pt>
                <c:pt idx="1">
                  <c:v>0.99398383306134097</c:v>
                </c:pt>
              </c:numCache>
            </c:numRef>
          </c:yVal>
          <c:smooth val="0"/>
          <c:extLst>
            <c:ext xmlns:c16="http://schemas.microsoft.com/office/drawing/2014/chart" uri="{C3380CC4-5D6E-409C-BE32-E72D297353CC}">
              <c16:uniqueId val="{00000019-C932-42D7-B735-06E14CA3EEB9}"/>
            </c:ext>
          </c:extLst>
        </c:ser>
        <c:dLbls>
          <c:showLegendKey val="0"/>
          <c:showVal val="0"/>
          <c:showCatName val="0"/>
          <c:showSerName val="0"/>
          <c:showPercent val="0"/>
          <c:showBubbleSize val="0"/>
        </c:dLbls>
        <c:axId val="-2141117760"/>
        <c:axId val="-2141116128"/>
      </c:scatterChart>
      <c:valAx>
        <c:axId val="-2141116128"/>
        <c:scaling>
          <c:orientation val="minMax"/>
          <c:max val="1"/>
          <c:min val="-1"/>
        </c:scaling>
        <c:delete val="1"/>
        <c:axPos val="l"/>
        <c:numFmt formatCode="General" sourceLinked="1"/>
        <c:majorTickMark val="out"/>
        <c:minorTickMark val="none"/>
        <c:tickLblPos val="nextTo"/>
        <c:crossAx val="-2141117760"/>
        <c:crosses val="autoZero"/>
        <c:crossBetween val="midCat"/>
      </c:valAx>
      <c:valAx>
        <c:axId val="-2141117760"/>
        <c:scaling>
          <c:orientation val="minMax"/>
          <c:max val="1"/>
          <c:min val="-1"/>
        </c:scaling>
        <c:delete val="1"/>
        <c:axPos val="b"/>
        <c:numFmt formatCode="General" sourceLinked="1"/>
        <c:majorTickMark val="out"/>
        <c:minorTickMark val="none"/>
        <c:tickLblPos val="nextTo"/>
        <c:crossAx val="-2141116128"/>
        <c:crossesAt val="-1"/>
        <c:crossBetween val="midCat"/>
      </c:valAx>
      <c:spPr>
        <a:noFill/>
      </c:spPr>
    </c:plotArea>
    <c:plotVisOnly val="1"/>
    <c:dispBlanksAs val="gap"/>
    <c:showDLblsOverMax val="0"/>
  </c:chart>
  <c:spPr>
    <a:noFill/>
    <a:ln>
      <a:noFill/>
    </a:ln>
  </c:spPr>
  <c:printSettings>
    <c:headerFooter/>
    <c:pageMargins b="0.75" l="0.7" r="0.7" t="0.75" header="0.3" footer="0.3"/>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COMPARATIVO</a:t>
            </a:r>
            <a:r>
              <a:rPr lang="es-CO" baseline="0"/>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'PLANO PREDIS EJECUCIONES'!$V$577</c:f>
              <c:strCache>
                <c:ptCount val="1"/>
                <c:pt idx="0">
                  <c:v>presupuesto</c:v>
                </c:pt>
              </c:strCache>
            </c:strRef>
          </c:tx>
          <c:spPr>
            <a:solidFill>
              <a:srgbClr val="92D050"/>
            </a:solidFill>
            <a:ln>
              <a:noFill/>
            </a:ln>
            <a:effectLst/>
          </c:spPr>
          <c:invertIfNegative val="0"/>
          <c:dLbls>
            <c:dLbl>
              <c:idx val="0"/>
              <c:tx>
                <c:rich>
                  <a:bodyPr/>
                  <a:lstStyle/>
                  <a:p>
                    <a:fld id="{EE4F66B6-9A95-4D56-8853-4D0FA568DAF1}"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85C-41BA-A65F-67019FEE9649}"/>
                </c:ext>
              </c:extLst>
            </c:dLbl>
            <c:dLbl>
              <c:idx val="1"/>
              <c:layout>
                <c:manualLayout>
                  <c:x val="-3.9676475415984898E-17"/>
                  <c:y val="2.8083030242990925E-3"/>
                </c:manualLayout>
              </c:layout>
              <c:tx>
                <c:rich>
                  <a:bodyPr/>
                  <a:lstStyle/>
                  <a:p>
                    <a:fld id="{B76D7C79-890A-43ED-8A21-90C006C74149}"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85C-41BA-A65F-67019FEE9649}"/>
                </c:ext>
              </c:extLst>
            </c:dLbl>
            <c:dLbl>
              <c:idx val="2"/>
              <c:tx>
                <c:rich>
                  <a:bodyPr/>
                  <a:lstStyle/>
                  <a:p>
                    <a:fld id="{B709D556-5FAA-414F-9571-585DDED5D716}" type="CELLRANGE">
                      <a:rPr lang="es-CO"/>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85C-41BA-A65F-67019FEE9649}"/>
                </c:ext>
              </c:extLst>
            </c:dLbl>
            <c:dLbl>
              <c:idx val="3"/>
              <c:tx>
                <c:rich>
                  <a:bodyPr/>
                  <a:lstStyle/>
                  <a:p>
                    <a:fld id="{82479CD4-ECE5-4E65-9C41-E380142781F4}" type="CELLRANGE">
                      <a:rPr lang="es-CO"/>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85C-41BA-A65F-67019FEE964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'PLANO PREDIS EJECUCIONES'!$U$578:$U$581</c:f>
              <c:numCache>
                <c:formatCode>General</c:formatCode>
                <c:ptCount val="4"/>
                <c:pt idx="0">
                  <c:v>7508</c:v>
                </c:pt>
                <c:pt idx="1">
                  <c:v>7501</c:v>
                </c:pt>
                <c:pt idx="2">
                  <c:v>7509</c:v>
                </c:pt>
                <c:pt idx="3">
                  <c:v>7502</c:v>
                </c:pt>
              </c:numCache>
            </c:numRef>
          </c:cat>
          <c:val>
            <c:numRef>
              <c:f>'PLANO PREDIS EJECUCIONES'!$V$578:$V$581</c:f>
              <c:numCache>
                <c:formatCode>0%</c:formatCode>
                <c:ptCount val="4"/>
                <c:pt idx="0">
                  <c:v>1</c:v>
                </c:pt>
                <c:pt idx="1">
                  <c:v>1</c:v>
                </c:pt>
                <c:pt idx="2">
                  <c:v>1</c:v>
                </c:pt>
                <c:pt idx="3">
                  <c:v>1</c:v>
                </c:pt>
              </c:numCache>
            </c:numRef>
          </c:val>
          <c:extLst>
            <c:ext xmlns:c15="http://schemas.microsoft.com/office/drawing/2012/chart" uri="{02D57815-91ED-43cb-92C2-25804820EDAC}">
              <c15:datalabelsRange>
                <c15:f>'PLANO PREDIS EJECUCIONES'!$O$578:$O$581</c15:f>
                <c15:dlblRangeCache>
                  <c:ptCount val="4"/>
                  <c:pt idx="0">
                    <c:v> $ 8.053 </c:v>
                  </c:pt>
                  <c:pt idx="1">
                    <c:v> $ 3.047 </c:v>
                  </c:pt>
                  <c:pt idx="2">
                    <c:v> $ 1.583 </c:v>
                  </c:pt>
                  <c:pt idx="3">
                    <c:v> $ 732 </c:v>
                  </c:pt>
                </c15:dlblRangeCache>
              </c15:datalabelsRange>
            </c:ext>
            <c:ext xmlns:c16="http://schemas.microsoft.com/office/drawing/2014/chart" uri="{C3380CC4-5D6E-409C-BE32-E72D297353CC}">
              <c16:uniqueId val="{00000000-D560-47DB-96A8-D927A87C79AE}"/>
            </c:ext>
          </c:extLst>
        </c:ser>
        <c:dLbls>
          <c:showLegendKey val="0"/>
          <c:showVal val="0"/>
          <c:showCatName val="0"/>
          <c:showSerName val="0"/>
          <c:showPercent val="0"/>
          <c:showBubbleSize val="0"/>
        </c:dLbls>
        <c:gapWidth val="219"/>
        <c:overlap val="-27"/>
        <c:axId val="2114365183"/>
        <c:axId val="2114357695"/>
      </c:barChart>
      <c:barChart>
        <c:barDir val="col"/>
        <c:grouping val="clustered"/>
        <c:varyColors val="0"/>
        <c:ser>
          <c:idx val="1"/>
          <c:order val="1"/>
          <c:tx>
            <c:strRef>
              <c:f>'PLANO PREDIS EJECUCIONES'!$W$577</c:f>
              <c:strCache>
                <c:ptCount val="1"/>
                <c:pt idx="0">
                  <c:v>ejecución</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'PLANO PREDIS EJECUCIONES'!$U$578:$U$581</c:f>
              <c:numCache>
                <c:formatCode>General</c:formatCode>
                <c:ptCount val="4"/>
                <c:pt idx="0">
                  <c:v>7508</c:v>
                </c:pt>
                <c:pt idx="1">
                  <c:v>7501</c:v>
                </c:pt>
                <c:pt idx="2">
                  <c:v>7509</c:v>
                </c:pt>
                <c:pt idx="3">
                  <c:v>7502</c:v>
                </c:pt>
              </c:numCache>
            </c:numRef>
          </c:cat>
          <c:val>
            <c:numRef>
              <c:f>'PLANO PREDIS EJECUCIONES'!$W$578:$W$581</c:f>
              <c:numCache>
                <c:formatCode>0.00%</c:formatCode>
                <c:ptCount val="4"/>
                <c:pt idx="0">
                  <c:v>0.5825210341105822</c:v>
                </c:pt>
                <c:pt idx="1">
                  <c:v>0.97532915159649447</c:v>
                </c:pt>
                <c:pt idx="2">
                  <c:v>0.77909698417041251</c:v>
                </c:pt>
                <c:pt idx="3">
                  <c:v>0.9970674289617486</c:v>
                </c:pt>
              </c:numCache>
            </c:numRef>
          </c:val>
          <c:extLst>
            <c:ext xmlns:c16="http://schemas.microsoft.com/office/drawing/2014/chart" uri="{C3380CC4-5D6E-409C-BE32-E72D297353CC}">
              <c16:uniqueId val="{00000001-D560-47DB-96A8-D927A87C79AE}"/>
            </c:ext>
          </c:extLst>
        </c:ser>
        <c:dLbls>
          <c:showLegendKey val="0"/>
          <c:showVal val="0"/>
          <c:showCatName val="0"/>
          <c:showSerName val="0"/>
          <c:showPercent val="0"/>
          <c:showBubbleSize val="0"/>
        </c:dLbls>
        <c:gapWidth val="219"/>
        <c:overlap val="-27"/>
        <c:axId val="296064880"/>
        <c:axId val="296071952"/>
      </c:barChart>
      <c:lineChart>
        <c:grouping val="standard"/>
        <c:varyColors val="0"/>
        <c:ser>
          <c:idx val="2"/>
          <c:order val="2"/>
          <c:tx>
            <c:strRef>
              <c:f>'PLANO PREDIS EJECUCIONES'!$X$577</c:f>
              <c:strCache>
                <c:ptCount val="1"/>
                <c:pt idx="0">
                  <c:v>giros</c:v>
                </c:pt>
              </c:strCache>
            </c:strRef>
          </c:tx>
          <c:spPr>
            <a:ln w="28575" cap="rnd">
              <a:solidFill>
                <a:srgbClr val="0070C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'PLANO PREDIS EJECUCIONES'!$U$578:$U$581</c:f>
              <c:numCache>
                <c:formatCode>General</c:formatCode>
                <c:ptCount val="4"/>
                <c:pt idx="0">
                  <c:v>7508</c:v>
                </c:pt>
                <c:pt idx="1">
                  <c:v>7501</c:v>
                </c:pt>
                <c:pt idx="2">
                  <c:v>7509</c:v>
                </c:pt>
                <c:pt idx="3">
                  <c:v>7502</c:v>
                </c:pt>
              </c:numCache>
            </c:numRef>
          </c:cat>
          <c:val>
            <c:numRef>
              <c:f>'PLANO PREDIS EJECUCIONES'!$X$578:$X$581</c:f>
              <c:numCache>
                <c:formatCode>0.00%</c:formatCode>
                <c:ptCount val="4"/>
                <c:pt idx="0">
                  <c:v>0.57971840683495213</c:v>
                </c:pt>
                <c:pt idx="1">
                  <c:v>0.97532915159649447</c:v>
                </c:pt>
                <c:pt idx="2">
                  <c:v>0.27810277244516463</c:v>
                </c:pt>
                <c:pt idx="3">
                  <c:v>0.9970674289617486</c:v>
                </c:pt>
              </c:numCache>
            </c:numRef>
          </c:val>
          <c:smooth val="0"/>
          <c:extLst>
            <c:ext xmlns:c16="http://schemas.microsoft.com/office/drawing/2014/chart" uri="{C3380CC4-5D6E-409C-BE32-E72D297353CC}">
              <c16:uniqueId val="{00000002-D560-47DB-96A8-D927A87C79AE}"/>
            </c:ext>
          </c:extLst>
        </c:ser>
        <c:dLbls>
          <c:showLegendKey val="0"/>
          <c:showVal val="0"/>
          <c:showCatName val="0"/>
          <c:showSerName val="0"/>
          <c:showPercent val="0"/>
          <c:showBubbleSize val="0"/>
        </c:dLbls>
        <c:marker val="1"/>
        <c:smooth val="0"/>
        <c:axId val="296064880"/>
        <c:axId val="296071952"/>
      </c:lineChart>
      <c:catAx>
        <c:axId val="2114365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14357695"/>
        <c:crosses val="autoZero"/>
        <c:auto val="1"/>
        <c:lblAlgn val="ctr"/>
        <c:lblOffset val="100"/>
        <c:noMultiLvlLbl val="0"/>
      </c:catAx>
      <c:valAx>
        <c:axId val="2114357695"/>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114365183"/>
        <c:crosses val="autoZero"/>
        <c:crossBetween val="between"/>
      </c:valAx>
      <c:valAx>
        <c:axId val="296071952"/>
        <c:scaling>
          <c:orientation val="minMax"/>
        </c:scaling>
        <c:delete val="1"/>
        <c:axPos val="r"/>
        <c:numFmt formatCode="0.00%" sourceLinked="1"/>
        <c:majorTickMark val="out"/>
        <c:minorTickMark val="none"/>
        <c:tickLblPos val="nextTo"/>
        <c:crossAx val="296064880"/>
        <c:crosses val="max"/>
        <c:crossBetween val="between"/>
      </c:valAx>
      <c:catAx>
        <c:axId val="296064880"/>
        <c:scaling>
          <c:orientation val="minMax"/>
        </c:scaling>
        <c:delete val="1"/>
        <c:axPos val="b"/>
        <c:numFmt formatCode="General" sourceLinked="1"/>
        <c:majorTickMark val="out"/>
        <c:minorTickMark val="none"/>
        <c:tickLblPos val="nextTo"/>
        <c:crossAx val="296071952"/>
        <c:crosses val="autoZero"/>
        <c:auto val="1"/>
        <c:lblAlgn val="ctr"/>
        <c:lblOffset val="100"/>
        <c:noMultiLvlLbl val="0"/>
      </c:catAx>
      <c:spPr>
        <a:noFill/>
        <a:ln>
          <a:noFill/>
        </a:ln>
        <a:effectLst/>
      </c:spPr>
    </c:plotArea>
    <c:legend>
      <c:legendPos val="b"/>
      <c:layout>
        <c:manualLayout>
          <c:xMode val="edge"/>
          <c:yMode val="edge"/>
          <c:x val="1.8244005133405655E-2"/>
          <c:y val="2.7440216314515778E-2"/>
          <c:w val="0.56840113735783027"/>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4226353728256"/>
          <c:y val="5.3057713158315707E-2"/>
          <c:w val="0.65836613119989207"/>
          <c:h val="0.92587381430594307"/>
        </c:manualLayout>
      </c:layout>
      <c:doughnutChart>
        <c:varyColors val="1"/>
        <c:ser>
          <c:idx val="0"/>
          <c:order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c:spPr>
          <c:explosion val="2"/>
          <c:dPt>
            <c:idx val="0"/>
            <c:bubble3D val="0"/>
            <c:spPr>
              <a:solidFill>
                <a:srgbClr val="FF0000"/>
              </a:solidFill>
              <a:ln>
                <a:noFill/>
              </a:ln>
            </c:spPr>
            <c:extLst>
              <c:ext xmlns:c16="http://schemas.microsoft.com/office/drawing/2014/chart" uri="{C3380CC4-5D6E-409C-BE32-E72D297353CC}">
                <c16:uniqueId val="{00000001-EF8F-4600-8691-294B82AF4E72}"/>
              </c:ext>
            </c:extLst>
          </c:dPt>
          <c:dPt>
            <c:idx val="1"/>
            <c:bubble3D val="0"/>
            <c:spPr>
              <a:gradFill flip="none" rotWithShape="1">
                <a:gsLst>
                  <a:gs pos="0">
                    <a:srgbClr val="FF0000"/>
                  </a:gs>
                  <a:gs pos="98000">
                    <a:srgbClr val="FF3300"/>
                  </a:gs>
                </a:gsLst>
                <a:path path="circle">
                  <a:fillToRect t="100000" r="100000"/>
                </a:path>
                <a:tileRect l="-100000" b="-100000"/>
              </a:gradFill>
              <a:ln>
                <a:noFill/>
              </a:ln>
            </c:spPr>
            <c:extLst>
              <c:ext xmlns:c16="http://schemas.microsoft.com/office/drawing/2014/chart" uri="{C3380CC4-5D6E-409C-BE32-E72D297353CC}">
                <c16:uniqueId val="{00000003-EF8F-4600-8691-294B82AF4E72}"/>
              </c:ext>
            </c:extLst>
          </c:dPt>
          <c:dPt>
            <c:idx val="2"/>
            <c:bubble3D val="0"/>
            <c:spPr>
              <a:gradFill flip="none" rotWithShape="1">
                <a:gsLst>
                  <a:gs pos="31000">
                    <a:srgbClr val="FF0000"/>
                  </a:gs>
                  <a:gs pos="80000">
                    <a:schemeClr val="accent4">
                      <a:lumMod val="60000"/>
                      <a:lumOff val="40000"/>
                    </a:schemeClr>
                  </a:gs>
                </a:gsLst>
                <a:lin ang="18900000" scaled="1"/>
                <a:tileRect/>
              </a:gradFill>
              <a:ln>
                <a:noFill/>
              </a:ln>
            </c:spPr>
            <c:extLst>
              <c:ext xmlns:c16="http://schemas.microsoft.com/office/drawing/2014/chart" uri="{C3380CC4-5D6E-409C-BE32-E72D297353CC}">
                <c16:uniqueId val="{00000005-EF8F-4600-8691-294B82AF4E72}"/>
              </c:ext>
            </c:extLst>
          </c:dPt>
          <c:dPt>
            <c:idx val="3"/>
            <c:bubble3D val="0"/>
            <c:spPr>
              <a:gradFill flip="none" rotWithShape="1">
                <a:gsLst>
                  <a:gs pos="0">
                    <a:srgbClr val="FF0000"/>
                  </a:gs>
                  <a:gs pos="81000">
                    <a:srgbClr val="FFC000"/>
                  </a:gs>
                  <a:gs pos="36000">
                    <a:srgbClr val="FFC000"/>
                  </a:gs>
                </a:gsLst>
                <a:lin ang="18900000" scaled="1"/>
                <a:tileRect/>
              </a:gradFill>
              <a:ln>
                <a:noFill/>
              </a:ln>
            </c:spPr>
            <c:extLst>
              <c:ext xmlns:c16="http://schemas.microsoft.com/office/drawing/2014/chart" uri="{C3380CC4-5D6E-409C-BE32-E72D297353CC}">
                <c16:uniqueId val="{00000007-EF8F-4600-8691-294B82AF4E72}"/>
              </c:ext>
            </c:extLst>
          </c:dPt>
          <c:dPt>
            <c:idx val="4"/>
            <c:bubble3D val="0"/>
            <c:spPr>
              <a:gradFill flip="none" rotWithShape="1">
                <a:gsLst>
                  <a:gs pos="0">
                    <a:srgbClr val="FFFF00"/>
                  </a:gs>
                  <a:gs pos="100000">
                    <a:srgbClr val="FFFF00"/>
                  </a:gs>
                </a:gsLst>
                <a:lin ang="18900000" scaled="1"/>
                <a:tileRect/>
              </a:gradFill>
              <a:ln>
                <a:noFill/>
              </a:ln>
            </c:spPr>
            <c:extLst>
              <c:ext xmlns:c16="http://schemas.microsoft.com/office/drawing/2014/chart" uri="{C3380CC4-5D6E-409C-BE32-E72D297353CC}">
                <c16:uniqueId val="{00000009-EF8F-4600-8691-294B82AF4E72}"/>
              </c:ext>
            </c:extLst>
          </c:dPt>
          <c:dPt>
            <c:idx val="5"/>
            <c:bubble3D val="0"/>
            <c:spPr>
              <a:gradFill flip="none" rotWithShape="1">
                <a:gsLst>
                  <a:gs pos="0">
                    <a:srgbClr val="FFFF00"/>
                  </a:gs>
                  <a:gs pos="100000">
                    <a:schemeClr val="accent6">
                      <a:lumMod val="30000"/>
                      <a:lumOff val="70000"/>
                    </a:schemeClr>
                  </a:gs>
                </a:gsLst>
                <a:lin ang="2700000" scaled="1"/>
                <a:tileRect/>
              </a:gradFill>
              <a:ln>
                <a:noFill/>
              </a:ln>
            </c:spPr>
            <c:extLst>
              <c:ext xmlns:c16="http://schemas.microsoft.com/office/drawing/2014/chart" uri="{C3380CC4-5D6E-409C-BE32-E72D297353CC}">
                <c16:uniqueId val="{0000000B-EF8F-4600-8691-294B82AF4E72}"/>
              </c:ext>
            </c:extLst>
          </c:dPt>
          <c:dPt>
            <c:idx val="6"/>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c:spPr>
            <c:extLst>
              <c:ext xmlns:c16="http://schemas.microsoft.com/office/drawing/2014/chart" uri="{C3380CC4-5D6E-409C-BE32-E72D297353CC}">
                <c16:uniqueId val="{0000000D-EF8F-4600-8691-294B82AF4E72}"/>
              </c:ext>
            </c:extLst>
          </c:dPt>
          <c:dPt>
            <c:idx val="7"/>
            <c:bubble3D val="0"/>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c:spPr>
            <c:extLst>
              <c:ext xmlns:c16="http://schemas.microsoft.com/office/drawing/2014/chart" uri="{C3380CC4-5D6E-409C-BE32-E72D297353CC}">
                <c16:uniqueId val="{0000000F-EF8F-4600-8691-294B82AF4E72}"/>
              </c:ext>
            </c:extLst>
          </c:dPt>
          <c:dPt>
            <c:idx val="8"/>
            <c:bubble3D val="0"/>
            <c:spPr>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noFill/>
              </a:ln>
            </c:spPr>
            <c:extLst>
              <c:ext xmlns:c16="http://schemas.microsoft.com/office/drawing/2014/chart" uri="{C3380CC4-5D6E-409C-BE32-E72D297353CC}">
                <c16:uniqueId val="{00000011-EF8F-4600-8691-294B82AF4E72}"/>
              </c:ext>
            </c:extLst>
          </c:dPt>
          <c:dPt>
            <c:idx val="9"/>
            <c:bubble3D val="0"/>
            <c:spPr>
              <a:solidFill>
                <a:schemeClr val="accent6">
                  <a:lumMod val="75000"/>
                </a:schemeClr>
              </a:solidFill>
              <a:ln>
                <a:noFill/>
              </a:ln>
            </c:spPr>
            <c:extLst>
              <c:ext xmlns:c16="http://schemas.microsoft.com/office/drawing/2014/chart" uri="{C3380CC4-5D6E-409C-BE32-E72D297353CC}">
                <c16:uniqueId val="{00000013-EF8F-4600-8691-294B82AF4E72}"/>
              </c:ext>
            </c:extLst>
          </c:dPt>
          <c:dPt>
            <c:idx val="10"/>
            <c:bubble3D val="0"/>
            <c:spPr>
              <a:noFill/>
              <a:ln>
                <a:noFill/>
              </a:ln>
            </c:spPr>
            <c:extLst>
              <c:ext xmlns:c16="http://schemas.microsoft.com/office/drawing/2014/chart" uri="{C3380CC4-5D6E-409C-BE32-E72D297353CC}">
                <c16:uniqueId val="{00000015-EF8F-4600-8691-294B82AF4E72}"/>
              </c:ext>
            </c:extLst>
          </c:dPt>
          <c:dLbls>
            <c:dLbl>
              <c:idx val="0"/>
              <c:layout>
                <c:manualLayout>
                  <c:x val="-4.8359240069084652E-2"/>
                  <c:y val="-9.5011876484560567E-2"/>
                </c:manualLayout>
              </c:layout>
              <c:tx>
                <c:rich>
                  <a:bodyPr/>
                  <a:lstStyle/>
                  <a:p>
                    <a:r>
                      <a:rPr lang="en-US"/>
                      <a:t>10%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8F-4600-8691-294B82AF4E72}"/>
                </c:ext>
              </c:extLst>
            </c:dLbl>
            <c:dLbl>
              <c:idx val="1"/>
              <c:layout>
                <c:manualLayout>
                  <c:x val="-3.223949337938975E-2"/>
                  <c:y val="-0.10768012668250197"/>
                </c:manualLayout>
              </c:layout>
              <c:tx>
                <c:rich>
                  <a:bodyPr/>
                  <a:lstStyle/>
                  <a:p>
                    <a:r>
                      <a:rPr lang="en-US"/>
                      <a:t>20%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F8F-4600-8691-294B82AF4E72}"/>
                </c:ext>
              </c:extLst>
            </c:dLbl>
            <c:dLbl>
              <c:idx val="2"/>
              <c:layout>
                <c:manualLayout>
                  <c:x val="-9.2112838226827871E-3"/>
                  <c:y val="-0.10451306413301664"/>
                </c:manualLayout>
              </c:layout>
              <c:tx>
                <c:rich>
                  <a:bodyPr/>
                  <a:lstStyle/>
                  <a:p>
                    <a:r>
                      <a:rPr lang="en-US"/>
                      <a:t>30%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F8F-4600-8691-294B82AF4E72}"/>
                </c:ext>
              </c:extLst>
            </c:dLbl>
            <c:dLbl>
              <c:idx val="3"/>
              <c:layout>
                <c:manualLayout>
                  <c:x val="1.8422567645365574E-2"/>
                  <c:y val="-9.5011876484560567E-2"/>
                </c:manualLayout>
              </c:layout>
              <c:tx>
                <c:rich>
                  <a:bodyPr/>
                  <a:lstStyle/>
                  <a:p>
                    <a:r>
                      <a:rPr lang="en-US"/>
                      <a:t>40%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F8F-4600-8691-294B82AF4E72}"/>
                </c:ext>
              </c:extLst>
            </c:dLbl>
            <c:dLbl>
              <c:idx val="4"/>
              <c:layout>
                <c:manualLayout>
                  <c:x val="4.1450777202072457E-2"/>
                  <c:y val="-7.8254326561324306E-2"/>
                </c:manualLayout>
              </c:layout>
              <c:tx>
                <c:rich>
                  <a:bodyPr/>
                  <a:lstStyle/>
                  <a:p>
                    <a:r>
                      <a:rPr lang="en-US"/>
                      <a:t>50%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F8F-4600-8691-294B82AF4E72}"/>
                </c:ext>
              </c:extLst>
            </c:dLbl>
            <c:dLbl>
              <c:idx val="5"/>
              <c:layout>
                <c:manualLayout>
                  <c:x val="7.5993091537132906E-2"/>
                  <c:y val="-6.320541760722348E-2"/>
                </c:manualLayout>
              </c:layout>
              <c:tx>
                <c:rich>
                  <a:bodyPr/>
                  <a:lstStyle/>
                  <a:p>
                    <a:r>
                      <a:rPr lang="en-US"/>
                      <a:t>60%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F8F-4600-8691-294B82AF4E72}"/>
                </c:ext>
              </c:extLst>
            </c:dLbl>
            <c:dLbl>
              <c:idx val="6"/>
              <c:layout>
                <c:manualLayout>
                  <c:x val="9.6718480138169263E-2"/>
                  <c:y val="-3.0097817908201655E-2"/>
                </c:manualLayout>
              </c:layout>
              <c:tx>
                <c:rich>
                  <a:bodyPr/>
                  <a:lstStyle/>
                  <a:p>
                    <a:r>
                      <a:rPr lang="en-US"/>
                      <a:t>70%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F8F-4600-8691-294B82AF4E72}"/>
                </c:ext>
              </c:extLst>
            </c:dLbl>
            <c:dLbl>
              <c:idx val="7"/>
              <c:layout>
                <c:manualLayout>
                  <c:x val="9.6718480138169263E-2"/>
                  <c:y val="-1.2039127163280689E-2"/>
                </c:manualLayout>
              </c:layout>
              <c:tx>
                <c:rich>
                  <a:bodyPr/>
                  <a:lstStyle/>
                  <a:p>
                    <a:r>
                      <a:rPr lang="en-US"/>
                      <a:t>80%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F8F-4600-8691-294B82AF4E72}"/>
                </c:ext>
              </c:extLst>
            </c:dLbl>
            <c:dLbl>
              <c:idx val="8"/>
              <c:layout>
                <c:manualLayout>
                  <c:x val="8.9810017271157172E-2"/>
                  <c:y val="2.4078254326561323E-2"/>
                </c:manualLayout>
              </c:layout>
              <c:tx>
                <c:rich>
                  <a:bodyPr/>
                  <a:lstStyle/>
                  <a:p>
                    <a:r>
                      <a:rPr lang="en-US"/>
                      <a:t>90%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F8F-4600-8691-294B82AF4E72}"/>
                </c:ext>
              </c:extLst>
            </c:dLbl>
            <c:dLbl>
              <c:idx val="9"/>
              <c:layout>
                <c:manualLayout>
                  <c:x val="8.0768545875443812E-2"/>
                  <c:y val="4.2161775062898768E-2"/>
                </c:manualLayout>
              </c:layout>
              <c:tx>
                <c:rich>
                  <a:bodyPr/>
                  <a:lstStyle/>
                  <a:p>
                    <a:r>
                      <a:rPr lang="en-US"/>
                      <a:t>100%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F8F-4600-8691-294B82AF4E72}"/>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F8F-4600-8691-294B82AF4E72}"/>
                </c:ext>
              </c:extLst>
            </c:dLbl>
            <c:spPr>
              <a:noFill/>
              <a:ln>
                <a:noFill/>
              </a:ln>
              <a:effectLst/>
            </c:spPr>
            <c:txPr>
              <a:bodyPr wrap="square" lIns="38100" tIns="19050" rIns="38100" bIns="19050" anchor="ctr">
                <a:spAutoFit/>
              </a:bodyPr>
              <a:lstStyle/>
              <a:p>
                <a:pPr>
                  <a:defRPr b="1">
                    <a:solidFill>
                      <a:srgbClr val="FFFF00"/>
                    </a:solidFill>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cat>
            <c:numRef>
              <c:f>velocimetro!$A$24:$A$34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[1]velocimetro!$B$2:$B$12</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6="http://schemas.microsoft.com/office/drawing/2014/chart" uri="{C3380CC4-5D6E-409C-BE32-E72D297353CC}">
              <c16:uniqueId val="{00000016-EF8F-4600-8691-294B82AF4E72}"/>
            </c:ext>
          </c:extLst>
        </c:ser>
        <c:dLbls>
          <c:showLegendKey val="0"/>
          <c:showVal val="0"/>
          <c:showCatName val="0"/>
          <c:showSerName val="0"/>
          <c:showPercent val="0"/>
          <c:showBubbleSize val="0"/>
          <c:showLeaderLines val="0"/>
        </c:dLbls>
        <c:firstSliceAng val="270"/>
        <c:holeSize val="75"/>
      </c:doughnutChart>
      <c:scatterChart>
        <c:scatterStyle val="smoothMarker"/>
        <c:varyColors val="0"/>
        <c:ser>
          <c:idx val="1"/>
          <c:order val="1"/>
          <c:tx>
            <c:strRef>
              <c:f>[1]velocimetro!$A$19</c:f>
              <c:strCache>
                <c:ptCount val="1"/>
                <c:pt idx="0">
                  <c:v>PUNTOS</c:v>
                </c:pt>
              </c:strCache>
            </c:strRef>
          </c:tx>
          <c:spPr>
            <a:ln w="60325">
              <a:gradFill>
                <a:gsLst>
                  <a:gs pos="0">
                    <a:schemeClr val="accent1">
                      <a:lumMod val="75000"/>
                    </a:schemeClr>
                  </a:gs>
                  <a:gs pos="40000">
                    <a:schemeClr val="accent1">
                      <a:lumMod val="30000"/>
                      <a:lumOff val="70000"/>
                    </a:schemeClr>
                  </a:gs>
                </a:gsLst>
                <a:lin ang="5400000" scaled="1"/>
              </a:gradFill>
              <a:tailEnd type="triangle"/>
            </a:ln>
          </c:spPr>
          <c:marker>
            <c:symbol val="none"/>
          </c:marker>
          <c:dPt>
            <c:idx val="1"/>
            <c:bubble3D val="0"/>
            <c:spPr>
              <a:ln w="60325">
                <a:gradFill flip="none" rotWithShape="1">
                  <a:gsLst>
                    <a:gs pos="29000">
                      <a:schemeClr val="accent1">
                        <a:lumMod val="75000"/>
                      </a:schemeClr>
                    </a:gs>
                    <a:gs pos="60000">
                      <a:schemeClr val="accent1">
                        <a:lumMod val="30000"/>
                        <a:lumOff val="70000"/>
                      </a:schemeClr>
                    </a:gs>
                  </a:gsLst>
                  <a:lin ang="5400000" scaled="1"/>
                  <a:tileRect/>
                </a:gradFill>
                <a:tailEnd type="triangle"/>
              </a:ln>
            </c:spPr>
            <c:extLst>
              <c:ext xmlns:c16="http://schemas.microsoft.com/office/drawing/2014/chart" uri="{C3380CC4-5D6E-409C-BE32-E72D297353CC}">
                <c16:uniqueId val="{00000018-EF8F-4600-8691-294B82AF4E72}"/>
              </c:ext>
            </c:extLst>
          </c:dPt>
          <c:xVal>
            <c:numRef>
              <c:f>velocimetro!$B$42:$B$43</c:f>
              <c:numCache>
                <c:formatCode>General</c:formatCode>
                <c:ptCount val="2"/>
                <c:pt idx="0">
                  <c:v>0</c:v>
                </c:pt>
                <c:pt idx="1">
                  <c:v>0.38080704013070549</c:v>
                </c:pt>
              </c:numCache>
            </c:numRef>
          </c:xVal>
          <c:yVal>
            <c:numRef>
              <c:f>velocimetro!$C$42:$C$43</c:f>
              <c:numCache>
                <c:formatCode>General</c:formatCode>
                <c:ptCount val="2"/>
                <c:pt idx="0">
                  <c:v>0</c:v>
                </c:pt>
                <c:pt idx="1">
                  <c:v>0.92465452910094548</c:v>
                </c:pt>
              </c:numCache>
            </c:numRef>
          </c:yVal>
          <c:smooth val="1"/>
          <c:extLst>
            <c:ext xmlns:c16="http://schemas.microsoft.com/office/drawing/2014/chart" uri="{C3380CC4-5D6E-409C-BE32-E72D297353CC}">
              <c16:uniqueId val="{00000019-EF8F-4600-8691-294B82AF4E72}"/>
            </c:ext>
          </c:extLst>
        </c:ser>
        <c:dLbls>
          <c:showLegendKey val="0"/>
          <c:showVal val="0"/>
          <c:showCatName val="0"/>
          <c:showSerName val="0"/>
          <c:showPercent val="0"/>
          <c:showBubbleSize val="0"/>
        </c:dLbls>
        <c:axId val="-2141111776"/>
        <c:axId val="-2141113408"/>
      </c:scatterChart>
      <c:valAx>
        <c:axId val="-2141113408"/>
        <c:scaling>
          <c:orientation val="minMax"/>
          <c:max val="1"/>
          <c:min val="-1"/>
        </c:scaling>
        <c:delete val="1"/>
        <c:axPos val="l"/>
        <c:numFmt formatCode="General" sourceLinked="1"/>
        <c:majorTickMark val="out"/>
        <c:minorTickMark val="none"/>
        <c:tickLblPos val="nextTo"/>
        <c:crossAx val="-2141111776"/>
        <c:crosses val="autoZero"/>
        <c:crossBetween val="midCat"/>
      </c:valAx>
      <c:valAx>
        <c:axId val="-2141111776"/>
        <c:scaling>
          <c:orientation val="minMax"/>
          <c:max val="1"/>
          <c:min val="-1"/>
        </c:scaling>
        <c:delete val="1"/>
        <c:axPos val="b"/>
        <c:numFmt formatCode="General" sourceLinked="1"/>
        <c:majorTickMark val="out"/>
        <c:minorTickMark val="none"/>
        <c:tickLblPos val="nextTo"/>
        <c:crossAx val="-2141113408"/>
        <c:crossesAt val="-1"/>
        <c:crossBetween val="midCat"/>
      </c:valAx>
      <c:spPr>
        <a:noFill/>
      </c:spPr>
    </c:plotArea>
    <c:plotVisOnly val="1"/>
    <c:dispBlanksAs val="gap"/>
    <c:showDLblsOverMax val="0"/>
  </c:chart>
  <c:spPr>
    <a:noFill/>
    <a:ln>
      <a:noFill/>
    </a:ln>
  </c:spPr>
  <c:printSettings>
    <c:headerFooter/>
    <c:pageMargins b="0.75" l="0.7" r="0.7" t="0.75" header="0.3" footer="0.3"/>
    <c:pageSetup/>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533730326719908E-2"/>
          <c:y val="6.2317082705087394E-2"/>
          <c:w val="0.76644784993273696"/>
          <c:h val="0.96541286740963261"/>
        </c:manualLayout>
      </c:layout>
      <c:doughnutChart>
        <c:varyColors val="1"/>
        <c:ser>
          <c:idx val="0"/>
          <c:order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a:softEdge rad="609600"/>
            </a:effectLst>
            <a:scene3d>
              <a:camera prst="orthographicFront"/>
              <a:lightRig rig="threePt" dir="t"/>
            </a:scene3d>
            <a:sp3d>
              <a:bevelT w="12700"/>
              <a:bevelB w="12700"/>
            </a:sp3d>
          </c:spPr>
          <c:dPt>
            <c:idx val="0"/>
            <c:bubble3D val="0"/>
            <c:spPr>
              <a:solidFill>
                <a:srgbClr val="FF0000"/>
              </a:soli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1-5865-48A9-A843-A052261F3070}"/>
              </c:ext>
            </c:extLst>
          </c:dPt>
          <c:dPt>
            <c:idx val="1"/>
            <c:bubble3D val="0"/>
            <c:spPr>
              <a:gradFill flip="none" rotWithShape="1">
                <a:gsLst>
                  <a:gs pos="0">
                    <a:srgbClr val="FF0000"/>
                  </a:gs>
                  <a:gs pos="98000">
                    <a:srgbClr val="FF3300"/>
                  </a:gs>
                </a:gsLst>
                <a:path path="circle">
                  <a:fillToRect t="100000" r="100000"/>
                </a:path>
                <a:tileRect l="-100000" b="-100000"/>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3-5865-48A9-A843-A052261F3070}"/>
              </c:ext>
            </c:extLst>
          </c:dPt>
          <c:dPt>
            <c:idx val="2"/>
            <c:bubble3D val="0"/>
            <c:spPr>
              <a:gradFill flip="none" rotWithShape="1">
                <a:gsLst>
                  <a:gs pos="31000">
                    <a:srgbClr val="FF0000"/>
                  </a:gs>
                  <a:gs pos="80000">
                    <a:schemeClr val="accent4">
                      <a:lumMod val="60000"/>
                      <a:lumOff val="40000"/>
                    </a:schemeClr>
                  </a:gs>
                </a:gsLst>
                <a:lin ang="18900000" scaled="1"/>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5-5865-48A9-A843-A052261F3070}"/>
              </c:ext>
            </c:extLst>
          </c:dPt>
          <c:dPt>
            <c:idx val="3"/>
            <c:bubble3D val="0"/>
            <c:spPr>
              <a:gradFill flip="none" rotWithShape="1">
                <a:gsLst>
                  <a:gs pos="0">
                    <a:srgbClr val="FF0000"/>
                  </a:gs>
                  <a:gs pos="81000">
                    <a:srgbClr val="FFC000"/>
                  </a:gs>
                  <a:gs pos="36000">
                    <a:srgbClr val="FFC000"/>
                  </a:gs>
                </a:gsLst>
                <a:lin ang="18900000" scaled="1"/>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7-5865-48A9-A843-A052261F3070}"/>
              </c:ext>
            </c:extLst>
          </c:dPt>
          <c:dPt>
            <c:idx val="4"/>
            <c:bubble3D val="0"/>
            <c:spPr>
              <a:gradFill flip="none" rotWithShape="1">
                <a:gsLst>
                  <a:gs pos="0">
                    <a:srgbClr val="FFFF00"/>
                  </a:gs>
                  <a:gs pos="100000">
                    <a:srgbClr val="FFFF00"/>
                  </a:gs>
                </a:gsLst>
                <a:lin ang="18900000" scaled="1"/>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9-5865-48A9-A843-A052261F3070}"/>
              </c:ext>
            </c:extLst>
          </c:dPt>
          <c:dPt>
            <c:idx val="5"/>
            <c:bubble3D val="0"/>
            <c:spPr>
              <a:gradFill flip="none" rotWithShape="1">
                <a:gsLst>
                  <a:gs pos="0">
                    <a:srgbClr val="FFFF00"/>
                  </a:gs>
                  <a:gs pos="100000">
                    <a:schemeClr val="accent6">
                      <a:lumMod val="30000"/>
                      <a:lumOff val="70000"/>
                    </a:schemeClr>
                  </a:gs>
                </a:gsLst>
                <a:lin ang="2700000" scaled="1"/>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B-5865-48A9-A843-A052261F3070}"/>
              </c:ext>
            </c:extLst>
          </c:dPt>
          <c:dPt>
            <c:idx val="6"/>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D-5865-48A9-A843-A052261F3070}"/>
              </c:ext>
            </c:extLst>
          </c:dPt>
          <c:dPt>
            <c:idx val="7"/>
            <c:bubble3D val="0"/>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F-5865-48A9-A843-A052261F3070}"/>
              </c:ext>
            </c:extLst>
          </c:dPt>
          <c:dPt>
            <c:idx val="8"/>
            <c:bubble3D val="0"/>
            <c:spPr>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11-5865-48A9-A843-A052261F3070}"/>
              </c:ext>
            </c:extLst>
          </c:dPt>
          <c:dPt>
            <c:idx val="9"/>
            <c:bubble3D val="0"/>
            <c:spPr>
              <a:solidFill>
                <a:schemeClr val="accent6">
                  <a:lumMod val="75000"/>
                </a:schemeClr>
              </a:soli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13-5865-48A9-A843-A052261F3070}"/>
              </c:ext>
            </c:extLst>
          </c:dPt>
          <c:dPt>
            <c:idx val="10"/>
            <c:bubble3D val="0"/>
            <c:spPr>
              <a:no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15-5865-48A9-A843-A052261F3070}"/>
              </c:ext>
            </c:extLst>
          </c:dPt>
          <c:dLbls>
            <c:dLbl>
              <c:idx val="0"/>
              <c:layout>
                <c:manualLayout>
                  <c:x val="-4.8359240069084652E-2"/>
                  <c:y val="-9.5011876484560567E-2"/>
                </c:manualLayout>
              </c:layout>
              <c:tx>
                <c:rich>
                  <a:bodyPr/>
                  <a:lstStyle/>
                  <a:p>
                    <a:r>
                      <a:rPr lang="en-US"/>
                      <a:t>10%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65-48A9-A843-A052261F3070}"/>
                </c:ext>
              </c:extLst>
            </c:dLbl>
            <c:dLbl>
              <c:idx val="1"/>
              <c:layout>
                <c:manualLayout>
                  <c:x val="-3.223949337938975E-2"/>
                  <c:y val="-0.10768012668250197"/>
                </c:manualLayout>
              </c:layout>
              <c:tx>
                <c:rich>
                  <a:bodyPr/>
                  <a:lstStyle/>
                  <a:p>
                    <a:r>
                      <a:rPr lang="en-US"/>
                      <a:t>20%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65-48A9-A843-A052261F3070}"/>
                </c:ext>
              </c:extLst>
            </c:dLbl>
            <c:dLbl>
              <c:idx val="2"/>
              <c:layout>
                <c:manualLayout>
                  <c:x val="-9.2112838226827871E-3"/>
                  <c:y val="-0.10451306413301664"/>
                </c:manualLayout>
              </c:layout>
              <c:tx>
                <c:rich>
                  <a:bodyPr/>
                  <a:lstStyle/>
                  <a:p>
                    <a:r>
                      <a:rPr lang="en-US"/>
                      <a:t>30%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65-48A9-A843-A052261F3070}"/>
                </c:ext>
              </c:extLst>
            </c:dLbl>
            <c:dLbl>
              <c:idx val="3"/>
              <c:layout>
                <c:manualLayout>
                  <c:x val="1.8422567645365574E-2"/>
                  <c:y val="-9.5011876484560567E-2"/>
                </c:manualLayout>
              </c:layout>
              <c:tx>
                <c:rich>
                  <a:bodyPr/>
                  <a:lstStyle/>
                  <a:p>
                    <a:r>
                      <a:rPr lang="en-US"/>
                      <a:t>40%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65-48A9-A843-A052261F3070}"/>
                </c:ext>
              </c:extLst>
            </c:dLbl>
            <c:dLbl>
              <c:idx val="4"/>
              <c:layout>
                <c:manualLayout>
                  <c:x val="5.1008758313812838E-2"/>
                  <c:y val="-7.8254313955436416E-2"/>
                </c:manualLayout>
              </c:layout>
              <c:tx>
                <c:rich>
                  <a:bodyPr/>
                  <a:lstStyle/>
                  <a:p>
                    <a:r>
                      <a:rPr lang="en-US"/>
                      <a:t>50%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865-48A9-A843-A052261F3070}"/>
                </c:ext>
              </c:extLst>
            </c:dLbl>
            <c:dLbl>
              <c:idx val="5"/>
              <c:layout>
                <c:manualLayout>
                  <c:x val="7.5993091537132906E-2"/>
                  <c:y val="-6.320541760722348E-2"/>
                </c:manualLayout>
              </c:layout>
              <c:tx>
                <c:rich>
                  <a:bodyPr/>
                  <a:lstStyle/>
                  <a:p>
                    <a:r>
                      <a:rPr lang="en-US"/>
                      <a:t>60%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865-48A9-A843-A052261F3070}"/>
                </c:ext>
              </c:extLst>
            </c:dLbl>
            <c:dLbl>
              <c:idx val="6"/>
              <c:layout>
                <c:manualLayout>
                  <c:x val="9.6718480138169263E-2"/>
                  <c:y val="-3.0097817908201655E-2"/>
                </c:manualLayout>
              </c:layout>
              <c:tx>
                <c:rich>
                  <a:bodyPr/>
                  <a:lstStyle/>
                  <a:p>
                    <a:r>
                      <a:rPr lang="en-US"/>
                      <a:t>70%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865-48A9-A843-A052261F3070}"/>
                </c:ext>
              </c:extLst>
            </c:dLbl>
            <c:dLbl>
              <c:idx val="7"/>
              <c:layout>
                <c:manualLayout>
                  <c:x val="9.6718480138169263E-2"/>
                  <c:y val="-1.2039127163280689E-2"/>
                </c:manualLayout>
              </c:layout>
              <c:tx>
                <c:rich>
                  <a:bodyPr/>
                  <a:lstStyle/>
                  <a:p>
                    <a:r>
                      <a:rPr lang="en-US"/>
                      <a:t>80%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865-48A9-A843-A052261F3070}"/>
                </c:ext>
              </c:extLst>
            </c:dLbl>
            <c:dLbl>
              <c:idx val="8"/>
              <c:layout>
                <c:manualLayout>
                  <c:x val="8.9810017271157172E-2"/>
                  <c:y val="2.4078254326561323E-2"/>
                </c:manualLayout>
              </c:layout>
              <c:tx>
                <c:rich>
                  <a:bodyPr/>
                  <a:lstStyle/>
                  <a:p>
                    <a:r>
                      <a:rPr lang="en-US"/>
                      <a:t>90%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865-48A9-A843-A052261F3070}"/>
                </c:ext>
              </c:extLst>
            </c:dLbl>
            <c:dLbl>
              <c:idx val="9"/>
              <c:layout>
                <c:manualLayout>
                  <c:x val="8.0768545875443812E-2"/>
                  <c:y val="4.2161775062898768E-2"/>
                </c:manualLayout>
              </c:layout>
              <c:tx>
                <c:rich>
                  <a:bodyPr/>
                  <a:lstStyle/>
                  <a:p>
                    <a:r>
                      <a:rPr lang="en-US"/>
                      <a:t>100%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865-48A9-A843-A052261F3070}"/>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865-48A9-A843-A052261F3070}"/>
                </c:ext>
              </c:extLst>
            </c:dLbl>
            <c:spPr>
              <a:noFill/>
              <a:ln>
                <a:noFill/>
              </a:ln>
              <a:effectLst/>
            </c:spPr>
            <c:txPr>
              <a:bodyPr wrap="square" lIns="38100" tIns="19050" rIns="38100" bIns="19050" anchor="ctr">
                <a:spAutoFit/>
              </a:bodyPr>
              <a:lstStyle/>
              <a:p>
                <a:pPr>
                  <a:defRPr b="1">
                    <a:solidFill>
                      <a:schemeClr val="bg1"/>
                    </a:solidFill>
                  </a:defRPr>
                </a:pPr>
                <a:endParaRPr lang="es-CO"/>
              </a:p>
            </c:txPr>
            <c:showLegendKey val="0"/>
            <c:showVal val="0"/>
            <c:showCatName val="0"/>
            <c:showSerName val="0"/>
            <c:showPercent val="0"/>
            <c:showBubbleSize val="0"/>
            <c:extLst>
              <c:ext xmlns:c15="http://schemas.microsoft.com/office/drawing/2012/chart" uri="{CE6537A1-D6FC-4f65-9D91-7224C49458BB}"/>
            </c:extLst>
          </c:dLbls>
          <c:cat>
            <c:numRef>
              <c:f>velocimetro!$A$24:$A$34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[1]velocimetro!$B$2:$B$12</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6="http://schemas.microsoft.com/office/drawing/2014/chart" uri="{C3380CC4-5D6E-409C-BE32-E72D297353CC}">
              <c16:uniqueId val="{00000016-5865-48A9-A843-A052261F3070}"/>
            </c:ext>
          </c:extLst>
        </c:ser>
        <c:dLbls>
          <c:showLegendKey val="0"/>
          <c:showVal val="0"/>
          <c:showCatName val="0"/>
          <c:showSerName val="0"/>
          <c:showPercent val="0"/>
          <c:showBubbleSize val="0"/>
          <c:showLeaderLines val="1"/>
        </c:dLbls>
        <c:firstSliceAng val="270"/>
        <c:holeSize val="82"/>
      </c:doughnutChart>
      <c:scatterChart>
        <c:scatterStyle val="smoothMarker"/>
        <c:varyColors val="0"/>
        <c:ser>
          <c:idx val="1"/>
          <c:order val="1"/>
          <c:tx>
            <c:strRef>
              <c:f>velocimetro!$B$1</c:f>
              <c:strCache>
                <c:ptCount val="1"/>
                <c:pt idx="0">
                  <c:v>ENTIDAD</c:v>
                </c:pt>
              </c:strCache>
            </c:strRef>
          </c:tx>
          <c:spPr>
            <a:ln w="66675">
              <a:gradFill>
                <a:gsLst>
                  <a:gs pos="95000">
                    <a:srgbClr val="00B0F0"/>
                  </a:gs>
                  <a:gs pos="66000">
                    <a:srgbClr val="333399"/>
                  </a:gs>
                </a:gsLst>
                <a:lin ang="6000000" scaled="0"/>
              </a:gradFill>
              <a:headEnd type="triangle"/>
              <a:tailEnd type="diamond" w="lg" len="sm"/>
            </a:ln>
          </c:spPr>
          <c:marker>
            <c:symbol val="none"/>
          </c:marker>
          <c:dPt>
            <c:idx val="1"/>
            <c:bubble3D val="0"/>
            <c:spPr>
              <a:ln w="66675">
                <a:gradFill flip="none" rotWithShape="1">
                  <a:gsLst>
                    <a:gs pos="95000">
                      <a:srgbClr val="00B0F0"/>
                    </a:gs>
                    <a:gs pos="66000">
                      <a:srgbClr val="333399"/>
                    </a:gs>
                  </a:gsLst>
                  <a:lin ang="6000000" scaled="0"/>
                  <a:tileRect/>
                </a:gradFill>
                <a:headEnd type="triangle"/>
                <a:tailEnd type="diamond" w="lg" len="sm"/>
              </a:ln>
            </c:spPr>
            <c:extLst>
              <c:ext xmlns:c16="http://schemas.microsoft.com/office/drawing/2014/chart" uri="{C3380CC4-5D6E-409C-BE32-E72D297353CC}">
                <c16:uniqueId val="{00000018-5865-48A9-A843-A052261F3070}"/>
              </c:ext>
            </c:extLst>
          </c:dPt>
          <c:xVal>
            <c:numRef>
              <c:f>velocimetro!$B$20:$B$21</c:f>
              <c:numCache>
                <c:formatCode>General</c:formatCode>
                <c:ptCount val="2"/>
                <c:pt idx="0">
                  <c:v>0</c:v>
                </c:pt>
                <c:pt idx="1">
                  <c:v>0.59366893456724257</c:v>
                </c:pt>
              </c:numCache>
            </c:numRef>
          </c:xVal>
          <c:yVal>
            <c:numRef>
              <c:f>velocimetro!$C$20:$C$21</c:f>
              <c:numCache>
                <c:formatCode>General</c:formatCode>
                <c:ptCount val="2"/>
                <c:pt idx="0">
                  <c:v>0</c:v>
                </c:pt>
                <c:pt idx="1">
                  <c:v>0.80470938613253118</c:v>
                </c:pt>
              </c:numCache>
            </c:numRef>
          </c:yVal>
          <c:smooth val="0"/>
          <c:extLst>
            <c:ext xmlns:c16="http://schemas.microsoft.com/office/drawing/2014/chart" uri="{C3380CC4-5D6E-409C-BE32-E72D297353CC}">
              <c16:uniqueId val="{00000019-5865-48A9-A843-A052261F3070}"/>
            </c:ext>
          </c:extLst>
        </c:ser>
        <c:dLbls>
          <c:showLegendKey val="0"/>
          <c:showVal val="0"/>
          <c:showCatName val="0"/>
          <c:showSerName val="0"/>
          <c:showPercent val="0"/>
          <c:showBubbleSize val="0"/>
        </c:dLbls>
        <c:axId val="-2139880048"/>
        <c:axId val="-2139881680"/>
      </c:scatterChart>
      <c:valAx>
        <c:axId val="-2139881680"/>
        <c:scaling>
          <c:orientation val="minMax"/>
          <c:max val="1"/>
          <c:min val="-1"/>
        </c:scaling>
        <c:delete val="1"/>
        <c:axPos val="l"/>
        <c:numFmt formatCode="General" sourceLinked="1"/>
        <c:majorTickMark val="out"/>
        <c:minorTickMark val="none"/>
        <c:tickLblPos val="nextTo"/>
        <c:crossAx val="-2139880048"/>
        <c:crosses val="autoZero"/>
        <c:crossBetween val="midCat"/>
      </c:valAx>
      <c:valAx>
        <c:axId val="-2139880048"/>
        <c:scaling>
          <c:orientation val="minMax"/>
          <c:max val="1"/>
          <c:min val="-1"/>
        </c:scaling>
        <c:delete val="1"/>
        <c:axPos val="b"/>
        <c:numFmt formatCode="General" sourceLinked="1"/>
        <c:majorTickMark val="out"/>
        <c:minorTickMark val="none"/>
        <c:tickLblPos val="nextTo"/>
        <c:crossAx val="-2139881680"/>
        <c:crossesAt val="-1"/>
        <c:crossBetween val="midCat"/>
      </c:valAx>
      <c:spPr>
        <a:noFill/>
      </c:spPr>
    </c:plotArea>
    <c:plotVisOnly val="1"/>
    <c:dispBlanksAs val="gap"/>
    <c:showDLblsOverMax val="0"/>
  </c:chart>
  <c:spPr>
    <a:noFill/>
    <a:ln>
      <a:noFill/>
    </a:ln>
  </c:sp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350458338602765E-2"/>
          <c:y val="4.6220951184604772E-2"/>
          <c:w val="0.9576368645408686"/>
          <c:h val="0.91247387279785008"/>
        </c:manualLayout>
      </c:layout>
      <c:lineChart>
        <c:grouping val="standard"/>
        <c:varyColors val="0"/>
        <c:ser>
          <c:idx val="2"/>
          <c:order val="0"/>
          <c:tx>
            <c:strRef>
              <c:f>'7501'!$AW$1</c:f>
              <c:strCache>
                <c:ptCount val="1"/>
                <c:pt idx="0">
                  <c:v>% PAC PROG ACUMULADO</c:v>
                </c:pt>
              </c:strCache>
            </c:strRef>
          </c:tx>
          <c:spPr>
            <a:ln>
              <a:solidFill>
                <a:srgbClr val="00B0F0"/>
              </a:solidFill>
              <a:prstDash val="dash"/>
            </a:ln>
          </c:spPr>
          <c:marker>
            <c:symbol val="none"/>
          </c:marker>
          <c:dPt>
            <c:idx val="5"/>
            <c:bubble3D val="0"/>
            <c:spPr>
              <a:ln w="28575" cap="flat" cmpd="sng" algn="ctr">
                <a:solidFill>
                  <a:srgbClr val="00B0F0"/>
                </a:solidFill>
                <a:prstDash val="dash"/>
              </a:ln>
              <a:effectLst/>
            </c:spPr>
            <c:extLst>
              <c:ext xmlns:c16="http://schemas.microsoft.com/office/drawing/2014/chart" uri="{C3380CC4-5D6E-409C-BE32-E72D297353CC}">
                <c16:uniqueId val="{00000002-5BEA-436D-A44A-CE77C1BB585E}"/>
              </c:ext>
            </c:extLst>
          </c:dPt>
          <c:dPt>
            <c:idx val="6"/>
            <c:bubble3D val="0"/>
            <c:extLst>
              <c:ext xmlns:c16="http://schemas.microsoft.com/office/drawing/2014/chart" uri="{C3380CC4-5D6E-409C-BE32-E72D297353CC}">
                <c16:uniqueId val="{00000003-5BEA-436D-A44A-CE77C1BB585E}"/>
              </c:ext>
            </c:extLst>
          </c:dPt>
          <c:dPt>
            <c:idx val="7"/>
            <c:bubble3D val="0"/>
            <c:extLst>
              <c:ext xmlns:c16="http://schemas.microsoft.com/office/drawing/2014/chart" uri="{C3380CC4-5D6E-409C-BE32-E72D297353CC}">
                <c16:uniqueId val="{00000004-5BEA-436D-A44A-CE77C1BB585E}"/>
              </c:ext>
            </c:extLst>
          </c:dPt>
          <c:dPt>
            <c:idx val="8"/>
            <c:bubble3D val="0"/>
            <c:extLst>
              <c:ext xmlns:c16="http://schemas.microsoft.com/office/drawing/2014/chart" uri="{C3380CC4-5D6E-409C-BE32-E72D297353CC}">
                <c16:uniqueId val="{00000005-5BEA-436D-A44A-CE77C1BB585E}"/>
              </c:ext>
            </c:extLst>
          </c:dPt>
          <c:dPt>
            <c:idx val="9"/>
            <c:bubble3D val="0"/>
            <c:extLst>
              <c:ext xmlns:c16="http://schemas.microsoft.com/office/drawing/2014/chart" uri="{C3380CC4-5D6E-409C-BE32-E72D297353CC}">
                <c16:uniqueId val="{00000006-5BEA-436D-A44A-CE77C1BB585E}"/>
              </c:ext>
            </c:extLst>
          </c:dPt>
          <c:dPt>
            <c:idx val="10"/>
            <c:bubble3D val="0"/>
            <c:extLst>
              <c:ext xmlns:c16="http://schemas.microsoft.com/office/drawing/2014/chart" uri="{C3380CC4-5D6E-409C-BE32-E72D297353CC}">
                <c16:uniqueId val="{00000007-5BEA-436D-A44A-CE77C1BB585E}"/>
              </c:ext>
            </c:extLst>
          </c:dPt>
          <c:dPt>
            <c:idx val="12"/>
            <c:bubble3D val="0"/>
            <c:extLst>
              <c:ext xmlns:c16="http://schemas.microsoft.com/office/drawing/2014/chart" uri="{C3380CC4-5D6E-409C-BE32-E72D297353CC}">
                <c16:uniqueId val="{0000000A-8DAE-4C0A-BBFE-FF188436EC54}"/>
              </c:ext>
            </c:extLst>
          </c:dPt>
          <c:dLbls>
            <c:dLbl>
              <c:idx val="0"/>
              <c:tx>
                <c:rich>
                  <a:bodyPr/>
                  <a:lstStyle/>
                  <a:p>
                    <a:fld id="{DF74DB89-2293-4511-A922-697DF7FC38A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BEA-436D-A44A-CE77C1BB585E}"/>
                </c:ext>
              </c:extLst>
            </c:dLbl>
            <c:dLbl>
              <c:idx val="1"/>
              <c:layout>
                <c:manualLayout>
                  <c:x val="-3.5572653446171498E-2"/>
                  <c:y val="-2.2477965371338641E-3"/>
                </c:manualLayout>
              </c:layout>
              <c:tx>
                <c:rich>
                  <a:bodyPr/>
                  <a:lstStyle/>
                  <a:p>
                    <a:fld id="{40066951-DD54-40ED-933D-41143F64AF66}"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07CE-4C05-9EF6-FD7D72890C97}"/>
                </c:ext>
              </c:extLst>
            </c:dLbl>
            <c:dLbl>
              <c:idx val="2"/>
              <c:tx>
                <c:rich>
                  <a:bodyPr/>
                  <a:lstStyle/>
                  <a:p>
                    <a:fld id="{12DF66BB-073B-4A14-9E6C-D0A41F53B41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BEA-436D-A44A-CE77C1BB585E}"/>
                </c:ext>
              </c:extLst>
            </c:dLbl>
            <c:dLbl>
              <c:idx val="3"/>
              <c:layout>
                <c:manualLayout>
                  <c:x val="-2.3297070986945778E-2"/>
                  <c:y val="2.0682381621623669E-2"/>
                </c:manualLayout>
              </c:layout>
              <c:tx>
                <c:rich>
                  <a:bodyPr/>
                  <a:lstStyle/>
                  <a:p>
                    <a:fld id="{FAD8E9B1-3820-4D17-91D5-A2F6E603AD4E}"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07CE-4C05-9EF6-FD7D72890C97}"/>
                </c:ext>
              </c:extLst>
            </c:dLbl>
            <c:dLbl>
              <c:idx val="4"/>
              <c:layout>
                <c:manualLayout>
                  <c:x val="-2.5652089903125321E-2"/>
                  <c:y val="2.5428747241641972E-2"/>
                </c:manualLayout>
              </c:layout>
              <c:tx>
                <c:rich>
                  <a:bodyPr/>
                  <a:lstStyle/>
                  <a:p>
                    <a:fld id="{33677B39-69F7-4751-B36D-EDB1964A95AF}"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07CE-4C05-9EF6-FD7D72890C97}"/>
                </c:ext>
              </c:extLst>
            </c:dLbl>
            <c:dLbl>
              <c:idx val="5"/>
              <c:tx>
                <c:rich>
                  <a:bodyPr/>
                  <a:lstStyle/>
                  <a:p>
                    <a:fld id="{39C3B991-789D-4BFC-BF18-C286B5E9C1D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BEA-436D-A44A-CE77C1BB585E}"/>
                </c:ext>
              </c:extLst>
            </c:dLbl>
            <c:dLbl>
              <c:idx val="6"/>
              <c:tx>
                <c:rich>
                  <a:bodyPr/>
                  <a:lstStyle/>
                  <a:p>
                    <a:fld id="{C944D4FC-F233-4FC4-A75C-C8033900AB0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BEA-436D-A44A-CE77C1BB585E}"/>
                </c:ext>
              </c:extLst>
            </c:dLbl>
            <c:dLbl>
              <c:idx val="7"/>
              <c:tx>
                <c:rich>
                  <a:bodyPr/>
                  <a:lstStyle/>
                  <a:p>
                    <a:fld id="{0090ADF9-9FF9-4F97-845A-61364FDBD78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BEA-436D-A44A-CE77C1BB585E}"/>
                </c:ext>
              </c:extLst>
            </c:dLbl>
            <c:dLbl>
              <c:idx val="8"/>
              <c:tx>
                <c:rich>
                  <a:bodyPr/>
                  <a:lstStyle/>
                  <a:p>
                    <a:fld id="{40A8BC47-A698-481C-9F30-7DCC901BA47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BEA-436D-A44A-CE77C1BB585E}"/>
                </c:ext>
              </c:extLst>
            </c:dLbl>
            <c:dLbl>
              <c:idx val="9"/>
              <c:tx>
                <c:rich>
                  <a:bodyPr/>
                  <a:lstStyle/>
                  <a:p>
                    <a:fld id="{86DF087A-C4A6-4F87-A3D2-0197DBFD1EF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BEA-436D-A44A-CE77C1BB585E}"/>
                </c:ext>
              </c:extLst>
            </c:dLbl>
            <c:dLbl>
              <c:idx val="10"/>
              <c:tx>
                <c:rich>
                  <a:bodyPr/>
                  <a:lstStyle/>
                  <a:p>
                    <a:fld id="{1C5C620C-6D28-40AC-AB5C-B25CB76CA78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BEA-436D-A44A-CE77C1BB585E}"/>
                </c:ext>
              </c:extLst>
            </c:dLbl>
            <c:dLbl>
              <c:idx val="11"/>
              <c:tx>
                <c:rich>
                  <a:bodyPr/>
                  <a:lstStyle/>
                  <a:p>
                    <a:fld id="{F66F0A48-7EE0-440A-871E-F6EC54D3073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DAE-4C0A-BBFE-FF188436EC54}"/>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DAE-4C0A-BBFE-FF188436EC54}"/>
                </c:ext>
              </c:extLst>
            </c:dLbl>
            <c:spPr>
              <a:noFill/>
              <a:ln>
                <a:noFill/>
              </a:ln>
              <a:effectLst/>
            </c:spPr>
            <c:txPr>
              <a:bodyPr wrap="square" lIns="38100" tIns="19050" rIns="38100" bIns="19050" anchor="ctr">
                <a:spAutoFit/>
              </a:bodyPr>
              <a:lstStyle/>
              <a:p>
                <a:pPr>
                  <a:defRPr sz="1100" b="1">
                    <a:solidFill>
                      <a:srgbClr val="92D050"/>
                    </a:solidFill>
                  </a:defRPr>
                </a:pPr>
                <a:endParaRPr lang="es-CO"/>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'7501'!$B$11:$B$22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'7501'!$AW$2:$AW$14</c:f>
              <c:numCache>
                <c:formatCode>0%</c:formatCode>
                <c:ptCount val="13"/>
                <c:pt idx="0">
                  <c:v>0</c:v>
                </c:pt>
                <c:pt idx="1">
                  <c:v>1.5755366425511088E-2</c:v>
                </c:pt>
                <c:pt idx="2">
                  <c:v>8.6982752140842473E-2</c:v>
                </c:pt>
                <c:pt idx="3">
                  <c:v>0.20817272411270207</c:v>
                </c:pt>
                <c:pt idx="4">
                  <c:v>0.28286737034071963</c:v>
                </c:pt>
                <c:pt idx="5">
                  <c:v>0.36788070167837322</c:v>
                </c:pt>
                <c:pt idx="6">
                  <c:v>0.44173398179795642</c:v>
                </c:pt>
                <c:pt idx="7">
                  <c:v>0.57241123278849304</c:v>
                </c:pt>
                <c:pt idx="8">
                  <c:v>0.70205137266988793</c:v>
                </c:pt>
                <c:pt idx="9">
                  <c:v>0.79775182737632766</c:v>
                </c:pt>
                <c:pt idx="10">
                  <c:v>0.89029464406165459</c:v>
                </c:pt>
                <c:pt idx="11">
                  <c:v>1.0004573546542828</c:v>
                </c:pt>
                <c:pt idx="12">
                  <c:v>1.0004573546542828</c:v>
                </c:pt>
              </c:numCache>
            </c:numRef>
          </c:val>
          <c:smooth val="0"/>
          <c:extLst>
            <c:ext xmlns:c15="http://schemas.microsoft.com/office/drawing/2012/chart" uri="{02D57815-91ED-43cb-92C2-25804820EDAC}">
              <c15:datalabelsRange>
                <c15:f>'7501'!$AZ$2:$AZ$13</c15:f>
                <c15:dlblRangeCache>
                  <c:ptCount val="12"/>
                  <c:pt idx="0">
                    <c:v>$ 0</c:v>
                  </c:pt>
                  <c:pt idx="1">
                    <c:v>$ 47</c:v>
                  </c:pt>
                  <c:pt idx="2">
                    <c:v>$ 264</c:v>
                  </c:pt>
                  <c:pt idx="3">
                    <c:v>$ 633</c:v>
                  </c:pt>
                  <c:pt idx="4">
                    <c:v>$ 860</c:v>
                  </c:pt>
                  <c:pt idx="5">
                    <c:v>$ 1.118</c:v>
                  </c:pt>
                  <c:pt idx="6">
                    <c:v>$ 1.333</c:v>
                  </c:pt>
                  <c:pt idx="7">
                    <c:v>$ 1.639</c:v>
                  </c:pt>
                  <c:pt idx="8">
                    <c:v>$ 1.867</c:v>
                  </c:pt>
                  <c:pt idx="9">
                    <c:v>$ 2.208</c:v>
                  </c:pt>
                  <c:pt idx="10">
                    <c:v>$ 2.515</c:v>
                  </c:pt>
                  <c:pt idx="11">
                    <c:v>$ 2.971</c:v>
                  </c:pt>
                </c15:dlblRangeCache>
              </c15:datalabelsRange>
            </c:ext>
            <c:ext xmlns:c16="http://schemas.microsoft.com/office/drawing/2014/chart" uri="{C3380CC4-5D6E-409C-BE32-E72D297353CC}">
              <c16:uniqueId val="{00000002-87CF-431C-A836-B3EB9590FD69}"/>
            </c:ext>
          </c:extLst>
        </c:ser>
        <c:ser>
          <c:idx val="3"/>
          <c:order val="1"/>
          <c:tx>
            <c:strRef>
              <c:f>'7501'!$BB$1</c:f>
              <c:strCache>
                <c:ptCount val="1"/>
                <c:pt idx="0">
                  <c:v>% PAC MENSUAL ACUMULADO</c:v>
                </c:pt>
              </c:strCache>
            </c:strRef>
          </c:tx>
          <c:spPr>
            <a:ln>
              <a:solidFill>
                <a:srgbClr val="92D050"/>
              </a:solidFill>
            </a:ln>
          </c:spPr>
          <c:marker>
            <c:symbol val="none"/>
          </c:marker>
          <c:dLbls>
            <c:dLbl>
              <c:idx val="0"/>
              <c:tx>
                <c:rich>
                  <a:bodyPr/>
                  <a:lstStyle/>
                  <a:p>
                    <a:fld id="{B8CCDEF4-48C8-4497-96CD-866F19375BEC}"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BEA-436D-A44A-CE77C1BB585E}"/>
                </c:ext>
              </c:extLst>
            </c:dLbl>
            <c:dLbl>
              <c:idx val="1"/>
              <c:tx>
                <c:rich>
                  <a:bodyPr/>
                  <a:lstStyle/>
                  <a:p>
                    <a:fld id="{77282C6E-38D1-49C1-8817-E370F17F88BB}"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BEA-436D-A44A-CE77C1BB585E}"/>
                </c:ext>
              </c:extLst>
            </c:dLbl>
            <c:dLbl>
              <c:idx val="2"/>
              <c:tx>
                <c:rich>
                  <a:bodyPr/>
                  <a:lstStyle/>
                  <a:p>
                    <a:fld id="{7DA00454-CFB0-40AA-BC80-8E60E2253A53}"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BEA-436D-A44A-CE77C1BB585E}"/>
                </c:ext>
              </c:extLst>
            </c:dLbl>
            <c:dLbl>
              <c:idx val="3"/>
              <c:tx>
                <c:rich>
                  <a:bodyPr/>
                  <a:lstStyle/>
                  <a:p>
                    <a:fld id="{262F0E1F-AF4A-40BE-916B-951D58AB20F7}"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BEA-436D-A44A-CE77C1BB585E}"/>
                </c:ext>
              </c:extLst>
            </c:dLbl>
            <c:dLbl>
              <c:idx val="4"/>
              <c:tx>
                <c:rich>
                  <a:bodyPr/>
                  <a:lstStyle/>
                  <a:p>
                    <a:fld id="{82784037-D05B-4493-BBC0-05048B8F54B4}"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BEA-436D-A44A-CE77C1BB585E}"/>
                </c:ext>
              </c:extLst>
            </c:dLbl>
            <c:dLbl>
              <c:idx val="5"/>
              <c:tx>
                <c:rich>
                  <a:bodyPr/>
                  <a:lstStyle/>
                  <a:p>
                    <a:fld id="{DC1A27AD-9CB1-40DD-80BA-C9D8C5BC5DA6}"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BEA-436D-A44A-CE77C1BB585E}"/>
                </c:ext>
              </c:extLst>
            </c:dLbl>
            <c:dLbl>
              <c:idx val="6"/>
              <c:tx>
                <c:rich>
                  <a:bodyPr/>
                  <a:lstStyle/>
                  <a:p>
                    <a:fld id="{E88A1714-C472-4BA1-8A4B-98F760714C79}"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BEA-436D-A44A-CE77C1BB585E}"/>
                </c:ext>
              </c:extLst>
            </c:dLbl>
            <c:dLbl>
              <c:idx val="7"/>
              <c:tx>
                <c:rich>
                  <a:bodyPr/>
                  <a:lstStyle/>
                  <a:p>
                    <a:fld id="{410D1F4B-610D-4277-B0A0-E58F88D6EFEB}"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BEA-436D-A44A-CE77C1BB585E}"/>
                </c:ext>
              </c:extLst>
            </c:dLbl>
            <c:dLbl>
              <c:idx val="8"/>
              <c:tx>
                <c:rich>
                  <a:bodyPr/>
                  <a:lstStyle/>
                  <a:p>
                    <a:fld id="{D42E1A7D-AC33-4683-9C7F-D7F5C9EC674E}"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BEA-436D-A44A-CE77C1BB585E}"/>
                </c:ext>
              </c:extLst>
            </c:dLbl>
            <c:dLbl>
              <c:idx val="9"/>
              <c:tx>
                <c:rich>
                  <a:bodyPr/>
                  <a:lstStyle/>
                  <a:p>
                    <a:fld id="{B34B3CBE-E99F-4115-A69B-03E13EC93431}"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BEA-436D-A44A-CE77C1BB585E}"/>
                </c:ext>
              </c:extLst>
            </c:dLbl>
            <c:dLbl>
              <c:idx val="10"/>
              <c:tx>
                <c:rich>
                  <a:bodyPr/>
                  <a:lstStyle/>
                  <a:p>
                    <a:fld id="{1BB557FB-B84D-446A-AA87-52364C9269D2}"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BEA-436D-A44A-CE77C1BB585E}"/>
                </c:ext>
              </c:extLst>
            </c:dLbl>
            <c:dLbl>
              <c:idx val="11"/>
              <c:layout>
                <c:manualLayout>
                  <c:x val="-1.368142811935742E-2"/>
                  <c:y val="-0.15088088296296531"/>
                </c:manualLayout>
              </c:layout>
              <c:tx>
                <c:rich>
                  <a:bodyPr/>
                  <a:lstStyle/>
                  <a:p>
                    <a:fld id="{5F1B65D1-D5A5-4F80-85C1-421C54AB28F5}"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5BEA-436D-A44A-CE77C1BB585E}"/>
                </c:ext>
              </c:extLst>
            </c:dLbl>
            <c:dLbl>
              <c:idx val="12"/>
              <c:tx>
                <c:rich>
                  <a:bodyPr/>
                  <a:lstStyle/>
                  <a:p>
                    <a:endParaRPr lang="es-CO"/>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DAE-4C0A-BBFE-FF188436EC54}"/>
                </c:ext>
              </c:extLst>
            </c:dLbl>
            <c:spPr>
              <a:noFill/>
              <a:ln>
                <a:noFill/>
              </a:ln>
              <a:effectLst/>
            </c:spPr>
            <c:txPr>
              <a:bodyPr wrap="square" lIns="38100" tIns="19050" rIns="38100" bIns="19050" anchor="ctr">
                <a:spAutoFit/>
              </a:bodyPr>
              <a:lstStyle/>
              <a:p>
                <a:pPr>
                  <a:defRPr sz="1200" b="1">
                    <a:solidFill>
                      <a:srgbClr val="6699FF"/>
                    </a:solidFill>
                  </a:defRPr>
                </a:pPr>
                <a:endParaRPr lang="es-CO"/>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'7501'!$BB$2:$BB$14</c:f>
              <c:numCache>
                <c:formatCode>0.0%</c:formatCode>
                <c:ptCount val="13"/>
                <c:pt idx="0">
                  <c:v>0</c:v>
                </c:pt>
                <c:pt idx="1">
                  <c:v>1.5479409213147459E-2</c:v>
                </c:pt>
                <c:pt idx="2">
                  <c:v>8.6525397486559519E-2</c:v>
                </c:pt>
                <c:pt idx="3">
                  <c:v>0.20771536945841912</c:v>
                </c:pt>
                <c:pt idx="4">
                  <c:v>0.2824100156864367</c:v>
                </c:pt>
                <c:pt idx="5">
                  <c:v>0.36691022920447547</c:v>
                </c:pt>
                <c:pt idx="6">
                  <c:v>0.43765544884577173</c:v>
                </c:pt>
                <c:pt idx="7">
                  <c:v>0.53796168393356358</c:v>
                </c:pt>
                <c:pt idx="8">
                  <c:v>0.61292578139232146</c:v>
                </c:pt>
                <c:pt idx="9">
                  <c:v>0.72464082589630807</c:v>
                </c:pt>
                <c:pt idx="10">
                  <c:v>0.82565574655654983</c:v>
                </c:pt>
                <c:pt idx="11">
                  <c:v>0.97519978428277476</c:v>
                </c:pt>
              </c:numCache>
            </c:numRef>
          </c:val>
          <c:smooth val="0"/>
          <c:extLst>
            <c:ext xmlns:c15="http://schemas.microsoft.com/office/drawing/2012/chart" uri="{02D57815-91ED-43cb-92C2-25804820EDAC}">
              <c15:datalabelsRange>
                <c15:f>'7501'!$AV$2:$AV$14</c15:f>
                <c15:dlblRangeCache>
                  <c:ptCount val="13"/>
                  <c:pt idx="0">
                    <c:v> $ - </c:v>
                  </c:pt>
                  <c:pt idx="1">
                    <c:v> $ 48 </c:v>
                  </c:pt>
                  <c:pt idx="2">
                    <c:v> $ 265 </c:v>
                  </c:pt>
                  <c:pt idx="3">
                    <c:v> $ 634 </c:v>
                  </c:pt>
                  <c:pt idx="4">
                    <c:v> $ 862 </c:v>
                  </c:pt>
                  <c:pt idx="5">
                    <c:v> $ 1.121 </c:v>
                  </c:pt>
                  <c:pt idx="6">
                    <c:v> $ 1.346 </c:v>
                  </c:pt>
                  <c:pt idx="7">
                    <c:v> $ 1.744 </c:v>
                  </c:pt>
                  <c:pt idx="8">
                    <c:v> $ 2.139 </c:v>
                  </c:pt>
                  <c:pt idx="9">
                    <c:v> $ 2.430 </c:v>
                  </c:pt>
                  <c:pt idx="10">
                    <c:v> $ 2.712 </c:v>
                  </c:pt>
                  <c:pt idx="11">
                    <c:v> $ 3.048 </c:v>
                  </c:pt>
                  <c:pt idx="12">
                    <c:v> $ 3.048 </c:v>
                  </c:pt>
                </c15:dlblRangeCache>
              </c15:datalabelsRange>
            </c:ext>
            <c:ext xmlns:c16="http://schemas.microsoft.com/office/drawing/2014/chart" uri="{C3380CC4-5D6E-409C-BE32-E72D297353CC}">
              <c16:uniqueId val="{00000017-1B8E-46F5-A364-4414BE2FADAC}"/>
            </c:ext>
          </c:extLst>
        </c:ser>
        <c:dLbls>
          <c:showLegendKey val="0"/>
          <c:showVal val="0"/>
          <c:showCatName val="0"/>
          <c:showSerName val="0"/>
          <c:showPercent val="0"/>
          <c:showBubbleSize val="0"/>
        </c:dLbls>
        <c:smooth val="0"/>
        <c:axId val="-102119456"/>
        <c:axId val="-102118912"/>
      </c:lineChart>
      <c:catAx>
        <c:axId val="-102119456"/>
        <c:scaling>
          <c:orientation val="minMax"/>
        </c:scaling>
        <c:delete val="0"/>
        <c:axPos val="b"/>
        <c:numFmt formatCode="General" sourceLinked="0"/>
        <c:majorTickMark val="out"/>
        <c:minorTickMark val="none"/>
        <c:tickLblPos val="nextTo"/>
        <c:txPr>
          <a:bodyPr/>
          <a:lstStyle/>
          <a:p>
            <a:pPr>
              <a:defRPr sz="600" b="1">
                <a:latin typeface="Calibri" panose="020F0502020204030204" pitchFamily="34" charset="0"/>
                <a:ea typeface="Tahoma" panose="020B0604030504040204" pitchFamily="34" charset="0"/>
                <a:cs typeface="Calibri" panose="020F0502020204030204" pitchFamily="34" charset="0"/>
              </a:defRPr>
            </a:pPr>
            <a:endParaRPr lang="es-CO"/>
          </a:p>
        </c:txPr>
        <c:crossAx val="-102118912"/>
        <c:crosses val="autoZero"/>
        <c:auto val="0"/>
        <c:lblAlgn val="ctr"/>
        <c:lblOffset val="100"/>
        <c:noMultiLvlLbl val="0"/>
      </c:catAx>
      <c:valAx>
        <c:axId val="-102118912"/>
        <c:scaling>
          <c:orientation val="minMax"/>
          <c:max val="1"/>
        </c:scaling>
        <c:delete val="1"/>
        <c:axPos val="l"/>
        <c:numFmt formatCode="0%" sourceLinked="0"/>
        <c:majorTickMark val="out"/>
        <c:minorTickMark val="none"/>
        <c:tickLblPos val="nextTo"/>
        <c:crossAx val="-102119456"/>
        <c:crosses val="autoZero"/>
        <c:crossBetween val="between"/>
      </c:valAx>
      <c:spPr>
        <a:noFill/>
      </c:spPr>
    </c:plotArea>
    <c:legend>
      <c:legendPos val="r"/>
      <c:layout>
        <c:manualLayout>
          <c:xMode val="edge"/>
          <c:yMode val="edge"/>
          <c:x val="0.15497514938292289"/>
          <c:y val="0.38126097480259136"/>
          <c:w val="0.38324446691087155"/>
          <c:h val="0.13971143323915453"/>
        </c:manualLayout>
      </c:layout>
      <c:overlay val="0"/>
      <c:txPr>
        <a:bodyPr/>
        <a:lstStyle/>
        <a:p>
          <a:pPr>
            <a:defRPr sz="700"/>
          </a:pPr>
          <a:endParaRPr lang="es-CO"/>
        </a:p>
      </c:txPr>
    </c:legend>
    <c:plotVisOnly val="1"/>
    <c:dispBlanksAs val="gap"/>
    <c:showDLblsOverMax val="0"/>
  </c:chart>
  <c:spPr>
    <a:noFill/>
    <a:ln w="19050">
      <a:noFill/>
    </a:ln>
    <a:scene3d>
      <a:camera prst="orthographicFront"/>
      <a:lightRig rig="threePt" dir="t"/>
    </a:scene3d>
    <a:sp3d prstMaterial="dkEdge">
      <a:bevelT/>
      <a:bevelB prst="relaxedInset"/>
    </a:sp3d>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350458338602765E-2"/>
          <c:y val="4.6126955802062851E-2"/>
          <c:w val="0.9576368645408686"/>
          <c:h val="0.92010560742635306"/>
        </c:manualLayout>
      </c:layout>
      <c:lineChart>
        <c:grouping val="standard"/>
        <c:varyColors val="0"/>
        <c:ser>
          <c:idx val="2"/>
          <c:order val="0"/>
          <c:tx>
            <c:strRef>
              <c:f>'7502'!$BA$1</c:f>
              <c:strCache>
                <c:ptCount val="1"/>
                <c:pt idx="0">
                  <c:v>% PAC MENSUAL ACUMULADO</c:v>
                </c:pt>
              </c:strCache>
            </c:strRef>
          </c:tx>
          <c:spPr>
            <a:ln>
              <a:solidFill>
                <a:srgbClr val="92D050"/>
              </a:solidFill>
            </a:ln>
          </c:spPr>
          <c:marker>
            <c:symbol val="none"/>
          </c:marker>
          <c:dPt>
            <c:idx val="5"/>
            <c:bubble3D val="0"/>
            <c:spPr>
              <a:ln w="28575" cap="flat" cmpd="sng" algn="ctr">
                <a:solidFill>
                  <a:srgbClr val="92D050"/>
                </a:solidFill>
                <a:prstDash val="solid"/>
              </a:ln>
              <a:effectLst/>
            </c:spPr>
            <c:extLst>
              <c:ext xmlns:c16="http://schemas.microsoft.com/office/drawing/2014/chart" uri="{C3380CC4-5D6E-409C-BE32-E72D297353CC}">
                <c16:uniqueId val="{00000004-3A76-4DCE-BF7C-16A1881D8441}"/>
              </c:ext>
            </c:extLst>
          </c:dPt>
          <c:dPt>
            <c:idx val="6"/>
            <c:bubble3D val="0"/>
            <c:extLst>
              <c:ext xmlns:c16="http://schemas.microsoft.com/office/drawing/2014/chart" uri="{C3380CC4-5D6E-409C-BE32-E72D297353CC}">
                <c16:uniqueId val="{00000002-3A76-4DCE-BF7C-16A1881D8441}"/>
              </c:ext>
            </c:extLst>
          </c:dPt>
          <c:dPt>
            <c:idx val="7"/>
            <c:bubble3D val="0"/>
            <c:extLst>
              <c:ext xmlns:c16="http://schemas.microsoft.com/office/drawing/2014/chart" uri="{C3380CC4-5D6E-409C-BE32-E72D297353CC}">
                <c16:uniqueId val="{00000000-3A76-4DCE-BF7C-16A1881D8441}"/>
              </c:ext>
            </c:extLst>
          </c:dPt>
          <c:dPt>
            <c:idx val="8"/>
            <c:bubble3D val="0"/>
            <c:extLst>
              <c:ext xmlns:c16="http://schemas.microsoft.com/office/drawing/2014/chart" uri="{C3380CC4-5D6E-409C-BE32-E72D297353CC}">
                <c16:uniqueId val="{00000010-3A76-4DCE-BF7C-16A1881D8441}"/>
              </c:ext>
            </c:extLst>
          </c:dPt>
          <c:dPt>
            <c:idx val="9"/>
            <c:bubble3D val="0"/>
            <c:extLst>
              <c:ext xmlns:c16="http://schemas.microsoft.com/office/drawing/2014/chart" uri="{C3380CC4-5D6E-409C-BE32-E72D297353CC}">
                <c16:uniqueId val="{00000011-3A76-4DCE-BF7C-16A1881D8441}"/>
              </c:ext>
            </c:extLst>
          </c:dPt>
          <c:dPt>
            <c:idx val="10"/>
            <c:bubble3D val="0"/>
            <c:extLst>
              <c:ext xmlns:c16="http://schemas.microsoft.com/office/drawing/2014/chart" uri="{C3380CC4-5D6E-409C-BE32-E72D297353CC}">
                <c16:uniqueId val="{00000012-3A76-4DCE-BF7C-16A1881D8441}"/>
              </c:ext>
            </c:extLst>
          </c:dPt>
          <c:dPt>
            <c:idx val="11"/>
            <c:bubble3D val="0"/>
            <c:extLst>
              <c:ext xmlns:c16="http://schemas.microsoft.com/office/drawing/2014/chart" uri="{C3380CC4-5D6E-409C-BE32-E72D297353CC}">
                <c16:uniqueId val="{00000013-3A76-4DCE-BF7C-16A1881D8441}"/>
              </c:ext>
            </c:extLst>
          </c:dPt>
          <c:dLbls>
            <c:dLbl>
              <c:idx val="0"/>
              <c:layout/>
              <c:tx>
                <c:rich>
                  <a:bodyPr/>
                  <a:lstStyle/>
                  <a:p>
                    <a:fld id="{D35B1BD9-1EFB-4849-890C-CA3751E0E323}" type="CELLRANGE">
                      <a:rPr lang="es-CO"/>
                      <a:pPr/>
                      <a:t>[CELLRANGE]</a:t>
                    </a:fld>
                    <a:endParaRPr lang="es-CO"/>
                  </a:p>
                </c:rich>
              </c:tx>
              <c:dLblPos val="ct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0-A80C-4059-9F18-76321061546D}"/>
                </c:ext>
              </c:extLst>
            </c:dLbl>
            <c:dLbl>
              <c:idx val="1"/>
              <c:layout/>
              <c:tx>
                <c:rich>
                  <a:bodyPr/>
                  <a:lstStyle/>
                  <a:p>
                    <a:fld id="{833DE334-68AA-42E5-BB2A-26488B839FB4}" type="CELLRANGE">
                      <a:rPr lang="es-CO"/>
                      <a:pPr/>
                      <a:t>[CELLRANGE]</a:t>
                    </a:fld>
                    <a:endParaRPr lang="es-CO"/>
                  </a:p>
                </c:rich>
              </c:tx>
              <c:dLblPos val="ct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1-A80C-4059-9F18-76321061546D}"/>
                </c:ext>
              </c:extLst>
            </c:dLbl>
            <c:dLbl>
              <c:idx val="2"/>
              <c:layout/>
              <c:tx>
                <c:rich>
                  <a:bodyPr/>
                  <a:lstStyle/>
                  <a:p>
                    <a:fld id="{41BD3392-FB29-43F5-9B75-418A748326DF}" type="CELLRANGE">
                      <a:rPr lang="es-CO"/>
                      <a:pPr/>
                      <a:t>[CELLRANGE]</a:t>
                    </a:fld>
                    <a:endParaRPr lang="es-CO"/>
                  </a:p>
                </c:rich>
              </c:tx>
              <c:dLblPos val="ct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2-A80C-4059-9F18-76321061546D}"/>
                </c:ext>
              </c:extLst>
            </c:dLbl>
            <c:dLbl>
              <c:idx val="3"/>
              <c:layout>
                <c:manualLayout>
                  <c:x val="-8.8784213139967115E-3"/>
                  <c:y val="-1.181539279845749E-2"/>
                </c:manualLayout>
              </c:layout>
              <c:tx>
                <c:rich>
                  <a:bodyPr/>
                  <a:lstStyle/>
                  <a:p>
                    <a:fld id="{84821022-2159-4029-BDFC-0685E82ED581}"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3A76-4DCE-BF7C-16A1881D8441}"/>
                </c:ext>
              </c:extLst>
            </c:dLbl>
            <c:dLbl>
              <c:idx val="4"/>
              <c:layout/>
              <c:tx>
                <c:rich>
                  <a:bodyPr/>
                  <a:lstStyle/>
                  <a:p>
                    <a:fld id="{30362D13-7252-4949-BE95-B30F06E996FD}" type="CELLRANGE">
                      <a:rPr lang="en-US"/>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3A76-4DCE-BF7C-16A1881D8441}"/>
                </c:ext>
              </c:extLst>
            </c:dLbl>
            <c:dLbl>
              <c:idx val="5"/>
              <c:layout/>
              <c:tx>
                <c:rich>
                  <a:bodyPr/>
                  <a:lstStyle/>
                  <a:p>
                    <a:fld id="{DF2D1143-08A2-403E-89A3-3128A6E980EC}" type="CELLRANGE">
                      <a:rPr lang="en-US"/>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3A76-4DCE-BF7C-16A1881D8441}"/>
                </c:ext>
              </c:extLst>
            </c:dLbl>
            <c:dLbl>
              <c:idx val="6"/>
              <c:layout/>
              <c:tx>
                <c:rich>
                  <a:bodyPr/>
                  <a:lstStyle/>
                  <a:p>
                    <a:fld id="{37ABCEFE-7B07-4F74-B0B3-CBDF436625AA}" type="CELLRANGE">
                      <a:rPr lang="en-US"/>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3A76-4DCE-BF7C-16A1881D8441}"/>
                </c:ext>
              </c:extLst>
            </c:dLbl>
            <c:dLbl>
              <c:idx val="7"/>
              <c:layout/>
              <c:tx>
                <c:rich>
                  <a:bodyPr/>
                  <a:lstStyle/>
                  <a:p>
                    <a:fld id="{711B60B5-D2C0-4F18-B164-665E4056B599}" type="CELLRANGE">
                      <a:rPr lang="en-US"/>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0-3A76-4DCE-BF7C-16A1881D8441}"/>
                </c:ext>
              </c:extLst>
            </c:dLbl>
            <c:dLbl>
              <c:idx val="8"/>
              <c:layout/>
              <c:tx>
                <c:rich>
                  <a:bodyPr/>
                  <a:lstStyle/>
                  <a:p>
                    <a:fld id="{F2E11D44-C185-4361-95B7-9EDEE035D7D2}" type="CELLRANGE">
                      <a:rPr lang="en-US"/>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0-3A76-4DCE-BF7C-16A1881D8441}"/>
                </c:ext>
              </c:extLst>
            </c:dLbl>
            <c:dLbl>
              <c:idx val="9"/>
              <c:layout/>
              <c:tx>
                <c:rich>
                  <a:bodyPr/>
                  <a:lstStyle/>
                  <a:p>
                    <a:fld id="{C664586E-E5B9-445B-A1B6-606F601EFED4}" type="CELLRANGE">
                      <a:rPr lang="en-US"/>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1-3A76-4DCE-BF7C-16A1881D8441}"/>
                </c:ext>
              </c:extLst>
            </c:dLbl>
            <c:dLbl>
              <c:idx val="10"/>
              <c:layout/>
              <c:tx>
                <c:rich>
                  <a:bodyPr/>
                  <a:lstStyle/>
                  <a:p>
                    <a:fld id="{3BD4763D-383E-4130-96CC-8AE8666D9FF4}" type="CELLRANGE">
                      <a:rPr lang="en-US"/>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2-3A76-4DCE-BF7C-16A1881D8441}"/>
                </c:ext>
              </c:extLst>
            </c:dLbl>
            <c:dLbl>
              <c:idx val="11"/>
              <c:layout/>
              <c:tx>
                <c:rich>
                  <a:bodyPr/>
                  <a:lstStyle/>
                  <a:p>
                    <a:fld id="{32248976-B9EF-4E2B-B322-57494EF25ABD}" type="CELLRANGE">
                      <a:rPr lang="en-US"/>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3-3A76-4DCE-BF7C-16A1881D8441}"/>
                </c:ext>
              </c:extLst>
            </c:dLbl>
            <c:spPr>
              <a:noFill/>
              <a:ln>
                <a:noFill/>
              </a:ln>
              <a:effectLst/>
            </c:spPr>
            <c:txPr>
              <a:bodyPr wrap="square" lIns="38100" tIns="19050" rIns="38100" bIns="19050" anchor="ctr">
                <a:spAutoFit/>
              </a:bodyPr>
              <a:lstStyle/>
              <a:p>
                <a:pPr>
                  <a:defRPr b="1">
                    <a:solidFill>
                      <a:srgbClr val="92D050"/>
                    </a:solidFill>
                  </a:defRPr>
                </a:pPr>
                <a:endParaRPr lang="es-CO"/>
              </a:p>
            </c:txPr>
            <c:dLblPos val="ct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strRef>
              <c:f>'7502'!$B$11:$B$22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'7502'!$BA$2:$BA$13</c:f>
              <c:numCache>
                <c:formatCode>0.0%</c:formatCode>
                <c:ptCount val="12"/>
                <c:pt idx="0">
                  <c:v>0</c:v>
                </c:pt>
                <c:pt idx="1">
                  <c:v>2.1830793715846994E-2</c:v>
                </c:pt>
                <c:pt idx="2">
                  <c:v>0.10598301775956284</c:v>
                </c:pt>
                <c:pt idx="3">
                  <c:v>0.19013524180327868</c:v>
                </c:pt>
                <c:pt idx="4">
                  <c:v>0.27428746584699454</c:v>
                </c:pt>
                <c:pt idx="5">
                  <c:v>0.3584396898907104</c:v>
                </c:pt>
                <c:pt idx="6">
                  <c:v>0.44259191393442626</c:v>
                </c:pt>
                <c:pt idx="7">
                  <c:v>0.52674413797814212</c:v>
                </c:pt>
                <c:pt idx="8">
                  <c:v>0.61089636202185793</c:v>
                </c:pt>
                <c:pt idx="9">
                  <c:v>0.69504858606557374</c:v>
                </c:pt>
                <c:pt idx="10">
                  <c:v>0.79498858333333333</c:v>
                </c:pt>
                <c:pt idx="11">
                  <c:v>0.9970674289617486</c:v>
                </c:pt>
              </c:numCache>
            </c:numRef>
          </c:val>
          <c:smooth val="0"/>
          <c:extLst>
            <c:ext xmlns:c15="http://schemas.microsoft.com/office/drawing/2012/chart" uri="{02D57815-91ED-43cb-92C2-25804820EDAC}">
              <c15:datalabelsRange>
                <c15:f>'7502'!$AY$2:$AY$13</c15:f>
                <c15:dlblRangeCache>
                  <c:ptCount val="12"/>
                  <c:pt idx="0">
                    <c:v>$ 0</c:v>
                  </c:pt>
                  <c:pt idx="1">
                    <c:v>$ 16</c:v>
                  </c:pt>
                  <c:pt idx="2">
                    <c:v>$ 78</c:v>
                  </c:pt>
                  <c:pt idx="3">
                    <c:v>$ 139</c:v>
                  </c:pt>
                  <c:pt idx="4">
                    <c:v>$ 201</c:v>
                  </c:pt>
                  <c:pt idx="5">
                    <c:v>$ 262</c:v>
                  </c:pt>
                  <c:pt idx="6">
                    <c:v>$ 324</c:v>
                  </c:pt>
                  <c:pt idx="7">
                    <c:v>$ 386</c:v>
                  </c:pt>
                  <c:pt idx="8">
                    <c:v>$ 447</c:v>
                  </c:pt>
                  <c:pt idx="9">
                    <c:v>$ 509</c:v>
                  </c:pt>
                  <c:pt idx="10">
                    <c:v>$ 582</c:v>
                  </c:pt>
                  <c:pt idx="11">
                    <c:v>$ 730</c:v>
                  </c:pt>
                </c15:dlblRangeCache>
              </c15:datalabelsRange>
            </c:ext>
            <c:ext xmlns:c16="http://schemas.microsoft.com/office/drawing/2014/chart" uri="{C3380CC4-5D6E-409C-BE32-E72D297353CC}">
              <c16:uniqueId val="{00000002-65D8-4410-B89F-4C237CE4A2FE}"/>
            </c:ext>
          </c:extLst>
        </c:ser>
        <c:ser>
          <c:idx val="3"/>
          <c:order val="1"/>
          <c:tx>
            <c:strRef>
              <c:f>'7502'!$AV$1</c:f>
              <c:strCache>
                <c:ptCount val="1"/>
                <c:pt idx="0">
                  <c:v>% PAC PROG ACUMULADO</c:v>
                </c:pt>
              </c:strCache>
            </c:strRef>
          </c:tx>
          <c:spPr>
            <a:ln>
              <a:solidFill>
                <a:srgbClr val="6699FF"/>
              </a:solidFill>
              <a:prstDash val="dash"/>
            </a:ln>
          </c:spPr>
          <c:marker>
            <c:symbol val="none"/>
          </c:marker>
          <c:dLbls>
            <c:dLbl>
              <c:idx val="0"/>
              <c:layout/>
              <c:tx>
                <c:rich>
                  <a:bodyPr/>
                  <a:lstStyle/>
                  <a:p>
                    <a:fld id="{5BE64F18-C4F2-48EB-9A64-F6EFFDEDF739}" type="CELLRANGE">
                      <a:rPr lang="en-US"/>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4-3A76-4DCE-BF7C-16A1881D8441}"/>
                </c:ext>
              </c:extLst>
            </c:dLbl>
            <c:dLbl>
              <c:idx val="1"/>
              <c:layout/>
              <c:tx>
                <c:rich>
                  <a:bodyPr/>
                  <a:lstStyle/>
                  <a:p>
                    <a:fld id="{56F1A6AC-10AE-4F03-AD6E-097B8BF1B467}"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3-A80C-4059-9F18-76321061546D}"/>
                </c:ext>
              </c:extLst>
            </c:dLbl>
            <c:dLbl>
              <c:idx val="2"/>
              <c:layout/>
              <c:tx>
                <c:rich>
                  <a:bodyPr/>
                  <a:lstStyle/>
                  <a:p>
                    <a:fld id="{1A6A914E-C0FC-4801-B59E-71542E70FBE8}"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4-A80C-4059-9F18-76321061546D}"/>
                </c:ext>
              </c:extLst>
            </c:dLbl>
            <c:dLbl>
              <c:idx val="3"/>
              <c:layout/>
              <c:tx>
                <c:rich>
                  <a:bodyPr/>
                  <a:lstStyle/>
                  <a:p>
                    <a:fld id="{C3B02D2C-D5A4-4739-BA05-B85F8D3C3172}"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5-A80C-4059-9F18-76321061546D}"/>
                </c:ext>
              </c:extLst>
            </c:dLbl>
            <c:dLbl>
              <c:idx val="4"/>
              <c:layout/>
              <c:tx>
                <c:rich>
                  <a:bodyPr/>
                  <a:lstStyle/>
                  <a:p>
                    <a:fld id="{E6220A53-F231-4282-AFA3-A3DBCE3FBB5A}"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6-A80C-4059-9F18-76321061546D}"/>
                </c:ext>
              </c:extLst>
            </c:dLbl>
            <c:dLbl>
              <c:idx val="5"/>
              <c:layout/>
              <c:tx>
                <c:rich>
                  <a:bodyPr/>
                  <a:lstStyle/>
                  <a:p>
                    <a:fld id="{43C8CBDB-CFF0-4C6D-BDDD-8CC29BFB5B28}"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7-A80C-4059-9F18-76321061546D}"/>
                </c:ext>
              </c:extLst>
            </c:dLbl>
            <c:dLbl>
              <c:idx val="6"/>
              <c:layout/>
              <c:tx>
                <c:rich>
                  <a:bodyPr/>
                  <a:lstStyle/>
                  <a:p>
                    <a:fld id="{8E41A0A7-E434-4FCB-96A6-2F4AFCD6410A}"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8-A80C-4059-9F18-76321061546D}"/>
                </c:ext>
              </c:extLst>
            </c:dLbl>
            <c:dLbl>
              <c:idx val="7"/>
              <c:layout/>
              <c:tx>
                <c:rich>
                  <a:bodyPr/>
                  <a:lstStyle/>
                  <a:p>
                    <a:fld id="{09BCAC63-62B2-48A2-90B9-2B1481EAAE6C}"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9-A80C-4059-9F18-76321061546D}"/>
                </c:ext>
              </c:extLst>
            </c:dLbl>
            <c:dLbl>
              <c:idx val="8"/>
              <c:layout/>
              <c:tx>
                <c:rich>
                  <a:bodyPr/>
                  <a:lstStyle/>
                  <a:p>
                    <a:fld id="{A7C5053D-50F9-46A5-AE3F-B917FB946470}"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A-A80C-4059-9F18-76321061546D}"/>
                </c:ext>
              </c:extLst>
            </c:dLbl>
            <c:dLbl>
              <c:idx val="9"/>
              <c:layout/>
              <c:tx>
                <c:rich>
                  <a:bodyPr/>
                  <a:lstStyle/>
                  <a:p>
                    <a:fld id="{213A39F7-2DA6-4A11-9AB9-634874EBEF1C}"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B-A80C-4059-9F18-76321061546D}"/>
                </c:ext>
              </c:extLst>
            </c:dLbl>
            <c:dLbl>
              <c:idx val="10"/>
              <c:layout/>
              <c:tx>
                <c:rich>
                  <a:bodyPr/>
                  <a:lstStyle/>
                  <a:p>
                    <a:fld id="{78FBB84E-C0C2-49F8-BCC4-235AF7052315}"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C-A80C-4059-9F18-76321061546D}"/>
                </c:ext>
              </c:extLst>
            </c:dLbl>
            <c:dLbl>
              <c:idx val="11"/>
              <c:layout>
                <c:manualLayout>
                  <c:x val="-3.0953107679253099E-2"/>
                  <c:y val="-1.4722604788997274E-2"/>
                </c:manualLayout>
              </c:layout>
              <c:tx>
                <c:rich>
                  <a:bodyPr/>
                  <a:lstStyle/>
                  <a:p>
                    <a:fld id="{CA8CA261-920F-441B-B432-469A222837E4}"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D-A80C-4059-9F18-76321061546D}"/>
                </c:ext>
              </c:extLst>
            </c:dLbl>
            <c:spPr>
              <a:noFill/>
              <a:ln>
                <a:noFill/>
              </a:ln>
              <a:effectLst/>
            </c:spPr>
            <c:txPr>
              <a:bodyPr wrap="square" lIns="38100" tIns="19050" rIns="38100" bIns="19050" anchor="ctr">
                <a:spAutoFit/>
              </a:bodyPr>
              <a:lstStyle/>
              <a:p>
                <a:pPr>
                  <a:defRPr sz="1000" b="1">
                    <a:solidFill>
                      <a:srgbClr val="6699FF"/>
                    </a:solidFill>
                  </a:defRPr>
                </a:pPr>
                <a:endParaRPr lang="es-CO"/>
              </a:p>
            </c:txPr>
            <c:dLblPos val="t"/>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1"/>
              </c:ext>
            </c:extLst>
          </c:dLbls>
          <c:val>
            <c:numRef>
              <c:f>'7502'!$AV$2:$AV$13</c:f>
              <c:numCache>
                <c:formatCode>0%</c:formatCode>
                <c:ptCount val="12"/>
                <c:pt idx="0">
                  <c:v>0</c:v>
                </c:pt>
                <c:pt idx="1">
                  <c:v>2.1830793715846994E-2</c:v>
                </c:pt>
                <c:pt idx="2">
                  <c:v>0.10598301775956284</c:v>
                </c:pt>
                <c:pt idx="3">
                  <c:v>0.19013524180327868</c:v>
                </c:pt>
                <c:pt idx="4">
                  <c:v>0.27428746584699454</c:v>
                </c:pt>
                <c:pt idx="5">
                  <c:v>0.36606402322404374</c:v>
                </c:pt>
                <c:pt idx="6">
                  <c:v>0.46471858606557381</c:v>
                </c:pt>
                <c:pt idx="7">
                  <c:v>0.57703435109289625</c:v>
                </c:pt>
                <c:pt idx="8">
                  <c:v>0.67568891393442632</c:v>
                </c:pt>
                <c:pt idx="9">
                  <c:v>0.83161037568306018</c:v>
                </c:pt>
                <c:pt idx="10">
                  <c:v>0.91660373633879788</c:v>
                </c:pt>
                <c:pt idx="11" formatCode="0.00%">
                  <c:v>1</c:v>
                </c:pt>
              </c:numCache>
            </c:numRef>
          </c:val>
          <c:smooth val="0"/>
          <c:extLst>
            <c:ext xmlns:c15="http://schemas.microsoft.com/office/drawing/2012/chart" uri="{02D57815-91ED-43cb-92C2-25804820EDAC}">
              <c15:datalabelsRange>
                <c15:f>'7502'!$AU$2:$AU$13</c15:f>
                <c15:dlblRangeCache>
                  <c:ptCount val="12"/>
                  <c:pt idx="0">
                    <c:v>$ 0</c:v>
                  </c:pt>
                  <c:pt idx="1">
                    <c:v>$ 16</c:v>
                  </c:pt>
                  <c:pt idx="2">
                    <c:v>$ 78</c:v>
                  </c:pt>
                  <c:pt idx="3">
                    <c:v>$ 139</c:v>
                  </c:pt>
                  <c:pt idx="4">
                    <c:v>$ 201</c:v>
                  </c:pt>
                  <c:pt idx="5">
                    <c:v>$ 268</c:v>
                  </c:pt>
                  <c:pt idx="6">
                    <c:v>$ 340</c:v>
                  </c:pt>
                  <c:pt idx="7">
                    <c:v>$ 422</c:v>
                  </c:pt>
                  <c:pt idx="8">
                    <c:v>$ 495</c:v>
                  </c:pt>
                  <c:pt idx="9">
                    <c:v>$ 609</c:v>
                  </c:pt>
                  <c:pt idx="10">
                    <c:v>$ 671</c:v>
                  </c:pt>
                  <c:pt idx="11">
                    <c:v>$ 732</c:v>
                  </c:pt>
                </c15:dlblRangeCache>
              </c15:datalabelsRange>
            </c:ext>
            <c:ext xmlns:c16="http://schemas.microsoft.com/office/drawing/2014/chart" uri="{C3380CC4-5D6E-409C-BE32-E72D297353CC}">
              <c16:uniqueId val="{00000000-F258-4DE3-B321-B8D6AA01E5C8}"/>
            </c:ext>
          </c:extLst>
        </c:ser>
        <c:dLbls>
          <c:showLegendKey val="0"/>
          <c:showVal val="0"/>
          <c:showCatName val="0"/>
          <c:showSerName val="0"/>
          <c:showPercent val="0"/>
          <c:showBubbleSize val="0"/>
        </c:dLbls>
        <c:smooth val="0"/>
        <c:axId val="-101328992"/>
        <c:axId val="-101334432"/>
      </c:lineChart>
      <c:catAx>
        <c:axId val="-101328992"/>
        <c:scaling>
          <c:orientation val="minMax"/>
        </c:scaling>
        <c:delete val="0"/>
        <c:axPos val="b"/>
        <c:numFmt formatCode="General" sourceLinked="0"/>
        <c:majorTickMark val="out"/>
        <c:minorTickMark val="none"/>
        <c:tickLblPos val="nextTo"/>
        <c:txPr>
          <a:bodyPr/>
          <a:lstStyle/>
          <a:p>
            <a:pPr>
              <a:defRPr sz="600" b="1">
                <a:latin typeface="Calibri" panose="020F0502020204030204" pitchFamily="34" charset="0"/>
                <a:ea typeface="Tahoma" panose="020B0604030504040204" pitchFamily="34" charset="0"/>
                <a:cs typeface="Calibri" panose="020F0502020204030204" pitchFamily="34" charset="0"/>
              </a:defRPr>
            </a:pPr>
            <a:endParaRPr lang="es-CO"/>
          </a:p>
        </c:txPr>
        <c:crossAx val="-101334432"/>
        <c:crosses val="autoZero"/>
        <c:auto val="0"/>
        <c:lblAlgn val="ctr"/>
        <c:lblOffset val="100"/>
        <c:noMultiLvlLbl val="0"/>
      </c:catAx>
      <c:valAx>
        <c:axId val="-101334432"/>
        <c:scaling>
          <c:orientation val="minMax"/>
          <c:max val="1"/>
        </c:scaling>
        <c:delete val="1"/>
        <c:axPos val="l"/>
        <c:numFmt formatCode="0%" sourceLinked="0"/>
        <c:majorTickMark val="out"/>
        <c:minorTickMark val="none"/>
        <c:tickLblPos val="nextTo"/>
        <c:crossAx val="-101328992"/>
        <c:crosses val="autoZero"/>
        <c:crossBetween val="between"/>
      </c:valAx>
      <c:spPr>
        <a:noFill/>
      </c:spPr>
    </c:plotArea>
    <c:legend>
      <c:legendPos val="r"/>
      <c:layout>
        <c:manualLayout>
          <c:xMode val="edge"/>
          <c:yMode val="edge"/>
          <c:x val="0.60183806444889409"/>
          <c:y val="0.70495388619245258"/>
          <c:w val="0.3973745804079486"/>
          <c:h val="0.194090213994662"/>
        </c:manualLayout>
      </c:layout>
      <c:overlay val="0"/>
      <c:txPr>
        <a:bodyPr/>
        <a:lstStyle/>
        <a:p>
          <a:pPr>
            <a:defRPr sz="800"/>
          </a:pPr>
          <a:endParaRPr lang="es-CO"/>
        </a:p>
      </c:txPr>
    </c:legend>
    <c:plotVisOnly val="1"/>
    <c:dispBlanksAs val="gap"/>
    <c:showDLblsOverMax val="0"/>
  </c:chart>
  <c:spPr>
    <a:noFill/>
    <a:ln w="19050">
      <a:noFill/>
    </a:ln>
    <a:scene3d>
      <a:camera prst="orthographicFront"/>
      <a:lightRig rig="threePt" dir="t"/>
    </a:scene3d>
    <a:sp3d prstMaterial="dkEdge">
      <a:bevelT/>
      <a:bevelB prst="relaxedInset"/>
    </a:sp3d>
  </c:sp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350458338602765E-2"/>
          <c:y val="7.3471858033122206E-3"/>
          <c:w val="0.9576368645408686"/>
          <c:h val="0.94297413368025296"/>
        </c:manualLayout>
      </c:layout>
      <c:lineChart>
        <c:grouping val="standard"/>
        <c:varyColors val="0"/>
        <c:ser>
          <c:idx val="2"/>
          <c:order val="0"/>
          <c:tx>
            <c:strRef>
              <c:f>'7508'!$BB$1</c:f>
              <c:strCache>
                <c:ptCount val="1"/>
                <c:pt idx="0">
                  <c:v>% PAC MENSUAL ACUMULADO</c:v>
                </c:pt>
              </c:strCache>
            </c:strRef>
          </c:tx>
          <c:spPr>
            <a:ln>
              <a:solidFill>
                <a:srgbClr val="92D050"/>
              </a:solidFill>
            </a:ln>
          </c:spPr>
          <c:marker>
            <c:symbol val="none"/>
          </c:marker>
          <c:dPt>
            <c:idx val="5"/>
            <c:bubble3D val="0"/>
            <c:spPr>
              <a:ln w="28575" cap="flat" cmpd="sng" algn="ctr">
                <a:solidFill>
                  <a:srgbClr val="92D050"/>
                </a:solidFill>
                <a:prstDash val="solid"/>
              </a:ln>
              <a:effectLst/>
            </c:spPr>
            <c:extLst>
              <c:ext xmlns:c16="http://schemas.microsoft.com/office/drawing/2014/chart" uri="{C3380CC4-5D6E-409C-BE32-E72D297353CC}">
                <c16:uniqueId val="{00000005-DF46-4A92-BD02-87E048E7C25F}"/>
              </c:ext>
            </c:extLst>
          </c:dPt>
          <c:dPt>
            <c:idx val="6"/>
            <c:bubble3D val="0"/>
            <c:extLst>
              <c:ext xmlns:c16="http://schemas.microsoft.com/office/drawing/2014/chart" uri="{C3380CC4-5D6E-409C-BE32-E72D297353CC}">
                <c16:uniqueId val="{00000005-3962-4719-A087-5B6253F38B63}"/>
              </c:ext>
            </c:extLst>
          </c:dPt>
          <c:dPt>
            <c:idx val="7"/>
            <c:bubble3D val="0"/>
            <c:extLst>
              <c:ext xmlns:c16="http://schemas.microsoft.com/office/drawing/2014/chart" uri="{C3380CC4-5D6E-409C-BE32-E72D297353CC}">
                <c16:uniqueId val="{00000006-DF46-4A92-BD02-87E048E7C25F}"/>
              </c:ext>
            </c:extLst>
          </c:dPt>
          <c:dPt>
            <c:idx val="8"/>
            <c:bubble3D val="0"/>
            <c:extLst>
              <c:ext xmlns:c16="http://schemas.microsoft.com/office/drawing/2014/chart" uri="{C3380CC4-5D6E-409C-BE32-E72D297353CC}">
                <c16:uniqueId val="{00000007-DF46-4A92-BD02-87E048E7C25F}"/>
              </c:ext>
            </c:extLst>
          </c:dPt>
          <c:dPt>
            <c:idx val="9"/>
            <c:bubble3D val="0"/>
            <c:extLst>
              <c:ext xmlns:c16="http://schemas.microsoft.com/office/drawing/2014/chart" uri="{C3380CC4-5D6E-409C-BE32-E72D297353CC}">
                <c16:uniqueId val="{00000008-DF46-4A92-BD02-87E048E7C25F}"/>
              </c:ext>
            </c:extLst>
          </c:dPt>
          <c:dPt>
            <c:idx val="10"/>
            <c:bubble3D val="0"/>
            <c:extLst>
              <c:ext xmlns:c16="http://schemas.microsoft.com/office/drawing/2014/chart" uri="{C3380CC4-5D6E-409C-BE32-E72D297353CC}">
                <c16:uniqueId val="{00000009-DF46-4A92-BD02-87E048E7C25F}"/>
              </c:ext>
            </c:extLst>
          </c:dPt>
          <c:dPt>
            <c:idx val="11"/>
            <c:bubble3D val="0"/>
            <c:extLst>
              <c:ext xmlns:c16="http://schemas.microsoft.com/office/drawing/2014/chart" uri="{C3380CC4-5D6E-409C-BE32-E72D297353CC}">
                <c16:uniqueId val="{0000000A-DF46-4A92-BD02-87E048E7C25F}"/>
              </c:ext>
            </c:extLst>
          </c:dPt>
          <c:dLbls>
            <c:dLbl>
              <c:idx val="0"/>
              <c:layout/>
              <c:tx>
                <c:rich>
                  <a:bodyPr/>
                  <a:lstStyle/>
                  <a:p>
                    <a:fld id="{B6DC319E-DEAD-4CF6-89DB-7793B32B6C7E}" type="CELLRANGE">
                      <a:rPr lang="en-US"/>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0-DF46-4A92-BD02-87E048E7C25F}"/>
                </c:ext>
              </c:extLst>
            </c:dLbl>
            <c:dLbl>
              <c:idx val="1"/>
              <c:layout/>
              <c:tx>
                <c:rich>
                  <a:bodyPr/>
                  <a:lstStyle/>
                  <a:p>
                    <a:fld id="{DA1ED615-D1A9-4393-B729-64B0CF80041C}"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1-DF46-4A92-BD02-87E048E7C25F}"/>
                </c:ext>
              </c:extLst>
            </c:dLbl>
            <c:dLbl>
              <c:idx val="2"/>
              <c:layout>
                <c:manualLayout>
                  <c:x val="-4.9202279064920272E-2"/>
                  <c:y val="1.3677996452837302E-2"/>
                </c:manualLayout>
              </c:layout>
              <c:tx>
                <c:rich>
                  <a:bodyPr/>
                  <a:lstStyle/>
                  <a:p>
                    <a:fld id="{74172CAB-23CA-4531-99EF-5D7332FE1AA9}"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DF46-4A92-BD02-87E048E7C25F}"/>
                </c:ext>
              </c:extLst>
            </c:dLbl>
            <c:dLbl>
              <c:idx val="3"/>
              <c:layout>
                <c:manualLayout>
                  <c:x val="-4.9202279064920314E-2"/>
                  <c:y val="2.4559389271118042E-2"/>
                </c:manualLayout>
              </c:layout>
              <c:tx>
                <c:rich>
                  <a:bodyPr/>
                  <a:lstStyle/>
                  <a:p>
                    <a:fld id="{1D9A92B3-C927-4EAB-A80D-2D1532A7BA11}"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DF46-4A92-BD02-87E048E7C25F}"/>
                </c:ext>
              </c:extLst>
            </c:dLbl>
            <c:dLbl>
              <c:idx val="4"/>
              <c:layout>
                <c:manualLayout>
                  <c:x val="-5.9228725741914401E-2"/>
                  <c:y val="1.585427501649345E-2"/>
                </c:manualLayout>
              </c:layout>
              <c:tx>
                <c:rich>
                  <a:bodyPr/>
                  <a:lstStyle/>
                  <a:p>
                    <a:fld id="{6BEB1D9F-8E8F-4FFD-AC97-95AEEC9A4D14}"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DF46-4A92-BD02-87E048E7C25F}"/>
                </c:ext>
              </c:extLst>
            </c:dLbl>
            <c:dLbl>
              <c:idx val="5"/>
              <c:layout>
                <c:manualLayout>
                  <c:x val="-5.9228725741914401E-2"/>
                  <c:y val="-1.8966182002004919E-2"/>
                </c:manualLayout>
              </c:layout>
              <c:tx>
                <c:rich>
                  <a:bodyPr/>
                  <a:lstStyle/>
                  <a:p>
                    <a:pPr>
                      <a:defRPr sz="1100" b="1">
                        <a:solidFill>
                          <a:srgbClr val="92D050"/>
                        </a:solidFill>
                      </a:defRPr>
                    </a:pPr>
                    <a:fld id="{119433F9-FB8F-450D-AFCB-C0C57E0223E5}" type="CELLRANGE">
                      <a:rPr lang="en-US"/>
                      <a:pPr>
                        <a:defRPr sz="1100" b="1">
                          <a:solidFill>
                            <a:srgbClr val="92D050"/>
                          </a:solidFill>
                        </a:defRPr>
                      </a:pPr>
                      <a:t>[CELLRANGE]</a:t>
                    </a:fld>
                    <a:endParaRPr lang="es-CO"/>
                  </a:p>
                </c:rich>
              </c:tx>
              <c:spPr>
                <a:noFill/>
                <a:ln>
                  <a:solidFill>
                    <a:srgbClr val="92D050"/>
                  </a:solidFill>
                </a:ln>
                <a:effectLst/>
              </c:spPr>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DF46-4A92-BD02-87E048E7C25F}"/>
                </c:ext>
              </c:extLst>
            </c:dLbl>
            <c:dLbl>
              <c:idx val="6"/>
              <c:layout>
                <c:manualLayout>
                  <c:x val="-1.3876995322227781E-2"/>
                  <c:y val="-3.7322320564118819E-3"/>
                </c:manualLayout>
              </c:layout>
              <c:tx>
                <c:rich>
                  <a:bodyPr/>
                  <a:lstStyle/>
                  <a:p>
                    <a:fld id="{B18E36F4-9941-4D61-B378-BD89D46DB737}"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3962-4719-A087-5B6253F38B63}"/>
                </c:ext>
              </c:extLst>
            </c:dLbl>
            <c:dLbl>
              <c:idx val="7"/>
              <c:layout/>
              <c:tx>
                <c:rich>
                  <a:bodyPr/>
                  <a:lstStyle/>
                  <a:p>
                    <a:fld id="{C7460C5D-37F6-4EA6-B521-76BA84859275}"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6-DF46-4A92-BD02-87E048E7C25F}"/>
                </c:ext>
              </c:extLst>
            </c:dLbl>
            <c:dLbl>
              <c:idx val="8"/>
              <c:layout/>
              <c:tx>
                <c:rich>
                  <a:bodyPr/>
                  <a:lstStyle/>
                  <a:p>
                    <a:fld id="{C1045E63-F364-4FF6-8738-61801AE3130F}"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7-DF46-4A92-BD02-87E048E7C25F}"/>
                </c:ext>
              </c:extLst>
            </c:dLbl>
            <c:dLbl>
              <c:idx val="9"/>
              <c:layout/>
              <c:tx>
                <c:rich>
                  <a:bodyPr/>
                  <a:lstStyle/>
                  <a:p>
                    <a:fld id="{8F9E415E-47CD-4EA5-BBE2-53B684A6CCB4}"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8-DF46-4A92-BD02-87E048E7C25F}"/>
                </c:ext>
              </c:extLst>
            </c:dLbl>
            <c:dLbl>
              <c:idx val="10"/>
              <c:layout/>
              <c:tx>
                <c:rich>
                  <a:bodyPr/>
                  <a:lstStyle/>
                  <a:p>
                    <a:fld id="{2EFF7207-7F91-4C27-A9AC-0330C452A64D}"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9-DF46-4A92-BD02-87E048E7C25F}"/>
                </c:ext>
              </c:extLst>
            </c:dLbl>
            <c:dLbl>
              <c:idx val="11"/>
              <c:layout/>
              <c:tx>
                <c:rich>
                  <a:bodyPr/>
                  <a:lstStyle/>
                  <a:p>
                    <a:fld id="{2434B48E-DC5F-4707-94D3-E41CE5AE9BD2}"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A-DF46-4A92-BD02-87E048E7C25F}"/>
                </c:ext>
              </c:extLst>
            </c:dLbl>
            <c:spPr>
              <a:noFill/>
              <a:ln>
                <a:noFill/>
              </a:ln>
              <a:effectLst/>
            </c:spPr>
            <c:txPr>
              <a:bodyPr/>
              <a:lstStyle/>
              <a:p>
                <a:pPr>
                  <a:defRPr sz="1100" b="1">
                    <a:solidFill>
                      <a:srgbClr val="92D050"/>
                    </a:solidFill>
                  </a:defRPr>
                </a:pPr>
                <a:endParaRPr lang="es-CO"/>
              </a:p>
            </c:txPr>
            <c:dLblPos val="t"/>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strRef>
              <c:f>'7508'!$B$11:$B$22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'7508'!$BB$2:$BB$13</c:f>
              <c:numCache>
                <c:formatCode>0.0%</c:formatCode>
                <c:ptCount val="12"/>
                <c:pt idx="0">
                  <c:v>0</c:v>
                </c:pt>
                <c:pt idx="1">
                  <c:v>1.9529195213355806E-3</c:v>
                </c:pt>
                <c:pt idx="2">
                  <c:v>5.0364049019469538E-2</c:v>
                </c:pt>
                <c:pt idx="3">
                  <c:v>0.11510686343507648</c:v>
                </c:pt>
                <c:pt idx="4" formatCode="_(* #,##0_);_(* \(#,##0\);_(* &quot;-&quot;??_);_(@_)">
                  <c:v>0.13381003323771462</c:v>
                </c:pt>
                <c:pt idx="5">
                  <c:v>0.15977866422556503</c:v>
                </c:pt>
                <c:pt idx="6">
                  <c:v>0.17871120763994541</c:v>
                </c:pt>
                <c:pt idx="7">
                  <c:v>0.25651365397885922</c:v>
                </c:pt>
                <c:pt idx="8">
                  <c:v>0.27872129625894898</c:v>
                </c:pt>
                <c:pt idx="9">
                  <c:v>0.47398905540254932</c:v>
                </c:pt>
                <c:pt idx="10">
                  <c:v>0.49055875480866956</c:v>
                </c:pt>
                <c:pt idx="11">
                  <c:v>0.57971840683495213</c:v>
                </c:pt>
              </c:numCache>
            </c:numRef>
          </c:val>
          <c:smooth val="0"/>
          <c:extLst>
            <c:ext xmlns:c15="http://schemas.microsoft.com/office/drawing/2012/chart" uri="{02D57815-91ED-43cb-92C2-25804820EDAC}">
              <c15:datalabelsRange>
                <c15:f>'7508'!$AZ$2:$AZ$13</c15:f>
                <c15:dlblRangeCache>
                  <c:ptCount val="12"/>
                  <c:pt idx="0">
                    <c:v>$ 0</c:v>
                  </c:pt>
                  <c:pt idx="1">
                    <c:v>$ 16</c:v>
                  </c:pt>
                  <c:pt idx="2">
                    <c:v>$ 406</c:v>
                  </c:pt>
                  <c:pt idx="3">
                    <c:v>$ 927</c:v>
                  </c:pt>
                  <c:pt idx="4">
                    <c:v>107751,1%</c:v>
                  </c:pt>
                  <c:pt idx="5">
                    <c:v>$ 1.287</c:v>
                  </c:pt>
                  <c:pt idx="6">
                    <c:v>$ 1.439</c:v>
                  </c:pt>
                  <c:pt idx="7">
                    <c:v>$ 2.066</c:v>
                  </c:pt>
                  <c:pt idx="8">
                    <c:v>$ 2.244</c:v>
                  </c:pt>
                  <c:pt idx="9">
                    <c:v>$ 3.817</c:v>
                  </c:pt>
                  <c:pt idx="10">
                    <c:v>$ 3.950</c:v>
                  </c:pt>
                  <c:pt idx="11">
                    <c:v>$ 4.668</c:v>
                  </c:pt>
                </c15:dlblRangeCache>
              </c15:datalabelsRange>
            </c:ext>
            <c:ext xmlns:c16="http://schemas.microsoft.com/office/drawing/2014/chart" uri="{C3380CC4-5D6E-409C-BE32-E72D297353CC}">
              <c16:uniqueId val="{00000002-C2CB-4C78-AB80-4611BB918901}"/>
            </c:ext>
          </c:extLst>
        </c:ser>
        <c:ser>
          <c:idx val="3"/>
          <c:order val="1"/>
          <c:tx>
            <c:strRef>
              <c:f>'7508'!$AW$1</c:f>
              <c:strCache>
                <c:ptCount val="1"/>
                <c:pt idx="0">
                  <c:v>% PAC PROG ACUMULADO</c:v>
                </c:pt>
              </c:strCache>
            </c:strRef>
          </c:tx>
          <c:spPr>
            <a:ln>
              <a:solidFill>
                <a:srgbClr val="6699FF"/>
              </a:solidFill>
              <a:prstDash val="dash"/>
            </a:ln>
          </c:spPr>
          <c:marker>
            <c:symbol val="none"/>
          </c:marker>
          <c:dLbls>
            <c:dLbl>
              <c:idx val="0"/>
              <c:layout/>
              <c:tx>
                <c:rich>
                  <a:bodyPr/>
                  <a:lstStyle/>
                  <a:p>
                    <a:fld id="{9D3D9519-9309-4D49-9AB8-FFC7041161BB}" type="CELLRANGE">
                      <a:rPr lang="en-US"/>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C-3962-4719-A087-5B6253F38B63}"/>
                </c:ext>
              </c:extLst>
            </c:dLbl>
            <c:dLbl>
              <c:idx val="1"/>
              <c:layout/>
              <c:tx>
                <c:rich>
                  <a:bodyPr/>
                  <a:lstStyle/>
                  <a:p>
                    <a:fld id="{444A956F-8C31-4EBF-9A24-B071462BF862}"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B-DF46-4A92-BD02-87E048E7C25F}"/>
                </c:ext>
              </c:extLst>
            </c:dLbl>
            <c:dLbl>
              <c:idx val="2"/>
              <c:layout/>
              <c:tx>
                <c:rich>
                  <a:bodyPr/>
                  <a:lstStyle/>
                  <a:p>
                    <a:fld id="{485D0A1C-861B-40EC-ABE0-0D3C3A632D0F}"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C-DF46-4A92-BD02-87E048E7C25F}"/>
                </c:ext>
              </c:extLst>
            </c:dLbl>
            <c:dLbl>
              <c:idx val="3"/>
              <c:layout/>
              <c:tx>
                <c:rich>
                  <a:bodyPr/>
                  <a:lstStyle/>
                  <a:p>
                    <a:fld id="{4848E7CC-F484-49C7-92B0-C0220356131C}"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D-DF46-4A92-BD02-87E048E7C25F}"/>
                </c:ext>
              </c:extLst>
            </c:dLbl>
            <c:dLbl>
              <c:idx val="4"/>
              <c:layout/>
              <c:tx>
                <c:rich>
                  <a:bodyPr/>
                  <a:lstStyle/>
                  <a:p>
                    <a:fld id="{EC207DF4-C970-4CCB-98A2-BEB99D879BE6}"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E-DF46-4A92-BD02-87E048E7C25F}"/>
                </c:ext>
              </c:extLst>
            </c:dLbl>
            <c:dLbl>
              <c:idx val="5"/>
              <c:layout/>
              <c:tx>
                <c:rich>
                  <a:bodyPr/>
                  <a:lstStyle/>
                  <a:p>
                    <a:fld id="{B1A55188-9BC5-4BDB-904C-E918DC344982}"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F-DF46-4A92-BD02-87E048E7C25F}"/>
                </c:ext>
              </c:extLst>
            </c:dLbl>
            <c:dLbl>
              <c:idx val="6"/>
              <c:layout/>
              <c:tx>
                <c:rich>
                  <a:bodyPr/>
                  <a:lstStyle/>
                  <a:p>
                    <a:fld id="{A2A4A74A-32A9-4CCF-977A-4F0FAAC02304}"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0-DF46-4A92-BD02-87E048E7C25F}"/>
                </c:ext>
              </c:extLst>
            </c:dLbl>
            <c:dLbl>
              <c:idx val="7"/>
              <c:layout/>
              <c:tx>
                <c:rich>
                  <a:bodyPr/>
                  <a:lstStyle/>
                  <a:p>
                    <a:fld id="{A87ECAD2-7063-4424-AF7A-F9AEAB39ED8B}"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1-DF46-4A92-BD02-87E048E7C25F}"/>
                </c:ext>
              </c:extLst>
            </c:dLbl>
            <c:dLbl>
              <c:idx val="8"/>
              <c:layout/>
              <c:tx>
                <c:rich>
                  <a:bodyPr/>
                  <a:lstStyle/>
                  <a:p>
                    <a:fld id="{F36F4B35-3579-4783-BD15-6F305C669AA3}"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2-DF46-4A92-BD02-87E048E7C25F}"/>
                </c:ext>
              </c:extLst>
            </c:dLbl>
            <c:dLbl>
              <c:idx val="9"/>
              <c:layout/>
              <c:tx>
                <c:rich>
                  <a:bodyPr/>
                  <a:lstStyle/>
                  <a:p>
                    <a:fld id="{F40F8DF1-17CE-4CAE-A670-2FC8FC12C74B}"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3-DF46-4A92-BD02-87E048E7C25F}"/>
                </c:ext>
              </c:extLst>
            </c:dLbl>
            <c:dLbl>
              <c:idx val="10"/>
              <c:layout/>
              <c:tx>
                <c:rich>
                  <a:bodyPr/>
                  <a:lstStyle/>
                  <a:p>
                    <a:fld id="{7CA86685-0277-4A18-9CDC-C30F1C633374}"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4-DF46-4A92-BD02-87E048E7C25F}"/>
                </c:ext>
              </c:extLst>
            </c:dLbl>
            <c:dLbl>
              <c:idx val="11"/>
              <c:layout/>
              <c:tx>
                <c:rich>
                  <a:bodyPr/>
                  <a:lstStyle/>
                  <a:p>
                    <a:fld id="{E6999A5D-1AFB-4098-A494-530CC15F122A}"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5-DF46-4A92-BD02-87E048E7C25F}"/>
                </c:ext>
              </c:extLst>
            </c:dLbl>
            <c:dLbl>
              <c:idx val="12"/>
              <c:layout/>
              <c:tx>
                <c:rich>
                  <a:bodyPr/>
                  <a:lstStyle/>
                  <a:p>
                    <a:fld id="{E1C2751A-9979-4174-91CC-54EE5EC91910}"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8-FA7B-4FFC-A595-CD7F04B609E0}"/>
                </c:ext>
              </c:extLst>
            </c:dLbl>
            <c:spPr>
              <a:noFill/>
              <a:ln>
                <a:noFill/>
              </a:ln>
              <a:effectLst/>
            </c:spPr>
            <c:txPr>
              <a:bodyPr wrap="square" lIns="38100" tIns="19050" rIns="38100" bIns="19050" anchor="ctr">
                <a:spAutoFit/>
              </a:bodyPr>
              <a:lstStyle/>
              <a:p>
                <a:pPr>
                  <a:defRPr b="1">
                    <a:solidFill>
                      <a:srgbClr val="0099CC"/>
                    </a:solidFill>
                  </a:defRPr>
                </a:pPr>
                <a:endParaRPr lang="es-CO"/>
              </a:p>
            </c:txPr>
            <c:dLblPos val="t"/>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1"/>
              </c:ext>
            </c:extLst>
          </c:dLbls>
          <c:val>
            <c:numRef>
              <c:f>'7508'!$AW$2:$AW$14</c:f>
              <c:numCache>
                <c:formatCode>0%</c:formatCode>
                <c:ptCount val="13"/>
                <c:pt idx="0">
                  <c:v>0</c:v>
                </c:pt>
                <c:pt idx="1">
                  <c:v>1.9529195213355806E-3</c:v>
                </c:pt>
                <c:pt idx="2">
                  <c:v>5.0364049019469538E-2</c:v>
                </c:pt>
                <c:pt idx="3">
                  <c:v>0.11510686343507648</c:v>
                </c:pt>
                <c:pt idx="4" formatCode="General">
                  <c:v>0.14684692065826888</c:v>
                </c:pt>
                <c:pt idx="5">
                  <c:v>0.22352214677824853</c:v>
                </c:pt>
                <c:pt idx="6">
                  <c:v>0.2435385166457805</c:v>
                </c:pt>
                <c:pt idx="7">
                  <c:v>0.36820077336599616</c:v>
                </c:pt>
                <c:pt idx="8">
                  <c:v>0.5018976115012268</c:v>
                </c:pt>
                <c:pt idx="9">
                  <c:v>0.56023246816358241</c:v>
                </c:pt>
                <c:pt idx="10">
                  <c:v>0.58413161614910236</c:v>
                </c:pt>
                <c:pt idx="11" formatCode="0.00%">
                  <c:v>0.61636065453739108</c:v>
                </c:pt>
                <c:pt idx="12" formatCode="0.00%">
                  <c:v>1</c:v>
                </c:pt>
              </c:numCache>
            </c:numRef>
          </c:val>
          <c:smooth val="0"/>
          <c:extLst>
            <c:ext xmlns:c15="http://schemas.microsoft.com/office/drawing/2012/chart" uri="{02D57815-91ED-43cb-92C2-25804820EDAC}">
              <c15:datalabelsRange>
                <c15:f>'7508'!$AV$2:$AV$14</c15:f>
                <c15:dlblRangeCache>
                  <c:ptCount val="13"/>
                  <c:pt idx="0">
                    <c:v>$ 0</c:v>
                  </c:pt>
                  <c:pt idx="1">
                    <c:v>$ 16</c:v>
                  </c:pt>
                  <c:pt idx="2">
                    <c:v>$ 406</c:v>
                  </c:pt>
                  <c:pt idx="3">
                    <c:v>$ 927</c:v>
                  </c:pt>
                  <c:pt idx="4">
                    <c:v>118249%</c:v>
                  </c:pt>
                  <c:pt idx="5">
                    <c:v>$ 1.800</c:v>
                  </c:pt>
                  <c:pt idx="6">
                    <c:v>$ 1.961</c:v>
                  </c:pt>
                  <c:pt idx="7">
                    <c:v>$ 2.965</c:v>
                  </c:pt>
                  <c:pt idx="8">
                    <c:v>$ 4.042</c:v>
                  </c:pt>
                  <c:pt idx="9">
                    <c:v>$ 4.511</c:v>
                  </c:pt>
                  <c:pt idx="10">
                    <c:v>$ 4.704</c:v>
                  </c:pt>
                  <c:pt idx="11">
                    <c:v>$ 4.963</c:v>
                  </c:pt>
                  <c:pt idx="12">
                    <c:v>$ 8.053</c:v>
                  </c:pt>
                </c15:dlblRangeCache>
              </c15:datalabelsRange>
            </c:ext>
            <c:ext xmlns:c16="http://schemas.microsoft.com/office/drawing/2014/chart" uri="{C3380CC4-5D6E-409C-BE32-E72D297353CC}">
              <c16:uniqueId val="{00000000-1E11-4C22-9EE9-13A9B66E367C}"/>
            </c:ext>
          </c:extLst>
        </c:ser>
        <c:dLbls>
          <c:showLegendKey val="0"/>
          <c:showVal val="0"/>
          <c:showCatName val="0"/>
          <c:showSerName val="0"/>
          <c:showPercent val="0"/>
          <c:showBubbleSize val="0"/>
        </c:dLbls>
        <c:smooth val="0"/>
        <c:axId val="-2144542848"/>
        <c:axId val="-2144542304"/>
      </c:lineChart>
      <c:catAx>
        <c:axId val="-2144542848"/>
        <c:scaling>
          <c:orientation val="minMax"/>
        </c:scaling>
        <c:delete val="0"/>
        <c:axPos val="b"/>
        <c:numFmt formatCode="General" sourceLinked="0"/>
        <c:majorTickMark val="out"/>
        <c:minorTickMark val="none"/>
        <c:tickLblPos val="nextTo"/>
        <c:txPr>
          <a:bodyPr/>
          <a:lstStyle/>
          <a:p>
            <a:pPr>
              <a:defRPr sz="600" b="1">
                <a:latin typeface="Calibri" panose="020F0502020204030204" pitchFamily="34" charset="0"/>
                <a:ea typeface="Tahoma" panose="020B0604030504040204" pitchFamily="34" charset="0"/>
                <a:cs typeface="Calibri" panose="020F0502020204030204" pitchFamily="34" charset="0"/>
              </a:defRPr>
            </a:pPr>
            <a:endParaRPr lang="es-CO"/>
          </a:p>
        </c:txPr>
        <c:crossAx val="-2144542304"/>
        <c:crosses val="autoZero"/>
        <c:auto val="0"/>
        <c:lblAlgn val="ctr"/>
        <c:lblOffset val="100"/>
        <c:noMultiLvlLbl val="0"/>
      </c:catAx>
      <c:valAx>
        <c:axId val="-2144542304"/>
        <c:scaling>
          <c:orientation val="minMax"/>
          <c:max val="1"/>
        </c:scaling>
        <c:delete val="1"/>
        <c:axPos val="l"/>
        <c:numFmt formatCode="0%" sourceLinked="0"/>
        <c:majorTickMark val="out"/>
        <c:minorTickMark val="none"/>
        <c:tickLblPos val="nextTo"/>
        <c:crossAx val="-2144542848"/>
        <c:crosses val="autoZero"/>
        <c:crossBetween val="between"/>
      </c:valAx>
      <c:spPr>
        <a:noFill/>
      </c:spPr>
    </c:plotArea>
    <c:legend>
      <c:legendPos val="r"/>
      <c:layout>
        <c:manualLayout>
          <c:xMode val="edge"/>
          <c:yMode val="edge"/>
          <c:x val="0.63350008845228523"/>
          <c:y val="0.80710666335369663"/>
          <c:w val="0.34320914533582009"/>
          <c:h val="9.8286566192283611E-2"/>
        </c:manualLayout>
      </c:layout>
      <c:overlay val="0"/>
      <c:txPr>
        <a:bodyPr/>
        <a:lstStyle/>
        <a:p>
          <a:pPr>
            <a:defRPr sz="800"/>
          </a:pPr>
          <a:endParaRPr lang="es-CO"/>
        </a:p>
      </c:txPr>
    </c:legend>
    <c:plotVisOnly val="1"/>
    <c:dispBlanksAs val="gap"/>
    <c:showDLblsOverMax val="0"/>
  </c:chart>
  <c:spPr>
    <a:noFill/>
    <a:ln w="19050">
      <a:noFill/>
    </a:ln>
    <a:scene3d>
      <a:camera prst="orthographicFront"/>
      <a:lightRig rig="threePt" dir="t"/>
    </a:scene3d>
    <a:sp3d prstMaterial="dkEdge">
      <a:bevelT/>
      <a:bevelB prst="relaxedInset"/>
    </a:sp3d>
  </c:sp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350458338602765E-2"/>
          <c:y val="3.2813848678577021E-2"/>
          <c:w val="0.9576368645408686"/>
          <c:h val="0.91355025571374615"/>
        </c:manualLayout>
      </c:layout>
      <c:lineChart>
        <c:grouping val="standard"/>
        <c:varyColors val="0"/>
        <c:ser>
          <c:idx val="2"/>
          <c:order val="0"/>
          <c:tx>
            <c:strRef>
              <c:f>'7509.'!$AW$1</c:f>
              <c:strCache>
                <c:ptCount val="1"/>
                <c:pt idx="0">
                  <c:v>% PAC MENSUAL ACUMULADO</c:v>
                </c:pt>
              </c:strCache>
            </c:strRef>
          </c:tx>
          <c:spPr>
            <a:ln>
              <a:solidFill>
                <a:srgbClr val="92D050"/>
              </a:solidFill>
            </a:ln>
          </c:spPr>
          <c:marker>
            <c:symbol val="none"/>
          </c:marker>
          <c:dPt>
            <c:idx val="5"/>
            <c:bubble3D val="0"/>
            <c:spPr>
              <a:ln w="28575" cap="flat" cmpd="sng" algn="ctr">
                <a:solidFill>
                  <a:srgbClr val="92D050"/>
                </a:solidFill>
                <a:prstDash val="solid"/>
              </a:ln>
              <a:effectLst/>
            </c:spPr>
            <c:extLst>
              <c:ext xmlns:c16="http://schemas.microsoft.com/office/drawing/2014/chart" uri="{C3380CC4-5D6E-409C-BE32-E72D297353CC}">
                <c16:uniqueId val="{00000008-81F2-4DD0-AFF6-41BAFCE75CCF}"/>
              </c:ext>
            </c:extLst>
          </c:dPt>
          <c:dPt>
            <c:idx val="6"/>
            <c:bubble3D val="0"/>
            <c:extLst>
              <c:ext xmlns:c16="http://schemas.microsoft.com/office/drawing/2014/chart" uri="{C3380CC4-5D6E-409C-BE32-E72D297353CC}">
                <c16:uniqueId val="{0000001F-3E3A-4E17-BDA2-1B48E226E705}"/>
              </c:ext>
            </c:extLst>
          </c:dPt>
          <c:dPt>
            <c:idx val="7"/>
            <c:bubble3D val="0"/>
            <c:extLst>
              <c:ext xmlns:c16="http://schemas.microsoft.com/office/drawing/2014/chart" uri="{C3380CC4-5D6E-409C-BE32-E72D297353CC}">
                <c16:uniqueId val="{00000009-81F2-4DD0-AFF6-41BAFCE75CCF}"/>
              </c:ext>
            </c:extLst>
          </c:dPt>
          <c:dPt>
            <c:idx val="8"/>
            <c:bubble3D val="0"/>
            <c:extLst>
              <c:ext xmlns:c16="http://schemas.microsoft.com/office/drawing/2014/chart" uri="{C3380CC4-5D6E-409C-BE32-E72D297353CC}">
                <c16:uniqueId val="{0000000A-81F2-4DD0-AFF6-41BAFCE75CCF}"/>
              </c:ext>
            </c:extLst>
          </c:dPt>
          <c:dPt>
            <c:idx val="9"/>
            <c:bubble3D val="0"/>
            <c:extLst>
              <c:ext xmlns:c16="http://schemas.microsoft.com/office/drawing/2014/chart" uri="{C3380CC4-5D6E-409C-BE32-E72D297353CC}">
                <c16:uniqueId val="{0000000B-81F2-4DD0-AFF6-41BAFCE75CCF}"/>
              </c:ext>
            </c:extLst>
          </c:dPt>
          <c:dPt>
            <c:idx val="10"/>
            <c:bubble3D val="0"/>
            <c:extLst>
              <c:ext xmlns:c16="http://schemas.microsoft.com/office/drawing/2014/chart" uri="{C3380CC4-5D6E-409C-BE32-E72D297353CC}">
                <c16:uniqueId val="{0000000C-81F2-4DD0-AFF6-41BAFCE75CCF}"/>
              </c:ext>
            </c:extLst>
          </c:dPt>
          <c:dPt>
            <c:idx val="11"/>
            <c:bubble3D val="0"/>
            <c:extLst>
              <c:ext xmlns:c16="http://schemas.microsoft.com/office/drawing/2014/chart" uri="{C3380CC4-5D6E-409C-BE32-E72D297353CC}">
                <c16:uniqueId val="{0000000D-81F2-4DD0-AFF6-41BAFCE75CCF}"/>
              </c:ext>
            </c:extLst>
          </c:dPt>
          <c:dLbls>
            <c:dLbl>
              <c:idx val="0"/>
              <c:tx>
                <c:rich>
                  <a:bodyPr/>
                  <a:lstStyle/>
                  <a:p>
                    <a:fld id="{8165CD6A-4519-4D3E-9348-358177E5ED95}"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1F2-4DD0-AFF6-41BAFCE75CCF}"/>
                </c:ext>
              </c:extLst>
            </c:dLbl>
            <c:dLbl>
              <c:idx val="1"/>
              <c:layout>
                <c:manualLayout>
                  <c:x val="-4.5493031554657413E-2"/>
                  <c:y val="-2.1645351823016589E-2"/>
                </c:manualLayout>
              </c:layout>
              <c:tx>
                <c:rich>
                  <a:bodyPr/>
                  <a:lstStyle/>
                  <a:p>
                    <a:fld id="{4792C84E-11D1-4987-A051-D29AAD91DD13}"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3E3A-4E17-BDA2-1B48E226E705}"/>
                </c:ext>
              </c:extLst>
            </c:dLbl>
            <c:dLbl>
              <c:idx val="2"/>
              <c:layout>
                <c:manualLayout>
                  <c:x val="-4.9702766943248516E-2"/>
                  <c:y val="-2.6612752765414686E-2"/>
                </c:manualLayout>
              </c:layout>
              <c:tx>
                <c:rich>
                  <a:bodyPr/>
                  <a:lstStyle/>
                  <a:p>
                    <a:fld id="{DF71CFD7-1613-4072-8FF7-2B887796B56C}"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3E3A-4E17-BDA2-1B48E226E705}"/>
                </c:ext>
              </c:extLst>
            </c:dLbl>
            <c:dLbl>
              <c:idx val="3"/>
              <c:layout>
                <c:manualLayout>
                  <c:x val="-6.1477861524146034E-2"/>
                  <c:y val="-3.158015370781278E-2"/>
                </c:manualLayout>
              </c:layout>
              <c:tx>
                <c:rich>
                  <a:bodyPr/>
                  <a:lstStyle/>
                  <a:p>
                    <a:fld id="{117E73E7-15CA-4A0F-8E88-97900F7E97AD}"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3E3A-4E17-BDA2-1B48E226E705}"/>
                </c:ext>
              </c:extLst>
            </c:dLbl>
            <c:dLbl>
              <c:idx val="4"/>
              <c:tx>
                <c:rich>
                  <a:bodyPr/>
                  <a:lstStyle/>
                  <a:p>
                    <a:fld id="{66550A0A-A69A-452B-8BA0-20472802AF86}"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1F2-4DD0-AFF6-41BAFCE75CCF}"/>
                </c:ext>
              </c:extLst>
            </c:dLbl>
            <c:dLbl>
              <c:idx val="5"/>
              <c:tx>
                <c:rich>
                  <a:bodyPr/>
                  <a:lstStyle/>
                  <a:p>
                    <a:fld id="{235EE1B2-16A8-41DF-B449-B5E9C37D3AAB}"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1F2-4DD0-AFF6-41BAFCE75CCF}"/>
                </c:ext>
              </c:extLst>
            </c:dLbl>
            <c:dLbl>
              <c:idx val="6"/>
              <c:layout>
                <c:manualLayout>
                  <c:x val="-1.6732502116735506E-2"/>
                  <c:y val="-2.4129052294215636E-2"/>
                </c:manualLayout>
              </c:layout>
              <c:tx>
                <c:rich>
                  <a:bodyPr/>
                  <a:lstStyle/>
                  <a:p>
                    <a:fld id="{311E54D3-C253-4F8E-A00D-EB04DBBB654B}"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3E3A-4E17-BDA2-1B48E226E705}"/>
                </c:ext>
              </c:extLst>
            </c:dLbl>
            <c:dLbl>
              <c:idx val="7"/>
              <c:tx>
                <c:rich>
                  <a:bodyPr/>
                  <a:lstStyle/>
                  <a:p>
                    <a:fld id="{DAC024AD-BF56-4021-AD21-3F5273464F6C}"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1F2-4DD0-AFF6-41BAFCE75CCF}"/>
                </c:ext>
              </c:extLst>
            </c:dLbl>
            <c:dLbl>
              <c:idx val="8"/>
              <c:tx>
                <c:rich>
                  <a:bodyPr/>
                  <a:lstStyle/>
                  <a:p>
                    <a:fld id="{A35F5A88-E6C1-4118-8140-5B41475DB811}"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1F2-4DD0-AFF6-41BAFCE75CCF}"/>
                </c:ext>
              </c:extLst>
            </c:dLbl>
            <c:dLbl>
              <c:idx val="9"/>
              <c:tx>
                <c:rich>
                  <a:bodyPr/>
                  <a:lstStyle/>
                  <a:p>
                    <a:fld id="{294DD822-D3E6-4222-863E-FF296422292E}"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1F2-4DD0-AFF6-41BAFCE75CCF}"/>
                </c:ext>
              </c:extLst>
            </c:dLbl>
            <c:dLbl>
              <c:idx val="10"/>
              <c:tx>
                <c:rich>
                  <a:bodyPr/>
                  <a:lstStyle/>
                  <a:p>
                    <a:fld id="{50A16B07-7A77-41FE-8203-7527B170BCF0}"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1F2-4DD0-AFF6-41BAFCE75CCF}"/>
                </c:ext>
              </c:extLst>
            </c:dLbl>
            <c:dLbl>
              <c:idx val="11"/>
              <c:tx>
                <c:rich>
                  <a:bodyPr/>
                  <a:lstStyle/>
                  <a:p>
                    <a:fld id="{9FC563BD-7ABD-4EC6-B3C8-86B1C5CF7696}"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1F2-4DD0-AFF6-41BAFCE75CCF}"/>
                </c:ext>
              </c:extLst>
            </c:dLbl>
            <c:spPr>
              <a:noFill/>
              <a:ln>
                <a:noFill/>
              </a:ln>
              <a:effectLst/>
            </c:spPr>
            <c:txPr>
              <a:bodyPr/>
              <a:lstStyle/>
              <a:p>
                <a:pPr>
                  <a:defRPr sz="1100" b="1">
                    <a:solidFill>
                      <a:srgbClr val="92D050"/>
                    </a:solidFill>
                  </a:defRPr>
                </a:pPr>
                <a:endParaRPr lang="es-CO"/>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'7509.'!$B$11:$B$22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'7509.'!$AW$2:$AW$13</c:f>
              <c:numCache>
                <c:formatCode>0.0%</c:formatCode>
                <c:ptCount val="12"/>
                <c:pt idx="0">
                  <c:v>0</c:v>
                </c:pt>
                <c:pt idx="1">
                  <c:v>0</c:v>
                </c:pt>
                <c:pt idx="2">
                  <c:v>1.2686337251382964E-2</c:v>
                </c:pt>
                <c:pt idx="3">
                  <c:v>2.5372674502765927E-2</c:v>
                </c:pt>
                <c:pt idx="4">
                  <c:v>3.8059011754148893E-2</c:v>
                </c:pt>
                <c:pt idx="5">
                  <c:v>5.0745349005531855E-2</c:v>
                </c:pt>
                <c:pt idx="6">
                  <c:v>5.7088517631223336E-2</c:v>
                </c:pt>
                <c:pt idx="7">
                  <c:v>5.7088517631223336E-2</c:v>
                </c:pt>
                <c:pt idx="8">
                  <c:v>5.7088517631223336E-2</c:v>
                </c:pt>
                <c:pt idx="9">
                  <c:v>6.3572645349182375E-2</c:v>
                </c:pt>
                <c:pt idx="10">
                  <c:v>8.0994768144379461E-2</c:v>
                </c:pt>
                <c:pt idx="11">
                  <c:v>0.27810277244516463</c:v>
                </c:pt>
              </c:numCache>
            </c:numRef>
          </c:val>
          <c:smooth val="0"/>
          <c:extLst>
            <c:ext xmlns:c15="http://schemas.microsoft.com/office/drawing/2012/chart" uri="{02D57815-91ED-43cb-92C2-25804820EDAC}">
              <c15:datalabelsRange>
                <c15:f>'7509.'!$AU$2:$AU$13</c15:f>
                <c15:dlblRangeCache>
                  <c:ptCount val="12"/>
                  <c:pt idx="0">
                    <c:v>$ 0</c:v>
                  </c:pt>
                  <c:pt idx="1">
                    <c:v>$ 0</c:v>
                  </c:pt>
                  <c:pt idx="2">
                    <c:v>$ 20</c:v>
                  </c:pt>
                  <c:pt idx="3">
                    <c:v>$ 40</c:v>
                  </c:pt>
                  <c:pt idx="4">
                    <c:v>$ 60</c:v>
                  </c:pt>
                  <c:pt idx="5">
                    <c:v>$ 80</c:v>
                  </c:pt>
                  <c:pt idx="6">
                    <c:v>$ 90</c:v>
                  </c:pt>
                  <c:pt idx="7">
                    <c:v>$ 90</c:v>
                  </c:pt>
                  <c:pt idx="8">
                    <c:v>$ 90</c:v>
                  </c:pt>
                  <c:pt idx="9">
                    <c:v>$ 101</c:v>
                  </c:pt>
                  <c:pt idx="10">
                    <c:v>$ 128</c:v>
                  </c:pt>
                  <c:pt idx="11">
                    <c:v>$ 440</c:v>
                  </c:pt>
                </c15:dlblRangeCache>
              </c15:datalabelsRange>
            </c:ext>
            <c:ext xmlns:c16="http://schemas.microsoft.com/office/drawing/2014/chart" uri="{C3380CC4-5D6E-409C-BE32-E72D297353CC}">
              <c16:uniqueId val="{00000025-3E3A-4E17-BDA2-1B48E226E705}"/>
            </c:ext>
          </c:extLst>
        </c:ser>
        <c:ser>
          <c:idx val="3"/>
          <c:order val="1"/>
          <c:tx>
            <c:strRef>
              <c:f>'7509.'!$AR$1</c:f>
              <c:strCache>
                <c:ptCount val="1"/>
                <c:pt idx="0">
                  <c:v>% PAC PROG ACUMULADO</c:v>
                </c:pt>
              </c:strCache>
            </c:strRef>
          </c:tx>
          <c:spPr>
            <a:ln>
              <a:solidFill>
                <a:srgbClr val="6699FF"/>
              </a:solidFill>
              <a:prstDash val="dash"/>
            </a:ln>
          </c:spPr>
          <c:marker>
            <c:symbol val="none"/>
          </c:marker>
          <c:dLbls>
            <c:dLbl>
              <c:idx val="0"/>
              <c:tx>
                <c:rich>
                  <a:bodyPr/>
                  <a:lstStyle/>
                  <a:p>
                    <a:fld id="{43E5AA47-4806-421D-909C-08D31307E445}" type="CELLRANGE">
                      <a:rPr lang="en-US"/>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3E3A-4E17-BDA2-1B48E226E705}"/>
                </c:ext>
              </c:extLst>
            </c:dLbl>
            <c:dLbl>
              <c:idx val="1"/>
              <c:layout>
                <c:manualLayout>
                  <c:x val="-4.7653900486172331E-2"/>
                  <c:y val="-3.7510135258025191E-2"/>
                </c:manualLayout>
              </c:layout>
              <c:tx>
                <c:rich>
                  <a:bodyPr/>
                  <a:lstStyle/>
                  <a:p>
                    <a:fld id="{9666D3D4-E741-4D3E-A155-73F25B16A091}"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3E3A-4E17-BDA2-1B48E226E705}"/>
                </c:ext>
              </c:extLst>
            </c:dLbl>
            <c:dLbl>
              <c:idx val="2"/>
              <c:layout>
                <c:manualLayout>
                  <c:x val="-4.2943862653813357E-2"/>
                  <c:y val="-5.241233808521966E-2"/>
                </c:manualLayout>
              </c:layout>
              <c:tx>
                <c:rich>
                  <a:bodyPr/>
                  <a:lstStyle/>
                  <a:p>
                    <a:fld id="{31EC206D-C33E-44D2-959D-B74ACEB11C64}" type="CELLRANGE">
                      <a:rPr lang="en-US"/>
                      <a:pPr/>
                      <a:t>[CELLRANGE]</a:t>
                    </a:fld>
                    <a:endParaRPr lang="es-CO"/>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3E3A-4E17-BDA2-1B48E226E705}"/>
                </c:ext>
              </c:extLst>
            </c:dLbl>
            <c:dLbl>
              <c:idx val="3"/>
              <c:tx>
                <c:rich>
                  <a:bodyPr/>
                  <a:lstStyle/>
                  <a:p>
                    <a:fld id="{DF9E1400-B095-42A0-BDCD-16136311E2A1}"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1F2-4DD0-AFF6-41BAFCE75CCF}"/>
                </c:ext>
              </c:extLst>
            </c:dLbl>
            <c:dLbl>
              <c:idx val="4"/>
              <c:tx>
                <c:rich>
                  <a:bodyPr/>
                  <a:lstStyle/>
                  <a:p>
                    <a:fld id="{53ABFCF9-957F-4C4F-B9E9-779AABEC9B6D}"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1F2-4DD0-AFF6-41BAFCE75CCF}"/>
                </c:ext>
              </c:extLst>
            </c:dLbl>
            <c:dLbl>
              <c:idx val="5"/>
              <c:tx>
                <c:rich>
                  <a:bodyPr/>
                  <a:lstStyle/>
                  <a:p>
                    <a:fld id="{4FAB668C-3BDA-428D-83F3-67BB5873D9AD}"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1F2-4DD0-AFF6-41BAFCE75CCF}"/>
                </c:ext>
              </c:extLst>
            </c:dLbl>
            <c:dLbl>
              <c:idx val="6"/>
              <c:tx>
                <c:rich>
                  <a:bodyPr/>
                  <a:lstStyle/>
                  <a:p>
                    <a:fld id="{FF34E878-14A4-486A-A9CF-A180135A8BBC}"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1F2-4DD0-AFF6-41BAFCE75CCF}"/>
                </c:ext>
              </c:extLst>
            </c:dLbl>
            <c:dLbl>
              <c:idx val="7"/>
              <c:tx>
                <c:rich>
                  <a:bodyPr/>
                  <a:lstStyle/>
                  <a:p>
                    <a:fld id="{0C495F5E-EDCA-4907-A28E-90D9A7EBF285}"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1F2-4DD0-AFF6-41BAFCE75CCF}"/>
                </c:ext>
              </c:extLst>
            </c:dLbl>
            <c:dLbl>
              <c:idx val="8"/>
              <c:tx>
                <c:rich>
                  <a:bodyPr/>
                  <a:lstStyle/>
                  <a:p>
                    <a:fld id="{7C0B687B-40E5-45F6-8E7E-D85436DACAB7}"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1F2-4DD0-AFF6-41BAFCE75CCF}"/>
                </c:ext>
              </c:extLst>
            </c:dLbl>
            <c:dLbl>
              <c:idx val="9"/>
              <c:tx>
                <c:rich>
                  <a:bodyPr/>
                  <a:lstStyle/>
                  <a:p>
                    <a:fld id="{454536BC-E6FB-452A-BA11-62CD6633E3EF}"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1F2-4DD0-AFF6-41BAFCE75CCF}"/>
                </c:ext>
              </c:extLst>
            </c:dLbl>
            <c:dLbl>
              <c:idx val="10"/>
              <c:tx>
                <c:rich>
                  <a:bodyPr/>
                  <a:lstStyle/>
                  <a:p>
                    <a:fld id="{98A92F46-6823-413C-AB88-E58FC93F006F}"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1F2-4DD0-AFF6-41BAFCE75CCF}"/>
                </c:ext>
              </c:extLst>
            </c:dLbl>
            <c:dLbl>
              <c:idx val="11"/>
              <c:tx>
                <c:rich>
                  <a:bodyPr/>
                  <a:lstStyle/>
                  <a:p>
                    <a:fld id="{5CF57F9A-4042-4D77-871A-14B38B865A80}" type="CELLRANGE">
                      <a:rPr lang="es-CO"/>
                      <a:pPr/>
                      <a:t>[CELLRANGE]</a:t>
                    </a:fld>
                    <a:endParaRPr lang="es-CO"/>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1F2-4DD0-AFF6-41BAFCE75CCF}"/>
                </c:ext>
              </c:extLst>
            </c:dLbl>
            <c:dLbl>
              <c:idx val="12"/>
              <c:tx>
                <c:rich>
                  <a:bodyPr/>
                  <a:lstStyle/>
                  <a:p>
                    <a:endParaRPr lang="es-CO"/>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2F-4D6E-B92E-AC6A02A6D5D0}"/>
                </c:ext>
              </c:extLst>
            </c:dLbl>
            <c:spPr>
              <a:noFill/>
              <a:ln>
                <a:noFill/>
              </a:ln>
              <a:effectLst/>
            </c:spPr>
            <c:txPr>
              <a:bodyPr wrap="square" lIns="38100" tIns="19050" rIns="38100" bIns="19050" anchor="ctr">
                <a:spAutoFit/>
              </a:bodyPr>
              <a:lstStyle/>
              <a:p>
                <a:pPr>
                  <a:defRPr b="1">
                    <a:solidFill>
                      <a:srgbClr val="0099CC"/>
                    </a:solidFill>
                  </a:defRPr>
                </a:pPr>
                <a:endParaRPr lang="es-CO"/>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'7509.'!$AR$2:$AR$14</c:f>
              <c:numCache>
                <c:formatCode>0%</c:formatCode>
                <c:ptCount val="13"/>
                <c:pt idx="0">
                  <c:v>0</c:v>
                </c:pt>
                <c:pt idx="1">
                  <c:v>0</c:v>
                </c:pt>
                <c:pt idx="2">
                  <c:v>1.2686337251382964E-2</c:v>
                </c:pt>
                <c:pt idx="3">
                  <c:v>2.5372674502765927E-2</c:v>
                </c:pt>
                <c:pt idx="4">
                  <c:v>3.8059011754148893E-2</c:v>
                </c:pt>
                <c:pt idx="5">
                  <c:v>5.0745349005531855E-2</c:v>
                </c:pt>
                <c:pt idx="6">
                  <c:v>6.3431686256914824E-2</c:v>
                </c:pt>
                <c:pt idx="7">
                  <c:v>0.15161999124887232</c:v>
                </c:pt>
                <c:pt idx="8">
                  <c:v>0.23980829624082983</c:v>
                </c:pt>
                <c:pt idx="9">
                  <c:v>0.32799660123278734</c:v>
                </c:pt>
                <c:pt idx="10">
                  <c:v>0.41618490622474485</c:v>
                </c:pt>
                <c:pt idx="11" formatCode="0.00%">
                  <c:v>0.99965550392626024</c:v>
                </c:pt>
              </c:numCache>
            </c:numRef>
          </c:val>
          <c:smooth val="0"/>
          <c:extLst>
            <c:ext xmlns:c15="http://schemas.microsoft.com/office/drawing/2012/chart" uri="{02D57815-91ED-43cb-92C2-25804820EDAC}">
              <c15:datalabelsRange>
                <c15:f>'7509.'!$AQ$2:$AQ$14</c15:f>
                <c15:dlblRangeCache>
                  <c:ptCount val="13"/>
                  <c:pt idx="0">
                    <c:v>$ 0</c:v>
                  </c:pt>
                  <c:pt idx="1">
                    <c:v>$ 0</c:v>
                  </c:pt>
                  <c:pt idx="2">
                    <c:v>$ 20</c:v>
                  </c:pt>
                  <c:pt idx="3">
                    <c:v>$ 40</c:v>
                  </c:pt>
                  <c:pt idx="4">
                    <c:v>$ 60</c:v>
                  </c:pt>
                  <c:pt idx="5">
                    <c:v>$ 80</c:v>
                  </c:pt>
                  <c:pt idx="6">
                    <c:v>$ 100</c:v>
                  </c:pt>
                  <c:pt idx="7">
                    <c:v>$ 240</c:v>
                  </c:pt>
                  <c:pt idx="8">
                    <c:v>$ 380</c:v>
                  </c:pt>
                  <c:pt idx="9">
                    <c:v>$ 519</c:v>
                  </c:pt>
                  <c:pt idx="10">
                    <c:v>$ 659</c:v>
                  </c:pt>
                  <c:pt idx="11">
                    <c:v>$ 1.583</c:v>
                  </c:pt>
                </c15:dlblRangeCache>
              </c15:datalabelsRange>
            </c:ext>
            <c:ext xmlns:c16="http://schemas.microsoft.com/office/drawing/2014/chart" uri="{C3380CC4-5D6E-409C-BE32-E72D297353CC}">
              <c16:uniqueId val="{00000032-3E3A-4E17-BDA2-1B48E226E705}"/>
            </c:ext>
          </c:extLst>
        </c:ser>
        <c:dLbls>
          <c:showLegendKey val="0"/>
          <c:showVal val="0"/>
          <c:showCatName val="0"/>
          <c:showSerName val="0"/>
          <c:showPercent val="0"/>
          <c:showBubbleSize val="0"/>
        </c:dLbls>
        <c:smooth val="0"/>
        <c:axId val="-2144537408"/>
        <c:axId val="-2144539040"/>
      </c:lineChart>
      <c:catAx>
        <c:axId val="-2144537408"/>
        <c:scaling>
          <c:orientation val="minMax"/>
        </c:scaling>
        <c:delete val="0"/>
        <c:axPos val="b"/>
        <c:numFmt formatCode="General" sourceLinked="0"/>
        <c:majorTickMark val="out"/>
        <c:minorTickMark val="none"/>
        <c:tickLblPos val="nextTo"/>
        <c:txPr>
          <a:bodyPr/>
          <a:lstStyle/>
          <a:p>
            <a:pPr>
              <a:defRPr sz="600" b="1">
                <a:latin typeface="Calibri" panose="020F0502020204030204" pitchFamily="34" charset="0"/>
                <a:ea typeface="Tahoma" panose="020B0604030504040204" pitchFamily="34" charset="0"/>
                <a:cs typeface="Calibri" panose="020F0502020204030204" pitchFamily="34" charset="0"/>
              </a:defRPr>
            </a:pPr>
            <a:endParaRPr lang="es-CO"/>
          </a:p>
        </c:txPr>
        <c:crossAx val="-2144539040"/>
        <c:crosses val="autoZero"/>
        <c:auto val="0"/>
        <c:lblAlgn val="ctr"/>
        <c:lblOffset val="100"/>
        <c:noMultiLvlLbl val="0"/>
      </c:catAx>
      <c:valAx>
        <c:axId val="-2144539040"/>
        <c:scaling>
          <c:orientation val="minMax"/>
          <c:max val="1"/>
        </c:scaling>
        <c:delete val="1"/>
        <c:axPos val="l"/>
        <c:numFmt formatCode="0%" sourceLinked="0"/>
        <c:majorTickMark val="out"/>
        <c:minorTickMark val="none"/>
        <c:tickLblPos val="nextTo"/>
        <c:crossAx val="-2144537408"/>
        <c:crosses val="autoZero"/>
        <c:crossBetween val="between"/>
      </c:valAx>
      <c:spPr>
        <a:noFill/>
      </c:spPr>
    </c:plotArea>
    <c:legend>
      <c:legendPos val="r"/>
      <c:layout>
        <c:manualLayout>
          <c:xMode val="edge"/>
          <c:yMode val="edge"/>
          <c:x val="6.1338322699968202E-2"/>
          <c:y val="0.10827427459811606"/>
          <c:w val="0.42327978848592313"/>
          <c:h val="0.16357492310196808"/>
        </c:manualLayout>
      </c:layout>
      <c:overlay val="0"/>
      <c:txPr>
        <a:bodyPr/>
        <a:lstStyle/>
        <a:p>
          <a:pPr>
            <a:defRPr sz="800"/>
          </a:pPr>
          <a:endParaRPr lang="es-CO"/>
        </a:p>
      </c:txPr>
    </c:legend>
    <c:plotVisOnly val="1"/>
    <c:dispBlanksAs val="gap"/>
    <c:showDLblsOverMax val="0"/>
  </c:chart>
  <c:spPr>
    <a:noFill/>
    <a:ln w="19050">
      <a:noFill/>
    </a:ln>
    <a:scene3d>
      <a:camera prst="orthographicFront"/>
      <a:lightRig rig="threePt" dir="t"/>
    </a:scene3d>
    <a:sp3d prstMaterial="dkEdge">
      <a:bevelT/>
      <a:bevelB prst="relaxedInset"/>
    </a:sp3d>
  </c:sp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350421622829069E-2"/>
          <c:y val="7.1785879706213187E-3"/>
          <c:w val="0.9576368645408686"/>
          <c:h val="0.9580382699925758"/>
        </c:manualLayout>
      </c:layout>
      <c:barChart>
        <c:barDir val="col"/>
        <c:grouping val="clustered"/>
        <c:varyColors val="0"/>
        <c:ser>
          <c:idx val="0"/>
          <c:order val="0"/>
          <c:tx>
            <c:strRef>
              <c:f>'7509'!$BQ$1</c:f>
              <c:strCache>
                <c:ptCount val="1"/>
                <c:pt idx="0">
                  <c:v>Programación Presupuestal</c:v>
                </c:pt>
              </c:strCache>
            </c:strRef>
          </c:tx>
          <c:spPr>
            <a:gradFill flip="none" rotWithShape="1">
              <a:gsLst>
                <a:gs pos="100000">
                  <a:srgbClr val="CCECFF"/>
                </a:gs>
                <a:gs pos="15000">
                  <a:schemeClr val="tx1">
                    <a:lumMod val="75000"/>
                    <a:lumOff val="25000"/>
                  </a:schemeClr>
                </a:gs>
              </a:gsLst>
              <a:lin ang="13500000" scaled="1"/>
              <a:tileRect/>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3.0492030492030486E-2"/>
                </c:manualLayout>
              </c:layout>
              <c:tx>
                <c:rich>
                  <a:bodyPr wrap="square" lIns="38100" tIns="19050" rIns="38100" bIns="19050" anchor="ctr">
                    <a:noAutofit/>
                  </a:bodyPr>
                  <a:lstStyle/>
                  <a:p>
                    <a:pPr>
                      <a:defRPr b="1"/>
                    </a:pPr>
                    <a:fld id="{94E7BEA1-F3C1-4D74-B5E0-98393341E4B0}" type="CELLRANGE">
                      <a:rPr lang="en-US" baseline="0"/>
                      <a:pPr>
                        <a:defRPr b="1"/>
                      </a:pPr>
                      <a:t>[CELLRANGE]</a:t>
                    </a:fld>
                    <a:r>
                      <a:rPr lang="en-US" baseline="0"/>
                      <a:t>; </a:t>
                    </a:r>
                    <a:fld id="{1E3DB170-2B48-4155-BF28-7602057623A0}" type="VALUE">
                      <a:rPr lang="en-US" baseline="0"/>
                      <a:pPr>
                        <a:defRPr b="1"/>
                      </a:pPr>
                      <a:t>[VALOR]</a:t>
                    </a:fld>
                    <a:endParaRPr lang="en-US" baseline="0"/>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8.6123057734875635E-2"/>
                      <c:h val="0.13362450275836102"/>
                    </c:manualLayout>
                  </c15:layout>
                  <c15:dlblFieldTable/>
                  <c15:showDataLabelsRange val="1"/>
                </c:ext>
                <c:ext xmlns:c16="http://schemas.microsoft.com/office/drawing/2014/chart" uri="{C3380CC4-5D6E-409C-BE32-E72D297353CC}">
                  <c16:uniqueId val="{00000000-D311-4EDF-86A0-FFEC4A177D40}"/>
                </c:ext>
              </c:extLst>
            </c:dLbl>
            <c:dLbl>
              <c:idx val="1"/>
              <c:delete val="1"/>
              <c:extLst>
                <c:ext xmlns:c15="http://schemas.microsoft.com/office/drawing/2012/chart" uri="{CE6537A1-D6FC-4f65-9D91-7224C49458BB}"/>
                <c:ext xmlns:c16="http://schemas.microsoft.com/office/drawing/2014/chart" uri="{C3380CC4-5D6E-409C-BE32-E72D297353CC}">
                  <c16:uniqueId val="{0000000A-D311-4EDF-86A0-FFEC4A177D40}"/>
                </c:ext>
              </c:extLst>
            </c:dLbl>
            <c:dLbl>
              <c:idx val="2"/>
              <c:tx>
                <c:rich>
                  <a:bodyPr wrap="square" lIns="38100" tIns="19050" rIns="38100" bIns="19050" anchor="ctr">
                    <a:noAutofit/>
                  </a:bodyPr>
                  <a:lstStyle/>
                  <a:p>
                    <a:pPr>
                      <a:defRPr b="1"/>
                    </a:pPr>
                    <a:fld id="{207376CC-1CD4-4C81-9083-593A4D58E230}" type="CELLRANGE">
                      <a:rPr lang="es-CO"/>
                      <a:pPr>
                        <a:defRPr b="1"/>
                      </a:pPr>
                      <a:t>[CELLRANGE]</a:t>
                    </a:fld>
                    <a:r>
                      <a:rPr lang="es-CO" baseline="0"/>
                      <a:t>; </a:t>
                    </a:r>
                    <a:fld id="{610FBCED-D58E-4588-B108-8A242D38BDCB}" type="VALUE">
                      <a:rPr lang="es-CO" baseline="0"/>
                      <a:pPr>
                        <a:defRPr b="1"/>
                      </a:pPr>
                      <a:t>[VALOR]</a:t>
                    </a:fld>
                    <a:endParaRPr lang="es-CO" baseline="0"/>
                  </a:p>
                </c:rich>
              </c:tx>
              <c:spPr>
                <a:noFill/>
                <a:ln>
                  <a:noFill/>
                </a:ln>
                <a:effectLst/>
              </c:sp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000-23C9-4146-8E87-2B6B271D4DF5}"/>
                </c:ext>
              </c:extLst>
            </c:dLbl>
            <c:dLbl>
              <c:idx val="3"/>
              <c:tx>
                <c:rich>
                  <a:bodyPr wrap="square" lIns="38100" tIns="19050" rIns="38100" bIns="19050" anchor="ctr">
                    <a:noAutofit/>
                  </a:bodyPr>
                  <a:lstStyle/>
                  <a:p>
                    <a:pPr>
                      <a:defRPr b="1"/>
                    </a:pPr>
                    <a:fld id="{AA23750E-2CD6-491C-90DC-9004DE29EF9C}" type="CELLRANGE">
                      <a:rPr lang="es-CO"/>
                      <a:pPr>
                        <a:defRPr b="1"/>
                      </a:pPr>
                      <a:t>[CELLRANGE]</a:t>
                    </a:fld>
                    <a:r>
                      <a:rPr lang="es-CO" baseline="0"/>
                      <a:t>; </a:t>
                    </a:r>
                    <a:fld id="{DCD2A5B5-DF08-416B-AF70-6C0E15616054}" type="VALUE">
                      <a:rPr lang="es-CO" baseline="0"/>
                      <a:pPr>
                        <a:defRPr b="1"/>
                      </a:pPr>
                      <a:t>[VALOR]</a:t>
                    </a:fld>
                    <a:endParaRPr lang="es-CO" baseline="0"/>
                  </a:p>
                </c:rich>
              </c:tx>
              <c:spPr>
                <a:noFill/>
                <a:ln>
                  <a:noFill/>
                </a:ln>
                <a:effectLst/>
              </c:sp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001-23C9-4146-8E87-2B6B271D4DF5}"/>
                </c:ext>
              </c:extLst>
            </c:dLbl>
            <c:dLbl>
              <c:idx val="4"/>
              <c:delete val="1"/>
              <c:extLst>
                <c:ext xmlns:c15="http://schemas.microsoft.com/office/drawing/2012/chart" uri="{CE6537A1-D6FC-4f65-9D91-7224C49458BB}"/>
                <c:ext xmlns:c16="http://schemas.microsoft.com/office/drawing/2014/chart" uri="{C3380CC4-5D6E-409C-BE32-E72D297353CC}">
                  <c16:uniqueId val="{0000000C-D311-4EDF-86A0-FFEC4A177D40}"/>
                </c:ext>
              </c:extLst>
            </c:dLbl>
            <c:dLbl>
              <c:idx val="5"/>
              <c:delete val="1"/>
              <c:extLst>
                <c:ext xmlns:c15="http://schemas.microsoft.com/office/drawing/2012/chart" uri="{CE6537A1-D6FC-4f65-9D91-7224C49458BB}"/>
                <c:ext xmlns:c16="http://schemas.microsoft.com/office/drawing/2014/chart" uri="{C3380CC4-5D6E-409C-BE32-E72D297353CC}">
                  <c16:uniqueId val="{00000008-D311-4EDF-86A0-FFEC4A177D40}"/>
                </c:ext>
              </c:extLst>
            </c:dLbl>
            <c:dLbl>
              <c:idx val="6"/>
              <c:delete val="1"/>
              <c:extLst>
                <c:ext xmlns:c15="http://schemas.microsoft.com/office/drawing/2012/chart" uri="{CE6537A1-D6FC-4f65-9D91-7224C49458BB}"/>
                <c:ext xmlns:c16="http://schemas.microsoft.com/office/drawing/2014/chart" uri="{C3380CC4-5D6E-409C-BE32-E72D297353CC}">
                  <c16:uniqueId val="{00000007-D311-4EDF-86A0-FFEC4A177D40}"/>
                </c:ext>
              </c:extLst>
            </c:dLbl>
            <c:dLbl>
              <c:idx val="7"/>
              <c:delete val="1"/>
              <c:extLst>
                <c:ext xmlns:c15="http://schemas.microsoft.com/office/drawing/2012/chart" uri="{CE6537A1-D6FC-4f65-9D91-7224C49458BB}"/>
                <c:ext xmlns:c16="http://schemas.microsoft.com/office/drawing/2014/chart" uri="{C3380CC4-5D6E-409C-BE32-E72D297353CC}">
                  <c16:uniqueId val="{00000006-D311-4EDF-86A0-FFEC4A177D40}"/>
                </c:ext>
              </c:extLst>
            </c:dLbl>
            <c:dLbl>
              <c:idx val="8"/>
              <c:delete val="1"/>
              <c:extLst>
                <c:ext xmlns:c15="http://schemas.microsoft.com/office/drawing/2012/chart" uri="{CE6537A1-D6FC-4f65-9D91-7224C49458BB}"/>
                <c:ext xmlns:c16="http://schemas.microsoft.com/office/drawing/2014/chart" uri="{C3380CC4-5D6E-409C-BE32-E72D297353CC}">
                  <c16:uniqueId val="{00000005-D311-4EDF-86A0-FFEC4A177D40}"/>
                </c:ext>
              </c:extLst>
            </c:dLbl>
            <c:dLbl>
              <c:idx val="9"/>
              <c:delete val="1"/>
              <c:extLst>
                <c:ext xmlns:c15="http://schemas.microsoft.com/office/drawing/2012/chart" uri="{CE6537A1-D6FC-4f65-9D91-7224C49458BB}"/>
                <c:ext xmlns:c16="http://schemas.microsoft.com/office/drawing/2014/chart" uri="{C3380CC4-5D6E-409C-BE32-E72D297353CC}">
                  <c16:uniqueId val="{00000004-D311-4EDF-86A0-FFEC4A177D40}"/>
                </c:ext>
              </c:extLst>
            </c:dLbl>
            <c:dLbl>
              <c:idx val="10"/>
              <c:delete val="1"/>
              <c:extLst>
                <c:ext xmlns:c15="http://schemas.microsoft.com/office/drawing/2012/chart" uri="{CE6537A1-D6FC-4f65-9D91-7224C49458BB}"/>
                <c:ext xmlns:c16="http://schemas.microsoft.com/office/drawing/2014/chart" uri="{C3380CC4-5D6E-409C-BE32-E72D297353CC}">
                  <c16:uniqueId val="{00000003-D311-4EDF-86A0-FFEC4A177D40}"/>
                </c:ext>
              </c:extLst>
            </c:dLbl>
            <c:dLbl>
              <c:idx val="11"/>
              <c:delete val="1"/>
              <c:extLst>
                <c:ext xmlns:c15="http://schemas.microsoft.com/office/drawing/2012/chart" uri="{CE6537A1-D6FC-4f65-9D91-7224C49458BB}"/>
                <c:ext xmlns:c16="http://schemas.microsoft.com/office/drawing/2014/chart" uri="{C3380CC4-5D6E-409C-BE32-E72D297353CC}">
                  <c16:uniqueId val="{00000001-D311-4EDF-86A0-FFEC4A177D40}"/>
                </c:ext>
              </c:extLst>
            </c:dLbl>
            <c:spPr>
              <a:noFill/>
              <a:ln>
                <a:noFill/>
              </a:ln>
              <a:effectLst/>
            </c:spPr>
            <c:txPr>
              <a:bodyPr wrap="square" lIns="38100" tIns="19050" rIns="38100" bIns="19050" anchor="ctr">
                <a:spAutoFit/>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'7509'!$C$11:$C$22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'7509'!$BQ$2:$BQ$13</c:f>
              <c:numCache>
                <c:formatCode>0.0%</c:formatCode>
                <c:ptCount val="12"/>
                <c:pt idx="0">
                  <c:v>0.1200101187747538</c:v>
                </c:pt>
                <c:pt idx="1">
                  <c:v>0</c:v>
                </c:pt>
                <c:pt idx="2">
                  <c:v>0.49237867246889416</c:v>
                </c:pt>
                <c:pt idx="3">
                  <c:v>0.18990675301933813</c:v>
                </c:pt>
                <c:pt idx="4">
                  <c:v>0</c:v>
                </c:pt>
                <c:pt idx="5">
                  <c:v>0</c:v>
                </c:pt>
                <c:pt idx="6">
                  <c:v>0.19770445573701398</c:v>
                </c:pt>
                <c:pt idx="7">
                  <c:v>0</c:v>
                </c:pt>
                <c:pt idx="8">
                  <c:v>0</c:v>
                </c:pt>
                <c:pt idx="9">
                  <c:v>0</c:v>
                </c:pt>
                <c:pt idx="10">
                  <c:v>0</c:v>
                </c:pt>
                <c:pt idx="11">
                  <c:v>0</c:v>
                </c:pt>
              </c:numCache>
            </c:numRef>
          </c:val>
          <c:extLst>
            <c:ext xmlns:c15="http://schemas.microsoft.com/office/drawing/2012/chart" uri="{02D57815-91ED-43cb-92C2-25804820EDAC}">
              <c15:datalabelsRange>
                <c15:f>'7509'!$BH$2:$BH$13</c15:f>
                <c15:dlblRangeCache>
                  <c:ptCount val="12"/>
                  <c:pt idx="0">
                    <c:v> 221 </c:v>
                  </c:pt>
                  <c:pt idx="1">
                    <c:v> -   </c:v>
                  </c:pt>
                  <c:pt idx="2">
                    <c:v> 907 </c:v>
                  </c:pt>
                  <c:pt idx="3">
                    <c:v> 350 </c:v>
                  </c:pt>
                  <c:pt idx="4">
                    <c:v> -   </c:v>
                  </c:pt>
                  <c:pt idx="5">
                    <c:v> -   </c:v>
                  </c:pt>
                  <c:pt idx="6">
                    <c:v> 364 </c:v>
                  </c:pt>
                  <c:pt idx="7">
                    <c:v> -   </c:v>
                  </c:pt>
                  <c:pt idx="8">
                    <c:v> -   </c:v>
                  </c:pt>
                  <c:pt idx="9">
                    <c:v> -   </c:v>
                  </c:pt>
                  <c:pt idx="10">
                    <c:v> -   </c:v>
                  </c:pt>
                  <c:pt idx="11">
                    <c:v> -   </c:v>
                  </c:pt>
                </c15:dlblRangeCache>
              </c15:datalabelsRange>
            </c:ext>
            <c:ext xmlns:c16="http://schemas.microsoft.com/office/drawing/2014/chart" uri="{C3380CC4-5D6E-409C-BE32-E72D297353CC}">
              <c16:uniqueId val="{00000000-C6F3-48E0-B981-D9FFC5C07753}"/>
            </c:ext>
          </c:extLst>
        </c:ser>
        <c:ser>
          <c:idx val="1"/>
          <c:order val="1"/>
          <c:tx>
            <c:strRef>
              <c:f>'7509'!$BR$1</c:f>
              <c:strCache>
                <c:ptCount val="1"/>
                <c:pt idx="0">
                  <c:v>% ejecución</c:v>
                </c:pt>
              </c:strCache>
            </c:strRef>
          </c:tx>
          <c:spPr>
            <a:scene3d>
              <a:camera prst="orthographicFront"/>
              <a:lightRig rig="threePt" dir="t"/>
            </a:scene3d>
            <a:sp3d>
              <a:bevelT w="127000" h="203200"/>
              <a:bevelB w="12700"/>
            </a:sp3d>
          </c:spPr>
          <c:invertIfNegative val="0"/>
          <c:dLbls>
            <c:dLbl>
              <c:idx val="0"/>
              <c:layout>
                <c:manualLayout>
                  <c:x val="0"/>
                  <c:y val="1.65175498967653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14-473E-9EA2-DDCFC841FABD}"/>
                </c:ext>
              </c:extLst>
            </c:dLbl>
            <c:dLbl>
              <c:idx val="1"/>
              <c:delete val="1"/>
              <c:extLst>
                <c:ext xmlns:c15="http://schemas.microsoft.com/office/drawing/2012/chart" uri="{CE6537A1-D6FC-4f65-9D91-7224C49458BB}"/>
                <c:ext xmlns:c16="http://schemas.microsoft.com/office/drawing/2014/chart" uri="{C3380CC4-5D6E-409C-BE32-E72D297353CC}">
                  <c16:uniqueId val="{00000007-D755-4E35-A46D-073722A7A72D}"/>
                </c:ext>
              </c:extLst>
            </c:dLbl>
            <c:dLbl>
              <c:idx val="4"/>
              <c:delete val="1"/>
              <c:extLst>
                <c:ext xmlns:c15="http://schemas.microsoft.com/office/drawing/2012/chart" uri="{CE6537A1-D6FC-4f65-9D91-7224C49458BB}"/>
                <c:ext xmlns:c16="http://schemas.microsoft.com/office/drawing/2014/chart" uri="{C3380CC4-5D6E-409C-BE32-E72D297353CC}">
                  <c16:uniqueId val="{00000000-D755-4E35-A46D-073722A7A72D}"/>
                </c:ext>
              </c:extLst>
            </c:dLbl>
            <c:dLbl>
              <c:idx val="5"/>
              <c:delete val="1"/>
              <c:extLst>
                <c:ext xmlns:c15="http://schemas.microsoft.com/office/drawing/2012/chart" uri="{CE6537A1-D6FC-4f65-9D91-7224C49458BB}"/>
                <c:ext xmlns:c16="http://schemas.microsoft.com/office/drawing/2014/chart" uri="{C3380CC4-5D6E-409C-BE32-E72D297353CC}">
                  <c16:uniqueId val="{00000001-D755-4E35-A46D-073722A7A72D}"/>
                </c:ext>
              </c:extLst>
            </c:dLbl>
            <c:dLbl>
              <c:idx val="7"/>
              <c:delete val="1"/>
              <c:extLst>
                <c:ext xmlns:c15="http://schemas.microsoft.com/office/drawing/2012/chart" uri="{CE6537A1-D6FC-4f65-9D91-7224C49458BB}"/>
                <c:ext xmlns:c16="http://schemas.microsoft.com/office/drawing/2014/chart" uri="{C3380CC4-5D6E-409C-BE32-E72D297353CC}">
                  <c16:uniqueId val="{00000002-D755-4E35-A46D-073722A7A72D}"/>
                </c:ext>
              </c:extLst>
            </c:dLbl>
            <c:dLbl>
              <c:idx val="8"/>
              <c:delete val="1"/>
              <c:extLst>
                <c:ext xmlns:c15="http://schemas.microsoft.com/office/drawing/2012/chart" uri="{CE6537A1-D6FC-4f65-9D91-7224C49458BB}"/>
                <c:ext xmlns:c16="http://schemas.microsoft.com/office/drawing/2014/chart" uri="{C3380CC4-5D6E-409C-BE32-E72D297353CC}">
                  <c16:uniqueId val="{00000003-D755-4E35-A46D-073722A7A72D}"/>
                </c:ext>
              </c:extLst>
            </c:dLbl>
            <c:dLbl>
              <c:idx val="9"/>
              <c:delete val="1"/>
              <c:extLst>
                <c:ext xmlns:c15="http://schemas.microsoft.com/office/drawing/2012/chart" uri="{CE6537A1-D6FC-4f65-9D91-7224C49458BB}"/>
                <c:ext xmlns:c16="http://schemas.microsoft.com/office/drawing/2014/chart" uri="{C3380CC4-5D6E-409C-BE32-E72D297353CC}">
                  <c16:uniqueId val="{00000004-D755-4E35-A46D-073722A7A72D}"/>
                </c:ext>
              </c:extLst>
            </c:dLbl>
            <c:dLbl>
              <c:idx val="10"/>
              <c:delete val="1"/>
              <c:extLst>
                <c:ext xmlns:c15="http://schemas.microsoft.com/office/drawing/2012/chart" uri="{CE6537A1-D6FC-4f65-9D91-7224C49458BB}"/>
                <c:ext xmlns:c16="http://schemas.microsoft.com/office/drawing/2014/chart" uri="{C3380CC4-5D6E-409C-BE32-E72D297353CC}">
                  <c16:uniqueId val="{00000005-D755-4E35-A46D-073722A7A72D}"/>
                </c:ext>
              </c:extLst>
            </c:dLbl>
            <c:dLbl>
              <c:idx val="11"/>
              <c:delete val="1"/>
              <c:extLst>
                <c:ext xmlns:c15="http://schemas.microsoft.com/office/drawing/2012/chart" uri="{CE6537A1-D6FC-4f65-9D91-7224C49458BB}"/>
                <c:ext xmlns:c16="http://schemas.microsoft.com/office/drawing/2014/chart" uri="{C3380CC4-5D6E-409C-BE32-E72D297353CC}">
                  <c16:uniqueId val="{00000006-D755-4E35-A46D-073722A7A72D}"/>
                </c:ext>
              </c:extLst>
            </c:dLbl>
            <c:spPr>
              <a:noFill/>
              <a:ln>
                <a:noFill/>
              </a:ln>
              <a:effectLst/>
            </c:spPr>
            <c:txPr>
              <a:bodyPr/>
              <a:lstStyle/>
              <a:p>
                <a:pPr>
                  <a:defRPr sz="900" b="1">
                    <a:solidFill>
                      <a:srgbClr val="C00000"/>
                    </a:solidFill>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'7509'!$C$11:$C$22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'7509'!$BR$2:$BR$13</c:f>
              <c:numCache>
                <c:formatCode>0.0%</c:formatCode>
                <c:ptCount val="12"/>
                <c:pt idx="0">
                  <c:v>0.12001011877475379</c:v>
                </c:pt>
                <c:pt idx="1">
                  <c:v>0</c:v>
                </c:pt>
                <c:pt idx="2">
                  <c:v>0</c:v>
                </c:pt>
                <c:pt idx="3">
                  <c:v>0</c:v>
                </c:pt>
                <c:pt idx="4">
                  <c:v>5.709572317465559E-2</c:v>
                </c:pt>
                <c:pt idx="5">
                  <c:v>0.12481525767842827</c:v>
                </c:pt>
                <c:pt idx="6">
                  <c:v>0</c:v>
                </c:pt>
                <c:pt idx="7">
                  <c:v>0.42330439099423617</c:v>
                </c:pt>
                <c:pt idx="8">
                  <c:v>0</c:v>
                </c:pt>
                <c:pt idx="9">
                  <c:v>0</c:v>
                </c:pt>
                <c:pt idx="10">
                  <c:v>0</c:v>
                </c:pt>
                <c:pt idx="11">
                  <c:v>0</c:v>
                </c:pt>
              </c:numCache>
            </c:numRef>
          </c:val>
          <c:extLst>
            <c:ext xmlns:c16="http://schemas.microsoft.com/office/drawing/2014/chart" uri="{C3380CC4-5D6E-409C-BE32-E72D297353CC}">
              <c16:uniqueId val="{00000001-C6F3-48E0-B981-D9FFC5C07753}"/>
            </c:ext>
          </c:extLst>
        </c:ser>
        <c:dLbls>
          <c:showLegendKey val="0"/>
          <c:showVal val="0"/>
          <c:showCatName val="0"/>
          <c:showSerName val="0"/>
          <c:showPercent val="0"/>
          <c:showBubbleSize val="0"/>
        </c:dLbls>
        <c:gapWidth val="0"/>
        <c:overlap val="30"/>
        <c:axId val="-2144537952"/>
        <c:axId val="-2144536864"/>
      </c:barChart>
      <c:lineChart>
        <c:grouping val="standard"/>
        <c:varyColors val="0"/>
        <c:ser>
          <c:idx val="2"/>
          <c:order val="2"/>
          <c:tx>
            <c:strRef>
              <c:f>'7509'!$BX$2</c:f>
              <c:strCache>
                <c:ptCount val="1"/>
                <c:pt idx="0">
                  <c:v>% Acumulado Giros</c:v>
                </c:pt>
              </c:strCache>
            </c:strRef>
          </c:tx>
          <c:spPr>
            <a:ln>
              <a:solidFill>
                <a:srgbClr val="92D050"/>
              </a:solidFill>
            </a:ln>
          </c:spPr>
          <c:marker>
            <c:symbol val="none"/>
          </c:marker>
          <c:dLbls>
            <c:spPr>
              <a:noFill/>
              <a:ln>
                <a:noFill/>
              </a:ln>
              <a:effectLst/>
            </c:spPr>
            <c:txPr>
              <a:bodyPr/>
              <a:lstStyle/>
              <a:p>
                <a:pPr>
                  <a:defRPr sz="1050" b="1">
                    <a:solidFill>
                      <a:schemeClr val="bg1">
                        <a:lumMod val="50000"/>
                      </a:schemeClr>
                    </a:solidFill>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'7509'!$C$11:$C$22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'7509'!$BX$3:$BX$14</c:f>
              <c:numCache>
                <c:formatCode>0.0%</c:formatCode>
                <c:ptCount val="12"/>
                <c:pt idx="0">
                  <c:v>0</c:v>
                </c:pt>
                <c:pt idx="1">
                  <c:v>8.5414630781497462E-3</c:v>
                </c:pt>
                <c:pt idx="2">
                  <c:v>0.22027669879183023</c:v>
                </c:pt>
                <c:pt idx="3">
                  <c:v>0.50344164894206389</c:v>
                </c:pt>
                <c:pt idx="4">
                  <c:v>0.58524350128073377</c:v>
                </c:pt>
                <c:pt idx="5">
                  <c:v>0.58524350128073377</c:v>
                </c:pt>
                <c:pt idx="6">
                  <c:v>0.6680485625148006</c:v>
                </c:pt>
                <c:pt idx="7">
                  <c:v>1.0083322841599625</c:v>
                </c:pt>
                <c:pt idx="8">
                  <c:v>1.10546161003122</c:v>
                </c:pt>
                <c:pt idx="9">
                  <c:v>1.9595021052265671</c:v>
                </c:pt>
                <c:pt idx="10">
                  <c:v>2.0319728210687771</c:v>
                </c:pt>
                <c:pt idx="11">
                  <c:v>2.4219294309153279</c:v>
                </c:pt>
              </c:numCache>
            </c:numRef>
          </c:val>
          <c:smooth val="0"/>
          <c:extLst>
            <c:ext xmlns:c16="http://schemas.microsoft.com/office/drawing/2014/chart" uri="{C3380CC4-5D6E-409C-BE32-E72D297353CC}">
              <c16:uniqueId val="{00000002-C6F3-48E0-B981-D9FFC5C07753}"/>
            </c:ext>
          </c:extLst>
        </c:ser>
        <c:ser>
          <c:idx val="3"/>
          <c:order val="3"/>
          <c:tx>
            <c:strRef>
              <c:f>'7509'!$BI$1</c:f>
              <c:strCache>
                <c:ptCount val="1"/>
                <c:pt idx="0">
                  <c:v>Programación de Giros </c:v>
                </c:pt>
              </c:strCache>
            </c:strRef>
          </c:tx>
          <c:spPr>
            <a:ln>
              <a:solidFill>
                <a:srgbClr val="6699FF"/>
              </a:solidFill>
            </a:ln>
          </c:spPr>
          <c:marker>
            <c:symbol val="none"/>
          </c:marker>
          <c:dLbls>
            <c:spPr>
              <a:noFill/>
              <a:ln>
                <a:noFill/>
              </a:ln>
              <a:effectLst/>
            </c:spPr>
            <c:txPr>
              <a:bodyPr wrap="square" lIns="38100" tIns="19050" rIns="38100" bIns="19050" anchor="ctr">
                <a:spAutoFit/>
              </a:bodyPr>
              <a:lstStyle/>
              <a:p>
                <a:pPr>
                  <a:defRPr b="1">
                    <a:solidFill>
                      <a:srgbClr val="0099CC"/>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'7509'!$BI$2:$BI$13</c:f>
              <c:numCache>
                <c:formatCode>0%</c:formatCode>
                <c:ptCount val="12"/>
                <c:pt idx="0">
                  <c:v>0</c:v>
                </c:pt>
                <c:pt idx="1">
                  <c:v>5.9252085130235095E-3</c:v>
                </c:pt>
                <c:pt idx="2">
                  <c:v>1.9345805732560187E-2</c:v>
                </c:pt>
                <c:pt idx="3">
                  <c:v>0.39087805545718612</c:v>
                </c:pt>
                <c:pt idx="4">
                  <c:v>0.46671833469843554</c:v>
                </c:pt>
                <c:pt idx="5">
                  <c:v>0.54255861393968496</c:v>
                </c:pt>
                <c:pt idx="6">
                  <c:v>0.61839889318093433</c:v>
                </c:pt>
                <c:pt idx="7">
                  <c:v>0.69423917242218369</c:v>
                </c:pt>
                <c:pt idx="8">
                  <c:v>0.77007945166343306</c:v>
                </c:pt>
                <c:pt idx="9">
                  <c:v>0.84591973090468242</c:v>
                </c:pt>
                <c:pt idx="10">
                  <c:v>0.92176001014593179</c:v>
                </c:pt>
                <c:pt idx="11">
                  <c:v>0.99999999999999978</c:v>
                </c:pt>
              </c:numCache>
            </c:numRef>
          </c:val>
          <c:smooth val="0"/>
          <c:extLst>
            <c:ext xmlns:c16="http://schemas.microsoft.com/office/drawing/2014/chart" uri="{C3380CC4-5D6E-409C-BE32-E72D297353CC}">
              <c16:uniqueId val="{00000000-F714-473E-9EA2-DDCFC841FABD}"/>
            </c:ext>
          </c:extLst>
        </c:ser>
        <c:dLbls>
          <c:showLegendKey val="0"/>
          <c:showVal val="0"/>
          <c:showCatName val="0"/>
          <c:showSerName val="0"/>
          <c:showPercent val="0"/>
          <c:showBubbleSize val="0"/>
        </c:dLbls>
        <c:marker val="1"/>
        <c:smooth val="0"/>
        <c:axId val="-2143930976"/>
        <c:axId val="-2143929344"/>
      </c:lineChart>
      <c:catAx>
        <c:axId val="-2144537952"/>
        <c:scaling>
          <c:orientation val="minMax"/>
        </c:scaling>
        <c:delete val="0"/>
        <c:axPos val="b"/>
        <c:numFmt formatCode="General" sourceLinked="0"/>
        <c:majorTickMark val="out"/>
        <c:minorTickMark val="none"/>
        <c:tickLblPos val="nextTo"/>
        <c:txPr>
          <a:bodyPr/>
          <a:lstStyle/>
          <a:p>
            <a:pPr>
              <a:defRPr sz="600" b="1">
                <a:latin typeface="Calibri" panose="020F0502020204030204" pitchFamily="34" charset="0"/>
                <a:ea typeface="Tahoma" panose="020B0604030504040204" pitchFamily="34" charset="0"/>
                <a:cs typeface="Calibri" panose="020F0502020204030204" pitchFamily="34" charset="0"/>
              </a:defRPr>
            </a:pPr>
            <a:endParaRPr lang="es-CO"/>
          </a:p>
        </c:txPr>
        <c:crossAx val="-2144536864"/>
        <c:crosses val="autoZero"/>
        <c:auto val="0"/>
        <c:lblAlgn val="ctr"/>
        <c:lblOffset val="100"/>
        <c:noMultiLvlLbl val="0"/>
      </c:catAx>
      <c:valAx>
        <c:axId val="-2144536864"/>
        <c:scaling>
          <c:orientation val="minMax"/>
          <c:max val="1"/>
        </c:scaling>
        <c:delete val="1"/>
        <c:axPos val="l"/>
        <c:numFmt formatCode="0%" sourceLinked="0"/>
        <c:majorTickMark val="out"/>
        <c:minorTickMark val="none"/>
        <c:tickLblPos val="nextTo"/>
        <c:crossAx val="-2144537952"/>
        <c:crosses val="autoZero"/>
        <c:crossBetween val="between"/>
      </c:valAx>
      <c:valAx>
        <c:axId val="-2143929344"/>
        <c:scaling>
          <c:orientation val="minMax"/>
        </c:scaling>
        <c:delete val="1"/>
        <c:axPos val="r"/>
        <c:numFmt formatCode="0.0%" sourceLinked="1"/>
        <c:majorTickMark val="out"/>
        <c:minorTickMark val="none"/>
        <c:tickLblPos val="nextTo"/>
        <c:crossAx val="-2143930976"/>
        <c:crosses val="max"/>
        <c:crossBetween val="between"/>
      </c:valAx>
      <c:catAx>
        <c:axId val="-2143930976"/>
        <c:scaling>
          <c:orientation val="minMax"/>
        </c:scaling>
        <c:delete val="1"/>
        <c:axPos val="b"/>
        <c:numFmt formatCode="General" sourceLinked="1"/>
        <c:majorTickMark val="out"/>
        <c:minorTickMark val="none"/>
        <c:tickLblPos val="nextTo"/>
        <c:crossAx val="-2143929344"/>
        <c:crosses val="autoZero"/>
        <c:auto val="0"/>
        <c:lblAlgn val="ctr"/>
        <c:lblOffset val="100"/>
        <c:noMultiLvlLbl val="0"/>
      </c:catAx>
      <c:spPr>
        <a:noFill/>
      </c:spPr>
    </c:plotArea>
    <c:legend>
      <c:legendPos val="r"/>
      <c:layout>
        <c:manualLayout>
          <c:xMode val="edge"/>
          <c:yMode val="edge"/>
          <c:x val="0.65129339702640787"/>
          <c:y val="0.36311730820295773"/>
          <c:w val="0.34870660297359213"/>
          <c:h val="0.19912361608618606"/>
        </c:manualLayout>
      </c:layout>
      <c:overlay val="0"/>
    </c:legend>
    <c:plotVisOnly val="1"/>
    <c:dispBlanksAs val="gap"/>
    <c:showDLblsOverMax val="0"/>
  </c:chart>
  <c:spPr>
    <a:noFill/>
    <a:ln w="19050">
      <a:noFill/>
    </a:ln>
    <a:scene3d>
      <a:camera prst="orthographicFront"/>
      <a:lightRig rig="threePt" dir="t"/>
    </a:scene3d>
    <a:sp3d prstMaterial="dkEdge">
      <a:bevelT/>
      <a:bevelB prst="relaxedInset"/>
    </a:sp3d>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1638882977465651E-2"/>
          <c:y val="3.919849747901151E-2"/>
          <c:w val="0.76161528457591454"/>
          <c:h val="0.95416813304657466"/>
        </c:manualLayout>
      </c:layout>
      <c:doughnutChart>
        <c:varyColors val="1"/>
        <c:ser>
          <c:idx val="0"/>
          <c:order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a:outerShdw blurRad="50800" dist="38100" dir="2700000" algn="tl" rotWithShape="0">
                <a:prstClr val="black">
                  <a:alpha val="40000"/>
                </a:prstClr>
              </a:outerShdw>
            </a:effectLst>
            <a:scene3d>
              <a:camera prst="orthographicFront"/>
              <a:lightRig rig="threePt" dir="t"/>
            </a:scene3d>
            <a:sp3d>
              <a:bevelT w="12700" prst="artDeco"/>
              <a:bevelB w="12700"/>
            </a:sp3d>
          </c:spPr>
          <c:dPt>
            <c:idx val="0"/>
            <c:bubble3D val="0"/>
            <c:spPr>
              <a:solidFill>
                <a:srgbClr val="FF0000"/>
              </a:solidFill>
              <a:ln>
                <a:noFill/>
              </a:ln>
              <a:effectLst>
                <a:outerShdw blurRad="50800" dist="38100" dir="2700000" algn="tl" rotWithShape="0">
                  <a:prstClr val="black">
                    <a:alpha val="40000"/>
                  </a:prstClr>
                </a:outerShdw>
              </a:effectLst>
              <a:scene3d>
                <a:camera prst="orthographicFront"/>
                <a:lightRig rig="threePt" dir="t"/>
              </a:scene3d>
              <a:sp3d>
                <a:bevelT w="12700" prst="artDeco"/>
                <a:bevelB w="12700"/>
              </a:sp3d>
            </c:spPr>
            <c:extLst>
              <c:ext xmlns:c16="http://schemas.microsoft.com/office/drawing/2014/chart" uri="{C3380CC4-5D6E-409C-BE32-E72D297353CC}">
                <c16:uniqueId val="{00000001-9D20-4F2B-805E-0383B5DC0BD3}"/>
              </c:ext>
            </c:extLst>
          </c:dPt>
          <c:dPt>
            <c:idx val="1"/>
            <c:bubble3D val="0"/>
            <c:spPr>
              <a:gradFill flip="none" rotWithShape="1">
                <a:gsLst>
                  <a:gs pos="0">
                    <a:srgbClr val="FF0000"/>
                  </a:gs>
                  <a:gs pos="98000">
                    <a:srgbClr val="FF3300"/>
                  </a:gs>
                </a:gsLst>
                <a:path path="circle">
                  <a:fillToRect t="100000" r="100000"/>
                </a:path>
                <a:tileRect l="-100000" b="-100000"/>
              </a:gradFill>
              <a:ln>
                <a:noFill/>
              </a:ln>
              <a:effectLst>
                <a:outerShdw blurRad="50800" dist="38100" dir="2700000" algn="tl" rotWithShape="0">
                  <a:prstClr val="black">
                    <a:alpha val="40000"/>
                  </a:prstClr>
                </a:outerShdw>
              </a:effectLst>
              <a:scene3d>
                <a:camera prst="orthographicFront"/>
                <a:lightRig rig="threePt" dir="t"/>
              </a:scene3d>
              <a:sp3d>
                <a:bevelT w="12700" prst="artDeco"/>
                <a:bevelB w="12700"/>
              </a:sp3d>
            </c:spPr>
            <c:extLst>
              <c:ext xmlns:c16="http://schemas.microsoft.com/office/drawing/2014/chart" uri="{C3380CC4-5D6E-409C-BE32-E72D297353CC}">
                <c16:uniqueId val="{00000003-9D20-4F2B-805E-0383B5DC0BD3}"/>
              </c:ext>
            </c:extLst>
          </c:dPt>
          <c:dPt>
            <c:idx val="2"/>
            <c:bubble3D val="0"/>
            <c:spPr>
              <a:gradFill flip="none" rotWithShape="1">
                <a:gsLst>
                  <a:gs pos="31000">
                    <a:srgbClr val="FF0000"/>
                  </a:gs>
                  <a:gs pos="80000">
                    <a:schemeClr val="accent4">
                      <a:lumMod val="60000"/>
                      <a:lumOff val="40000"/>
                    </a:schemeClr>
                  </a:gs>
                </a:gsLst>
                <a:lin ang="18900000" scaled="1"/>
                <a:tileRect/>
              </a:gradFill>
              <a:ln>
                <a:noFill/>
              </a:ln>
              <a:effectLst>
                <a:outerShdw blurRad="50800" dist="38100" dir="2700000" algn="tl" rotWithShape="0">
                  <a:prstClr val="black">
                    <a:alpha val="40000"/>
                  </a:prstClr>
                </a:outerShdw>
              </a:effectLst>
              <a:scene3d>
                <a:camera prst="orthographicFront"/>
                <a:lightRig rig="threePt" dir="t"/>
              </a:scene3d>
              <a:sp3d>
                <a:bevelT w="12700" prst="artDeco"/>
                <a:bevelB w="12700"/>
              </a:sp3d>
            </c:spPr>
            <c:extLst>
              <c:ext xmlns:c16="http://schemas.microsoft.com/office/drawing/2014/chart" uri="{C3380CC4-5D6E-409C-BE32-E72D297353CC}">
                <c16:uniqueId val="{00000005-9D20-4F2B-805E-0383B5DC0BD3}"/>
              </c:ext>
            </c:extLst>
          </c:dPt>
          <c:dPt>
            <c:idx val="3"/>
            <c:bubble3D val="0"/>
            <c:spPr>
              <a:gradFill flip="none" rotWithShape="1">
                <a:gsLst>
                  <a:gs pos="0">
                    <a:srgbClr val="FF0000"/>
                  </a:gs>
                  <a:gs pos="81000">
                    <a:srgbClr val="FFC000"/>
                  </a:gs>
                  <a:gs pos="36000">
                    <a:srgbClr val="FFC000"/>
                  </a:gs>
                </a:gsLst>
                <a:lin ang="18900000" scaled="1"/>
                <a:tileRect/>
              </a:gradFill>
              <a:ln>
                <a:noFill/>
              </a:ln>
              <a:effectLst>
                <a:outerShdw blurRad="50800" dist="38100" dir="2700000" algn="tl" rotWithShape="0">
                  <a:prstClr val="black">
                    <a:alpha val="40000"/>
                  </a:prstClr>
                </a:outerShdw>
              </a:effectLst>
              <a:scene3d>
                <a:camera prst="orthographicFront"/>
                <a:lightRig rig="threePt" dir="t"/>
              </a:scene3d>
              <a:sp3d>
                <a:bevelT w="12700" prst="artDeco"/>
                <a:bevelB w="12700"/>
              </a:sp3d>
            </c:spPr>
            <c:extLst>
              <c:ext xmlns:c16="http://schemas.microsoft.com/office/drawing/2014/chart" uri="{C3380CC4-5D6E-409C-BE32-E72D297353CC}">
                <c16:uniqueId val="{00000007-9D20-4F2B-805E-0383B5DC0BD3}"/>
              </c:ext>
            </c:extLst>
          </c:dPt>
          <c:dPt>
            <c:idx val="4"/>
            <c:bubble3D val="0"/>
            <c:spPr>
              <a:gradFill flip="none" rotWithShape="1">
                <a:gsLst>
                  <a:gs pos="0">
                    <a:srgbClr val="FFFF00"/>
                  </a:gs>
                  <a:gs pos="100000">
                    <a:srgbClr val="FFFF00"/>
                  </a:gs>
                </a:gsLst>
                <a:lin ang="18900000" scaled="1"/>
                <a:tileRect/>
              </a:gradFill>
              <a:ln>
                <a:noFill/>
              </a:ln>
              <a:effectLst>
                <a:outerShdw blurRad="50800" dist="38100" dir="2700000" algn="tl" rotWithShape="0">
                  <a:prstClr val="black">
                    <a:alpha val="40000"/>
                  </a:prstClr>
                </a:outerShdw>
              </a:effectLst>
              <a:scene3d>
                <a:camera prst="orthographicFront"/>
                <a:lightRig rig="threePt" dir="t"/>
              </a:scene3d>
              <a:sp3d>
                <a:bevelT w="12700" prst="artDeco"/>
                <a:bevelB w="12700"/>
              </a:sp3d>
            </c:spPr>
            <c:extLst>
              <c:ext xmlns:c16="http://schemas.microsoft.com/office/drawing/2014/chart" uri="{C3380CC4-5D6E-409C-BE32-E72D297353CC}">
                <c16:uniqueId val="{00000009-9D20-4F2B-805E-0383B5DC0BD3}"/>
              </c:ext>
            </c:extLst>
          </c:dPt>
          <c:dPt>
            <c:idx val="5"/>
            <c:bubble3D val="0"/>
            <c:spPr>
              <a:gradFill flip="none" rotWithShape="1">
                <a:gsLst>
                  <a:gs pos="0">
                    <a:srgbClr val="FFFF00"/>
                  </a:gs>
                  <a:gs pos="100000">
                    <a:schemeClr val="accent6">
                      <a:lumMod val="30000"/>
                      <a:lumOff val="70000"/>
                    </a:schemeClr>
                  </a:gs>
                </a:gsLst>
                <a:lin ang="2700000" scaled="1"/>
                <a:tileRect/>
              </a:gradFill>
              <a:ln>
                <a:noFill/>
              </a:ln>
              <a:effectLst>
                <a:outerShdw blurRad="50800" dist="38100" dir="2700000" algn="tl" rotWithShape="0">
                  <a:prstClr val="black">
                    <a:alpha val="40000"/>
                  </a:prstClr>
                </a:outerShdw>
              </a:effectLst>
              <a:scene3d>
                <a:camera prst="orthographicFront"/>
                <a:lightRig rig="threePt" dir="t"/>
              </a:scene3d>
              <a:sp3d>
                <a:bevelT w="12700" prst="artDeco"/>
                <a:bevelB w="12700"/>
              </a:sp3d>
            </c:spPr>
            <c:extLst>
              <c:ext xmlns:c16="http://schemas.microsoft.com/office/drawing/2014/chart" uri="{C3380CC4-5D6E-409C-BE32-E72D297353CC}">
                <c16:uniqueId val="{0000000B-9D20-4F2B-805E-0383B5DC0BD3}"/>
              </c:ext>
            </c:extLst>
          </c:dPt>
          <c:dPt>
            <c:idx val="6"/>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effectLst>
                <a:outerShdw blurRad="50800" dist="38100" dir="2700000" algn="tl" rotWithShape="0">
                  <a:prstClr val="black">
                    <a:alpha val="40000"/>
                  </a:prstClr>
                </a:outerShdw>
              </a:effectLst>
              <a:scene3d>
                <a:camera prst="orthographicFront"/>
                <a:lightRig rig="threePt" dir="t"/>
              </a:scene3d>
              <a:sp3d>
                <a:bevelT w="12700" prst="artDeco"/>
                <a:bevelB w="12700"/>
              </a:sp3d>
            </c:spPr>
            <c:extLst>
              <c:ext xmlns:c16="http://schemas.microsoft.com/office/drawing/2014/chart" uri="{C3380CC4-5D6E-409C-BE32-E72D297353CC}">
                <c16:uniqueId val="{0000000D-9D20-4F2B-805E-0383B5DC0BD3}"/>
              </c:ext>
            </c:extLst>
          </c:dPt>
          <c:dPt>
            <c:idx val="7"/>
            <c:bubble3D val="0"/>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effectLst>
                <a:outerShdw blurRad="50800" dist="38100" dir="2700000" algn="tl" rotWithShape="0">
                  <a:prstClr val="black">
                    <a:alpha val="40000"/>
                  </a:prstClr>
                </a:outerShdw>
              </a:effectLst>
              <a:scene3d>
                <a:camera prst="orthographicFront"/>
                <a:lightRig rig="threePt" dir="t"/>
              </a:scene3d>
              <a:sp3d>
                <a:bevelT w="12700" prst="artDeco"/>
                <a:bevelB w="12700"/>
              </a:sp3d>
            </c:spPr>
            <c:extLst>
              <c:ext xmlns:c16="http://schemas.microsoft.com/office/drawing/2014/chart" uri="{C3380CC4-5D6E-409C-BE32-E72D297353CC}">
                <c16:uniqueId val="{0000000F-9D20-4F2B-805E-0383B5DC0BD3}"/>
              </c:ext>
            </c:extLst>
          </c:dPt>
          <c:dPt>
            <c:idx val="8"/>
            <c:bubble3D val="0"/>
            <c:spPr>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noFill/>
              </a:ln>
              <a:effectLst>
                <a:outerShdw blurRad="50800" dist="38100" dir="2700000" algn="tl" rotWithShape="0">
                  <a:prstClr val="black">
                    <a:alpha val="40000"/>
                  </a:prstClr>
                </a:outerShdw>
              </a:effectLst>
              <a:scene3d>
                <a:camera prst="orthographicFront"/>
                <a:lightRig rig="threePt" dir="t"/>
              </a:scene3d>
              <a:sp3d>
                <a:bevelT w="12700" prst="artDeco"/>
                <a:bevelB w="12700"/>
              </a:sp3d>
            </c:spPr>
            <c:extLst>
              <c:ext xmlns:c16="http://schemas.microsoft.com/office/drawing/2014/chart" uri="{C3380CC4-5D6E-409C-BE32-E72D297353CC}">
                <c16:uniqueId val="{00000011-9D20-4F2B-805E-0383B5DC0BD3}"/>
              </c:ext>
            </c:extLst>
          </c:dPt>
          <c:dPt>
            <c:idx val="9"/>
            <c:bubble3D val="0"/>
            <c:spPr>
              <a:solidFill>
                <a:schemeClr val="accent6">
                  <a:lumMod val="75000"/>
                </a:schemeClr>
              </a:solidFill>
              <a:ln>
                <a:noFill/>
              </a:ln>
              <a:effectLst>
                <a:outerShdw blurRad="50800" dist="38100" dir="2700000" algn="tl" rotWithShape="0">
                  <a:prstClr val="black">
                    <a:alpha val="40000"/>
                  </a:prstClr>
                </a:outerShdw>
              </a:effectLst>
              <a:scene3d>
                <a:camera prst="orthographicFront"/>
                <a:lightRig rig="threePt" dir="t"/>
              </a:scene3d>
              <a:sp3d>
                <a:bevelT w="12700" prst="artDeco"/>
                <a:bevelB w="12700"/>
              </a:sp3d>
            </c:spPr>
            <c:extLst>
              <c:ext xmlns:c16="http://schemas.microsoft.com/office/drawing/2014/chart" uri="{C3380CC4-5D6E-409C-BE32-E72D297353CC}">
                <c16:uniqueId val="{00000013-9D20-4F2B-805E-0383B5DC0BD3}"/>
              </c:ext>
            </c:extLst>
          </c:dPt>
          <c:dPt>
            <c:idx val="10"/>
            <c:bubble3D val="0"/>
            <c:spPr>
              <a:noFill/>
              <a:ln>
                <a:noFill/>
              </a:ln>
              <a:effectLst/>
              <a:scene3d>
                <a:camera prst="orthographicFront"/>
                <a:lightRig rig="threePt" dir="t"/>
              </a:scene3d>
              <a:sp3d>
                <a:bevelT w="12700" prst="artDeco"/>
                <a:bevelB w="12700"/>
              </a:sp3d>
            </c:spPr>
            <c:extLst>
              <c:ext xmlns:c16="http://schemas.microsoft.com/office/drawing/2014/chart" uri="{C3380CC4-5D6E-409C-BE32-E72D297353CC}">
                <c16:uniqueId val="{00000015-9D20-4F2B-805E-0383B5DC0BD3}"/>
              </c:ext>
            </c:extLst>
          </c:dPt>
          <c:dLbls>
            <c:dLbl>
              <c:idx val="0"/>
              <c:layout>
                <c:manualLayout>
                  <c:x val="-4.8359240069084652E-2"/>
                  <c:y val="-9.5011876484560567E-2"/>
                </c:manualLayout>
              </c:layout>
              <c:tx>
                <c:rich>
                  <a:bodyPr/>
                  <a:lstStyle/>
                  <a:p>
                    <a:r>
                      <a:rPr lang="en-US"/>
                      <a:t>10%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20-4F2B-805E-0383B5DC0BD3}"/>
                </c:ext>
              </c:extLst>
            </c:dLbl>
            <c:dLbl>
              <c:idx val="1"/>
              <c:layout>
                <c:manualLayout>
                  <c:x val="-3.223949337938975E-2"/>
                  <c:y val="-0.10768012668250197"/>
                </c:manualLayout>
              </c:layout>
              <c:tx>
                <c:rich>
                  <a:bodyPr/>
                  <a:lstStyle/>
                  <a:p>
                    <a:r>
                      <a:rPr lang="en-US"/>
                      <a:t>20%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20-4F2B-805E-0383B5DC0BD3}"/>
                </c:ext>
              </c:extLst>
            </c:dLbl>
            <c:dLbl>
              <c:idx val="2"/>
              <c:layout>
                <c:manualLayout>
                  <c:x val="-9.2112838226827871E-3"/>
                  <c:y val="-0.10451306413301664"/>
                </c:manualLayout>
              </c:layout>
              <c:tx>
                <c:rich>
                  <a:bodyPr/>
                  <a:lstStyle/>
                  <a:p>
                    <a:r>
                      <a:rPr lang="en-US"/>
                      <a:t>30%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20-4F2B-805E-0383B5DC0BD3}"/>
                </c:ext>
              </c:extLst>
            </c:dLbl>
            <c:dLbl>
              <c:idx val="3"/>
              <c:layout>
                <c:manualLayout>
                  <c:x val="1.8422567645365574E-2"/>
                  <c:y val="-9.5011876484560567E-2"/>
                </c:manualLayout>
              </c:layout>
              <c:tx>
                <c:rich>
                  <a:bodyPr/>
                  <a:lstStyle/>
                  <a:p>
                    <a:r>
                      <a:rPr lang="en-US"/>
                      <a:t>40%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20-4F2B-805E-0383B5DC0BD3}"/>
                </c:ext>
              </c:extLst>
            </c:dLbl>
            <c:dLbl>
              <c:idx val="4"/>
              <c:layout>
                <c:manualLayout>
                  <c:x val="5.3462722565084768E-2"/>
                  <c:y val="-6.4599396858688374E-2"/>
                </c:manualLayout>
              </c:layout>
              <c:tx>
                <c:rich>
                  <a:bodyPr/>
                  <a:lstStyle/>
                  <a:p>
                    <a:r>
                      <a:rPr lang="en-US"/>
                      <a:t>50%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20-4F2B-805E-0383B5DC0BD3}"/>
                </c:ext>
              </c:extLst>
            </c:dLbl>
            <c:dLbl>
              <c:idx val="5"/>
              <c:layout>
                <c:manualLayout>
                  <c:x val="7.5993091537132906E-2"/>
                  <c:y val="-6.320541760722348E-2"/>
                </c:manualLayout>
              </c:layout>
              <c:tx>
                <c:rich>
                  <a:bodyPr/>
                  <a:lstStyle/>
                  <a:p>
                    <a:r>
                      <a:rPr lang="en-US"/>
                      <a:t>60%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20-4F2B-805E-0383B5DC0BD3}"/>
                </c:ext>
              </c:extLst>
            </c:dLbl>
            <c:dLbl>
              <c:idx val="6"/>
              <c:layout>
                <c:manualLayout>
                  <c:x val="9.6718480138169263E-2"/>
                  <c:y val="-3.0097817908201655E-2"/>
                </c:manualLayout>
              </c:layout>
              <c:tx>
                <c:rich>
                  <a:bodyPr/>
                  <a:lstStyle/>
                  <a:p>
                    <a:r>
                      <a:rPr lang="en-US"/>
                      <a:t>70%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D20-4F2B-805E-0383B5DC0BD3}"/>
                </c:ext>
              </c:extLst>
            </c:dLbl>
            <c:dLbl>
              <c:idx val="7"/>
              <c:layout>
                <c:manualLayout>
                  <c:x val="9.6718480138169263E-2"/>
                  <c:y val="-1.2039127163280689E-2"/>
                </c:manualLayout>
              </c:layout>
              <c:tx>
                <c:rich>
                  <a:bodyPr/>
                  <a:lstStyle/>
                  <a:p>
                    <a:r>
                      <a:rPr lang="en-US"/>
                      <a:t>80%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D20-4F2B-805E-0383B5DC0BD3}"/>
                </c:ext>
              </c:extLst>
            </c:dLbl>
            <c:dLbl>
              <c:idx val="8"/>
              <c:layout>
                <c:manualLayout>
                  <c:x val="8.9810017271157172E-2"/>
                  <c:y val="2.4078254326561323E-2"/>
                </c:manualLayout>
              </c:layout>
              <c:tx>
                <c:rich>
                  <a:bodyPr/>
                  <a:lstStyle/>
                  <a:p>
                    <a:r>
                      <a:rPr lang="en-US"/>
                      <a:t>90%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D20-4F2B-805E-0383B5DC0BD3}"/>
                </c:ext>
              </c:extLst>
            </c:dLbl>
            <c:dLbl>
              <c:idx val="9"/>
              <c:layout>
                <c:manualLayout>
                  <c:x val="8.0768545875443812E-2"/>
                  <c:y val="4.2161775062898768E-2"/>
                </c:manualLayout>
              </c:layout>
              <c:tx>
                <c:rich>
                  <a:bodyPr/>
                  <a:lstStyle/>
                  <a:p>
                    <a:r>
                      <a:rPr lang="en-US"/>
                      <a:t>100%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D20-4F2B-805E-0383B5DC0BD3}"/>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D20-4F2B-805E-0383B5DC0BD3}"/>
                </c:ext>
              </c:extLst>
            </c:dLbl>
            <c:spPr>
              <a:noFill/>
              <a:ln>
                <a:noFill/>
              </a:ln>
              <a:effectLst/>
              <a:scene3d>
                <a:camera prst="orthographicFront"/>
                <a:lightRig rig="threePt" dir="t"/>
              </a:scene3d>
              <a:sp3d>
                <a:bevelT w="6350"/>
              </a:sp3d>
            </c:spPr>
            <c:txPr>
              <a:bodyPr wrap="square" lIns="38100" tIns="19050" rIns="38100" bIns="19050" anchor="ctr">
                <a:spAutoFit/>
              </a:bodyPr>
              <a:lstStyle/>
              <a:p>
                <a:pPr>
                  <a:defRPr sz="1050" b="1">
                    <a:solidFill>
                      <a:sysClr val="windowText" lastClr="000000"/>
                    </a:solidFill>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cat>
            <c:numRef>
              <c:f>velocimetro!$A$24:$A$34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[1]velocimetro!$B$2:$B$12</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6="http://schemas.microsoft.com/office/drawing/2014/chart" uri="{C3380CC4-5D6E-409C-BE32-E72D297353CC}">
              <c16:uniqueId val="{00000016-9D20-4F2B-805E-0383B5DC0BD3}"/>
            </c:ext>
          </c:extLst>
        </c:ser>
        <c:dLbls>
          <c:showLegendKey val="0"/>
          <c:showVal val="0"/>
          <c:showCatName val="0"/>
          <c:showSerName val="0"/>
          <c:showPercent val="0"/>
          <c:showBubbleSize val="0"/>
          <c:showLeaderLines val="0"/>
        </c:dLbls>
        <c:firstSliceAng val="270"/>
        <c:holeSize val="82"/>
      </c:doughnutChart>
      <c:scatterChart>
        <c:scatterStyle val="smoothMarker"/>
        <c:varyColors val="0"/>
        <c:ser>
          <c:idx val="1"/>
          <c:order val="1"/>
          <c:tx>
            <c:strRef>
              <c:f>[1]velocimetro!$A$19</c:f>
              <c:strCache>
                <c:ptCount val="1"/>
                <c:pt idx="0">
                  <c:v>PUNTOS</c:v>
                </c:pt>
              </c:strCache>
            </c:strRef>
          </c:tx>
          <c:spPr>
            <a:ln w="66675">
              <a:gradFill>
                <a:gsLst>
                  <a:gs pos="73000">
                    <a:srgbClr val="3366CC"/>
                  </a:gs>
                  <a:gs pos="91000">
                    <a:srgbClr val="D34817">
                      <a:lumMod val="0"/>
                      <a:lumOff val="100000"/>
                    </a:srgbClr>
                  </a:gs>
                </a:gsLst>
                <a:lin ang="5400000" scaled="1"/>
              </a:gradFill>
              <a:tailEnd type="triangle" w="med" len="med"/>
            </a:ln>
          </c:spPr>
          <c:marker>
            <c:symbol val="none"/>
          </c:marker>
          <c:dPt>
            <c:idx val="1"/>
            <c:bubble3D val="0"/>
            <c:spPr>
              <a:ln w="66675">
                <a:gradFill flip="none" rotWithShape="1">
                  <a:gsLst>
                    <a:gs pos="73000">
                      <a:srgbClr val="3366CC"/>
                    </a:gs>
                    <a:gs pos="91000">
                      <a:srgbClr val="D34817">
                        <a:lumMod val="0"/>
                        <a:lumOff val="100000"/>
                      </a:srgbClr>
                    </a:gs>
                  </a:gsLst>
                  <a:lin ang="5400000" scaled="1"/>
                  <a:tileRect/>
                </a:gradFill>
                <a:tailEnd type="triangle" w="med" len="med"/>
              </a:ln>
            </c:spPr>
            <c:extLst>
              <c:ext xmlns:c16="http://schemas.microsoft.com/office/drawing/2014/chart" uri="{C3380CC4-5D6E-409C-BE32-E72D297353CC}">
                <c16:uniqueId val="{00000018-9D20-4F2B-805E-0383B5DC0BD3}"/>
              </c:ext>
            </c:extLst>
          </c:dPt>
          <c:xVal>
            <c:numRef>
              <c:f>velocimetro!$B$42:$B$43</c:f>
              <c:numCache>
                <c:formatCode>General</c:formatCode>
                <c:ptCount val="2"/>
                <c:pt idx="0">
                  <c:v>0</c:v>
                </c:pt>
                <c:pt idx="1">
                  <c:v>0.38080704013070549</c:v>
                </c:pt>
              </c:numCache>
            </c:numRef>
          </c:xVal>
          <c:yVal>
            <c:numRef>
              <c:f>velocimetro!$C$42:$C$43</c:f>
              <c:numCache>
                <c:formatCode>General</c:formatCode>
                <c:ptCount val="2"/>
                <c:pt idx="0">
                  <c:v>0</c:v>
                </c:pt>
                <c:pt idx="1">
                  <c:v>0.92465452910094548</c:v>
                </c:pt>
              </c:numCache>
            </c:numRef>
          </c:yVal>
          <c:smooth val="1"/>
          <c:extLst>
            <c:ext xmlns:c16="http://schemas.microsoft.com/office/drawing/2014/chart" uri="{C3380CC4-5D6E-409C-BE32-E72D297353CC}">
              <c16:uniqueId val="{00000019-9D20-4F2B-805E-0383B5DC0BD3}"/>
            </c:ext>
          </c:extLst>
        </c:ser>
        <c:dLbls>
          <c:showLegendKey val="0"/>
          <c:showVal val="0"/>
          <c:showCatName val="0"/>
          <c:showSerName val="0"/>
          <c:showPercent val="0"/>
          <c:showBubbleSize val="0"/>
        </c:dLbls>
        <c:axId val="-2143930432"/>
        <c:axId val="-2143934784"/>
      </c:scatterChart>
      <c:valAx>
        <c:axId val="-2143934784"/>
        <c:scaling>
          <c:orientation val="minMax"/>
          <c:max val="1"/>
          <c:min val="-1"/>
        </c:scaling>
        <c:delete val="1"/>
        <c:axPos val="l"/>
        <c:numFmt formatCode="General" sourceLinked="1"/>
        <c:majorTickMark val="out"/>
        <c:minorTickMark val="none"/>
        <c:tickLblPos val="nextTo"/>
        <c:crossAx val="-2143930432"/>
        <c:crosses val="autoZero"/>
        <c:crossBetween val="midCat"/>
      </c:valAx>
      <c:valAx>
        <c:axId val="-2143930432"/>
        <c:scaling>
          <c:orientation val="minMax"/>
          <c:max val="1"/>
          <c:min val="-1"/>
        </c:scaling>
        <c:delete val="1"/>
        <c:axPos val="b"/>
        <c:numFmt formatCode="General" sourceLinked="1"/>
        <c:majorTickMark val="out"/>
        <c:minorTickMark val="none"/>
        <c:tickLblPos val="nextTo"/>
        <c:crossAx val="-2143934784"/>
        <c:crossesAt val="-1"/>
        <c:crossBetween val="midCat"/>
      </c:valAx>
      <c:spPr>
        <a:noFill/>
      </c:spPr>
    </c:plotArea>
    <c:plotVisOnly val="1"/>
    <c:dispBlanksAs val="gap"/>
    <c:showDLblsOverMax val="0"/>
  </c:chart>
  <c:spPr>
    <a:noFill/>
    <a:ln>
      <a:noFill/>
    </a:ln>
  </c:spPr>
  <c:printSettings>
    <c:headerFooter/>
    <c:pageMargins b="0.75" l="0.7" r="0.7" t="0.75" header="0.3" footer="0.3"/>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533730326719908E-2"/>
          <c:y val="6.2317082705087394E-2"/>
          <c:w val="0.76644784993273696"/>
          <c:h val="0.96541286740963261"/>
        </c:manualLayout>
      </c:layout>
      <c:doughnutChart>
        <c:varyColors val="1"/>
        <c:ser>
          <c:idx val="0"/>
          <c:order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a:softEdge rad="609600"/>
            </a:effectLst>
            <a:scene3d>
              <a:camera prst="orthographicFront"/>
              <a:lightRig rig="threePt" dir="t"/>
            </a:scene3d>
            <a:sp3d>
              <a:bevelT w="12700"/>
              <a:bevelB w="12700"/>
            </a:sp3d>
          </c:spPr>
          <c:dPt>
            <c:idx val="0"/>
            <c:bubble3D val="0"/>
            <c:spPr>
              <a:solidFill>
                <a:srgbClr val="FF0000"/>
              </a:soli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1-C593-4E7C-A858-00649B9F8C0C}"/>
              </c:ext>
            </c:extLst>
          </c:dPt>
          <c:dPt>
            <c:idx val="1"/>
            <c:bubble3D val="0"/>
            <c:spPr>
              <a:gradFill flip="none" rotWithShape="1">
                <a:gsLst>
                  <a:gs pos="0">
                    <a:srgbClr val="FF0000"/>
                  </a:gs>
                  <a:gs pos="98000">
                    <a:srgbClr val="FF3300"/>
                  </a:gs>
                </a:gsLst>
                <a:path path="circle">
                  <a:fillToRect t="100000" r="100000"/>
                </a:path>
                <a:tileRect l="-100000" b="-100000"/>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3-C593-4E7C-A858-00649B9F8C0C}"/>
              </c:ext>
            </c:extLst>
          </c:dPt>
          <c:dPt>
            <c:idx val="2"/>
            <c:bubble3D val="0"/>
            <c:spPr>
              <a:gradFill flip="none" rotWithShape="1">
                <a:gsLst>
                  <a:gs pos="31000">
                    <a:srgbClr val="FF0000"/>
                  </a:gs>
                  <a:gs pos="80000">
                    <a:schemeClr val="accent4">
                      <a:lumMod val="60000"/>
                      <a:lumOff val="40000"/>
                    </a:schemeClr>
                  </a:gs>
                </a:gsLst>
                <a:lin ang="18900000" scaled="1"/>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5-C593-4E7C-A858-00649B9F8C0C}"/>
              </c:ext>
            </c:extLst>
          </c:dPt>
          <c:dPt>
            <c:idx val="3"/>
            <c:bubble3D val="0"/>
            <c:spPr>
              <a:gradFill flip="none" rotWithShape="1">
                <a:gsLst>
                  <a:gs pos="0">
                    <a:srgbClr val="FF0000"/>
                  </a:gs>
                  <a:gs pos="81000">
                    <a:srgbClr val="FFC000"/>
                  </a:gs>
                  <a:gs pos="36000">
                    <a:srgbClr val="FFC000"/>
                  </a:gs>
                </a:gsLst>
                <a:lin ang="18900000" scaled="1"/>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7-C593-4E7C-A858-00649B9F8C0C}"/>
              </c:ext>
            </c:extLst>
          </c:dPt>
          <c:dPt>
            <c:idx val="4"/>
            <c:bubble3D val="0"/>
            <c:spPr>
              <a:gradFill flip="none" rotWithShape="1">
                <a:gsLst>
                  <a:gs pos="0">
                    <a:srgbClr val="FFFF00"/>
                  </a:gs>
                  <a:gs pos="100000">
                    <a:srgbClr val="FFFF00"/>
                  </a:gs>
                </a:gsLst>
                <a:lin ang="18900000" scaled="1"/>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9-C593-4E7C-A858-00649B9F8C0C}"/>
              </c:ext>
            </c:extLst>
          </c:dPt>
          <c:dPt>
            <c:idx val="5"/>
            <c:bubble3D val="0"/>
            <c:spPr>
              <a:gradFill flip="none" rotWithShape="1">
                <a:gsLst>
                  <a:gs pos="0">
                    <a:srgbClr val="FFFF00"/>
                  </a:gs>
                  <a:gs pos="100000">
                    <a:schemeClr val="accent6">
                      <a:lumMod val="30000"/>
                      <a:lumOff val="70000"/>
                    </a:schemeClr>
                  </a:gs>
                </a:gsLst>
                <a:lin ang="2700000" scaled="1"/>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B-C593-4E7C-A858-00649B9F8C0C}"/>
              </c:ext>
            </c:extLst>
          </c:dPt>
          <c:dPt>
            <c:idx val="6"/>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D-C593-4E7C-A858-00649B9F8C0C}"/>
              </c:ext>
            </c:extLst>
          </c:dPt>
          <c:dPt>
            <c:idx val="7"/>
            <c:bubble3D val="0"/>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0F-C593-4E7C-A858-00649B9F8C0C}"/>
              </c:ext>
            </c:extLst>
          </c:dPt>
          <c:dPt>
            <c:idx val="8"/>
            <c:bubble3D val="0"/>
            <c:spPr>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11-C593-4E7C-A858-00649B9F8C0C}"/>
              </c:ext>
            </c:extLst>
          </c:dPt>
          <c:dPt>
            <c:idx val="9"/>
            <c:bubble3D val="0"/>
            <c:spPr>
              <a:solidFill>
                <a:schemeClr val="accent6">
                  <a:lumMod val="75000"/>
                </a:schemeClr>
              </a:solid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13-C593-4E7C-A858-00649B9F8C0C}"/>
              </c:ext>
            </c:extLst>
          </c:dPt>
          <c:dPt>
            <c:idx val="10"/>
            <c:bubble3D val="0"/>
            <c:spPr>
              <a:noFill/>
              <a:ln>
                <a:noFill/>
              </a:ln>
              <a:effectLst>
                <a:softEdge rad="609600"/>
              </a:effectLst>
              <a:scene3d>
                <a:camera prst="orthographicFront"/>
                <a:lightRig rig="threePt" dir="t"/>
              </a:scene3d>
              <a:sp3d>
                <a:bevelT w="12700"/>
                <a:bevelB w="12700"/>
              </a:sp3d>
            </c:spPr>
            <c:extLst>
              <c:ext xmlns:c16="http://schemas.microsoft.com/office/drawing/2014/chart" uri="{C3380CC4-5D6E-409C-BE32-E72D297353CC}">
                <c16:uniqueId val="{00000015-C593-4E7C-A858-00649B9F8C0C}"/>
              </c:ext>
            </c:extLst>
          </c:dPt>
          <c:dLbls>
            <c:dLbl>
              <c:idx val="0"/>
              <c:layout>
                <c:manualLayout>
                  <c:x val="1.1543914029215759E-3"/>
                  <c:y val="1.8402900026813183E-2"/>
                </c:manualLayout>
              </c:layout>
              <c:tx>
                <c:rich>
                  <a:bodyPr/>
                  <a:lstStyle/>
                  <a:p>
                    <a:r>
                      <a:rPr lang="en-US"/>
                      <a:t>10%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93-4E7C-A858-00649B9F8C0C}"/>
                </c:ext>
              </c:extLst>
            </c:dLbl>
            <c:dLbl>
              <c:idx val="1"/>
              <c:layout>
                <c:manualLayout>
                  <c:x val="-6.3036676897393947E-3"/>
                  <c:y val="1.9911674831568891E-2"/>
                </c:manualLayout>
              </c:layout>
              <c:tx>
                <c:rich>
                  <a:bodyPr/>
                  <a:lstStyle/>
                  <a:p>
                    <a:r>
                      <a:rPr lang="en-US"/>
                      <a:t>20%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93-4E7C-A858-00649B9F8C0C}"/>
                </c:ext>
              </c:extLst>
            </c:dLbl>
            <c:dLbl>
              <c:idx val="2"/>
              <c:layout>
                <c:manualLayout>
                  <c:x val="-1.1569162860157864E-2"/>
                  <c:y val="3.2309838671831918E-3"/>
                </c:manualLayout>
              </c:layout>
              <c:tx>
                <c:rich>
                  <a:bodyPr/>
                  <a:lstStyle/>
                  <a:p>
                    <a:r>
                      <a:rPr lang="en-US"/>
                      <a:t>30%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593-4E7C-A858-00649B9F8C0C}"/>
                </c:ext>
              </c:extLst>
            </c:dLbl>
            <c:dLbl>
              <c:idx val="3"/>
              <c:layout>
                <c:manualLayout>
                  <c:x val="8.9913686128812106E-3"/>
                  <c:y val="-1.5621556949327894E-2"/>
                </c:manualLayout>
              </c:layout>
              <c:tx>
                <c:rich>
                  <a:bodyPr/>
                  <a:lstStyle/>
                  <a:p>
                    <a:r>
                      <a:rPr lang="en-US"/>
                      <a:t>40%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593-4E7C-A858-00649B9F8C0C}"/>
                </c:ext>
              </c:extLst>
            </c:dLbl>
            <c:dLbl>
              <c:idx val="4"/>
              <c:layout>
                <c:manualLayout>
                  <c:x val="1.564183642173568E-2"/>
                  <c:y val="-1.8711442018552273E-2"/>
                </c:manualLayout>
              </c:layout>
              <c:tx>
                <c:rich>
                  <a:bodyPr/>
                  <a:lstStyle/>
                  <a:p>
                    <a:r>
                      <a:rPr lang="en-US"/>
                      <a:t>50%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593-4E7C-A858-00649B9F8C0C}"/>
                </c:ext>
              </c:extLst>
            </c:dLbl>
            <c:dLbl>
              <c:idx val="5"/>
              <c:layout>
                <c:manualLayout>
                  <c:x val="1.9405954416948711E-2"/>
                  <c:y val="-1.7839397865344862E-2"/>
                </c:manualLayout>
              </c:layout>
              <c:tx>
                <c:rich>
                  <a:bodyPr/>
                  <a:lstStyle/>
                  <a:p>
                    <a:r>
                      <a:rPr lang="en-US"/>
                      <a:t>60%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593-4E7C-A858-00649B9F8C0C}"/>
                </c:ext>
              </c:extLst>
            </c:dLbl>
            <c:dLbl>
              <c:idx val="6"/>
              <c:layout>
                <c:manualLayout>
                  <c:x val="2.1268983964764513E-2"/>
                  <c:y val="-1.5920945379806931E-2"/>
                </c:manualLayout>
              </c:layout>
              <c:tx>
                <c:rich>
                  <a:bodyPr/>
                  <a:lstStyle/>
                  <a:p>
                    <a:r>
                      <a:rPr lang="en-US"/>
                      <a:t>70%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593-4E7C-A858-00649B9F8C0C}"/>
                </c:ext>
              </c:extLst>
            </c:dLbl>
            <c:dLbl>
              <c:idx val="7"/>
              <c:layout>
                <c:manualLayout>
                  <c:x val="7.1222125104986002E-3"/>
                  <c:y val="-3.5330513887626863E-3"/>
                </c:manualLayout>
              </c:layout>
              <c:tx>
                <c:rich>
                  <a:bodyPr/>
                  <a:lstStyle/>
                  <a:p>
                    <a:r>
                      <a:rPr lang="en-US"/>
                      <a:t>80%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593-4E7C-A858-00649B9F8C0C}"/>
                </c:ext>
              </c:extLst>
            </c:dLbl>
            <c:dLbl>
              <c:idx val="8"/>
              <c:layout>
                <c:manualLayout>
                  <c:x val="1.9076234389353311E-2"/>
                  <c:y val="1.2736845606882177E-2"/>
                </c:manualLayout>
              </c:layout>
              <c:tx>
                <c:rich>
                  <a:bodyPr/>
                  <a:lstStyle/>
                  <a:p>
                    <a:r>
                      <a:rPr lang="en-US"/>
                      <a:t>90%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593-4E7C-A858-00649B9F8C0C}"/>
                </c:ext>
              </c:extLst>
            </c:dLbl>
            <c:dLbl>
              <c:idx val="9"/>
              <c:layout>
                <c:manualLayout>
                  <c:x val="1.0034739420925316E-2"/>
                  <c:y val="2.5149521190605893E-2"/>
                </c:manualLayout>
              </c:layout>
              <c:tx>
                <c:rich>
                  <a:bodyPr/>
                  <a:lstStyle/>
                  <a:p>
                    <a:r>
                      <a:rPr lang="en-US"/>
                      <a:t>100%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593-4E7C-A858-00649B9F8C0C}"/>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593-4E7C-A858-00649B9F8C0C}"/>
                </c:ext>
              </c:extLst>
            </c:dLbl>
            <c:spPr>
              <a:noFill/>
              <a:ln>
                <a:noFill/>
              </a:ln>
              <a:effectLst/>
            </c:spPr>
            <c:txPr>
              <a:bodyPr wrap="square" lIns="38100" tIns="19050" rIns="38100" bIns="19050" anchor="ctr">
                <a:spAutoFit/>
              </a:bodyPr>
              <a:lstStyle/>
              <a:p>
                <a:pPr>
                  <a:defRPr sz="1050" b="1">
                    <a:solidFill>
                      <a:sysClr val="windowText" lastClr="000000"/>
                    </a:solidFill>
                  </a:defRPr>
                </a:pPr>
                <a:endParaRPr lang="es-CO"/>
              </a:p>
            </c:txPr>
            <c:showLegendKey val="0"/>
            <c:showVal val="0"/>
            <c:showCatName val="0"/>
            <c:showSerName val="0"/>
            <c:showPercent val="0"/>
            <c:showBubbleSize val="0"/>
            <c:extLst>
              <c:ext xmlns:c15="http://schemas.microsoft.com/office/drawing/2012/chart" uri="{CE6537A1-D6FC-4f65-9D91-7224C49458BB}"/>
            </c:extLst>
          </c:dLbls>
          <c:cat>
            <c:numRef>
              <c:f>velocimetro!$A$24:$A$34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[1]velocimetro!$B$2:$B$12</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6="http://schemas.microsoft.com/office/drawing/2014/chart" uri="{C3380CC4-5D6E-409C-BE32-E72D297353CC}">
              <c16:uniqueId val="{00000016-C593-4E7C-A858-00649B9F8C0C}"/>
            </c:ext>
          </c:extLst>
        </c:ser>
        <c:dLbls>
          <c:showLegendKey val="0"/>
          <c:showVal val="0"/>
          <c:showCatName val="0"/>
          <c:showSerName val="0"/>
          <c:showPercent val="0"/>
          <c:showBubbleSize val="0"/>
          <c:showLeaderLines val="1"/>
        </c:dLbls>
        <c:firstSliceAng val="270"/>
        <c:holeSize val="82"/>
      </c:doughnutChart>
      <c:scatterChart>
        <c:scatterStyle val="smoothMarker"/>
        <c:varyColors val="0"/>
        <c:ser>
          <c:idx val="1"/>
          <c:order val="1"/>
          <c:tx>
            <c:strRef>
              <c:f>[1]velocimetro!$A$19</c:f>
              <c:strCache>
                <c:ptCount val="1"/>
                <c:pt idx="0">
                  <c:v>PUNTOS</c:v>
                </c:pt>
              </c:strCache>
            </c:strRef>
          </c:tx>
          <c:spPr>
            <a:ln w="66675">
              <a:gradFill>
                <a:gsLst>
                  <a:gs pos="95000">
                    <a:srgbClr val="00B0F0"/>
                  </a:gs>
                  <a:gs pos="66000">
                    <a:srgbClr val="333399"/>
                  </a:gs>
                </a:gsLst>
                <a:lin ang="6000000" scaled="0"/>
              </a:gradFill>
              <a:headEnd type="triangle"/>
              <a:tailEnd type="none" w="sm" len="med"/>
            </a:ln>
          </c:spPr>
          <c:marker>
            <c:symbol val="none"/>
          </c:marker>
          <c:dPt>
            <c:idx val="1"/>
            <c:bubble3D val="0"/>
            <c:spPr>
              <a:ln w="66675">
                <a:gradFill flip="none" rotWithShape="1">
                  <a:gsLst>
                    <a:gs pos="95000">
                      <a:srgbClr val="00B0F0"/>
                    </a:gs>
                    <a:gs pos="66000">
                      <a:srgbClr val="333399"/>
                    </a:gs>
                  </a:gsLst>
                  <a:lin ang="6000000" scaled="0"/>
                  <a:tileRect/>
                </a:gradFill>
                <a:headEnd type="triangle"/>
                <a:tailEnd type="none" w="sm" len="med"/>
              </a:ln>
            </c:spPr>
            <c:extLst>
              <c:ext xmlns:c16="http://schemas.microsoft.com/office/drawing/2014/chart" uri="{C3380CC4-5D6E-409C-BE32-E72D297353CC}">
                <c16:uniqueId val="{00000018-C593-4E7C-A858-00649B9F8C0C}"/>
              </c:ext>
            </c:extLst>
          </c:dPt>
          <c:xVal>
            <c:numRef>
              <c:f>velocimetro!$B$20:$B$21</c:f>
              <c:numCache>
                <c:formatCode>General</c:formatCode>
                <c:ptCount val="2"/>
                <c:pt idx="0">
                  <c:v>0</c:v>
                </c:pt>
                <c:pt idx="1">
                  <c:v>0.59366893456724257</c:v>
                </c:pt>
              </c:numCache>
            </c:numRef>
          </c:xVal>
          <c:yVal>
            <c:numRef>
              <c:f>velocimetro!$C$20:$C$21</c:f>
              <c:numCache>
                <c:formatCode>General</c:formatCode>
                <c:ptCount val="2"/>
                <c:pt idx="0">
                  <c:v>0</c:v>
                </c:pt>
                <c:pt idx="1">
                  <c:v>0.80470938613253118</c:v>
                </c:pt>
              </c:numCache>
            </c:numRef>
          </c:yVal>
          <c:smooth val="0"/>
          <c:extLst>
            <c:ext xmlns:c16="http://schemas.microsoft.com/office/drawing/2014/chart" uri="{C3380CC4-5D6E-409C-BE32-E72D297353CC}">
              <c16:uniqueId val="{00000019-C593-4E7C-A858-00649B9F8C0C}"/>
            </c:ext>
          </c:extLst>
        </c:ser>
        <c:dLbls>
          <c:showLegendKey val="0"/>
          <c:showVal val="0"/>
          <c:showCatName val="0"/>
          <c:showSerName val="0"/>
          <c:showPercent val="0"/>
          <c:showBubbleSize val="0"/>
        </c:dLbls>
        <c:axId val="-2142502112"/>
        <c:axId val="-2142499936"/>
      </c:scatterChart>
      <c:valAx>
        <c:axId val="-2142499936"/>
        <c:scaling>
          <c:orientation val="minMax"/>
          <c:max val="1"/>
          <c:min val="-1"/>
        </c:scaling>
        <c:delete val="1"/>
        <c:axPos val="l"/>
        <c:numFmt formatCode="General" sourceLinked="1"/>
        <c:majorTickMark val="out"/>
        <c:minorTickMark val="none"/>
        <c:tickLblPos val="nextTo"/>
        <c:crossAx val="-2142502112"/>
        <c:crosses val="autoZero"/>
        <c:crossBetween val="midCat"/>
      </c:valAx>
      <c:valAx>
        <c:axId val="-2142502112"/>
        <c:scaling>
          <c:orientation val="minMax"/>
          <c:max val="1"/>
          <c:min val="-1"/>
        </c:scaling>
        <c:delete val="1"/>
        <c:axPos val="b"/>
        <c:numFmt formatCode="General" sourceLinked="1"/>
        <c:majorTickMark val="out"/>
        <c:minorTickMark val="none"/>
        <c:tickLblPos val="nextTo"/>
        <c:crossAx val="-2142499936"/>
        <c:crossesAt val="-1"/>
        <c:crossBetween val="midCat"/>
      </c:valAx>
      <c:spPr>
        <a:noFill/>
      </c:spPr>
    </c:plotArea>
    <c:plotVisOnly val="1"/>
    <c:dispBlanksAs val="gap"/>
    <c:showDLblsOverMax val="0"/>
  </c:chart>
  <c:spPr>
    <a:noFill/>
    <a:ln>
      <a:noFill/>
    </a:ln>
  </c:spPr>
  <c:printSettings>
    <c:headerFooter/>
    <c:pageMargins b="0.75" l="0.7" r="0.7" t="0.75"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a:t>ESTADO PRESUPUESTAL DE LOS PROYECTOS DE INVERSIÓN</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col"/>
        <c:grouping val="clustered"/>
        <c:varyColors val="0"/>
        <c:ser>
          <c:idx val="0"/>
          <c:order val="0"/>
          <c:tx>
            <c:strRef>
              <c:f>'PLANO PREDIS EJECUCIONES'!$P$577</c:f>
              <c:strCache>
                <c:ptCount val="1"/>
                <c:pt idx="0">
                  <c:v>REGISTROS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'PLANO PREDIS EJECUCIONES'!$N$578:$N$581</c:f>
              <c:numCache>
                <c:formatCode>General</c:formatCode>
                <c:ptCount val="4"/>
                <c:pt idx="0">
                  <c:v>7508</c:v>
                </c:pt>
                <c:pt idx="1">
                  <c:v>7501</c:v>
                </c:pt>
                <c:pt idx="2">
                  <c:v>7509</c:v>
                </c:pt>
                <c:pt idx="3">
                  <c:v>7502</c:v>
                </c:pt>
              </c:numCache>
            </c:numRef>
          </c:cat>
          <c:val>
            <c:numRef>
              <c:f>'PLANO PREDIS EJECUCIONES'!$P$578:$P$581</c:f>
              <c:numCache>
                <c:formatCode>_("$"* #,##0_);_("$"* \(#,##0\);_("$"* "-"_);_(@_)</c:formatCode>
                <c:ptCount val="4"/>
                <c:pt idx="0">
                  <c:v>4690.7734620000001</c:v>
                </c:pt>
                <c:pt idx="1">
                  <c:v>2971.4192619999999</c:v>
                </c:pt>
                <c:pt idx="2">
                  <c:v>1233.574484</c:v>
                </c:pt>
                <c:pt idx="3">
                  <c:v>729.85335799999996</c:v>
                </c:pt>
              </c:numCache>
            </c:numRef>
          </c:val>
          <c:extLst>
            <c:ext xmlns:c16="http://schemas.microsoft.com/office/drawing/2014/chart" uri="{C3380CC4-5D6E-409C-BE32-E72D297353CC}">
              <c16:uniqueId val="{00000000-B8FF-4F45-B7E5-AC115885C9E7}"/>
            </c:ext>
          </c:extLst>
        </c:ser>
        <c:dLbls>
          <c:showLegendKey val="0"/>
          <c:showVal val="0"/>
          <c:showCatName val="0"/>
          <c:showSerName val="0"/>
          <c:showPercent val="0"/>
          <c:showBubbleSize val="0"/>
        </c:dLbls>
        <c:gapWidth val="219"/>
        <c:axId val="-2142501024"/>
        <c:axId val="-2142498848"/>
      </c:barChart>
      <c:lineChart>
        <c:grouping val="standard"/>
        <c:varyColors val="0"/>
        <c:ser>
          <c:idx val="1"/>
          <c:order val="1"/>
          <c:tx>
            <c:strRef>
              <c:f>'PLANO PREDIS EJECUCIONES'!$Q$577</c:f>
              <c:strCache>
                <c:ptCount val="1"/>
                <c:pt idx="0">
                  <c:v>GIROS </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cat>
            <c:numRef>
              <c:f>'PLANO PREDIS EJECUCIONES'!$N$578:$N$581</c:f>
              <c:numCache>
                <c:formatCode>General</c:formatCode>
                <c:ptCount val="4"/>
                <c:pt idx="0">
                  <c:v>7508</c:v>
                </c:pt>
                <c:pt idx="1">
                  <c:v>7501</c:v>
                </c:pt>
                <c:pt idx="2">
                  <c:v>7509</c:v>
                </c:pt>
                <c:pt idx="3">
                  <c:v>7502</c:v>
                </c:pt>
              </c:numCache>
            </c:numRef>
          </c:cat>
          <c:val>
            <c:numRef>
              <c:f>'PLANO PREDIS EJECUCIONES'!$Q$578:$Q$581</c:f>
              <c:numCache>
                <c:formatCode>_("$"* #,##0_);_("$"* \(#,##0\);_("$"* "-"_);_(@_)</c:formatCode>
                <c:ptCount val="4"/>
                <c:pt idx="0">
                  <c:v>4668.2051959999999</c:v>
                </c:pt>
                <c:pt idx="1">
                  <c:v>2971.4192619999999</c:v>
                </c:pt>
                <c:pt idx="2">
                  <c:v>440.33091000000002</c:v>
                </c:pt>
                <c:pt idx="3">
                  <c:v>729.85335799999996</c:v>
                </c:pt>
              </c:numCache>
            </c:numRef>
          </c:val>
          <c:smooth val="0"/>
          <c:extLst>
            <c:ext xmlns:c16="http://schemas.microsoft.com/office/drawing/2014/chart" uri="{C3380CC4-5D6E-409C-BE32-E72D297353CC}">
              <c16:uniqueId val="{00000001-B8FF-4F45-B7E5-AC115885C9E7}"/>
            </c:ext>
          </c:extLst>
        </c:ser>
        <c:dLbls>
          <c:showLegendKey val="0"/>
          <c:showVal val="0"/>
          <c:showCatName val="0"/>
          <c:showSerName val="0"/>
          <c:showPercent val="0"/>
          <c:showBubbleSize val="0"/>
        </c:dLbls>
        <c:marker val="1"/>
        <c:smooth val="0"/>
        <c:axId val="-2142501024"/>
        <c:axId val="-2142498848"/>
      </c:lineChart>
      <c:valAx>
        <c:axId val="-2142498848"/>
        <c:scaling>
          <c:orientation val="minMax"/>
        </c:scaling>
        <c:delete val="0"/>
        <c:axPos val="l"/>
        <c:majorGridlines>
          <c:spPr>
            <a:ln w="9525" cap="flat" cmpd="sng" algn="ctr">
              <a:solidFill>
                <a:schemeClr val="lt1">
                  <a:lumMod val="95000"/>
                  <a:alpha val="10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142501024"/>
        <c:crosses val="autoZero"/>
        <c:crossBetween val="between"/>
      </c:valAx>
      <c:catAx>
        <c:axId val="-21425010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2142498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AO$1" lockText="1"/>
</file>

<file path=xl/ctrlProps/ctrlProp2.xml><?xml version="1.0" encoding="utf-8"?>
<formControlPr xmlns="http://schemas.microsoft.com/office/spreadsheetml/2009/9/main" objectType="CheckBox" checked="Checked" fmlaLink="$AP$1" lockText="1"/>
</file>

<file path=xl/ctrlProps/ctrlProp3.xml><?xml version="1.0" encoding="utf-8"?>
<formControlPr xmlns="http://schemas.microsoft.com/office/spreadsheetml/2009/9/main" objectType="CheckBox" checked="Checked" fmlaLink="$AQ$1" lockText="1"/>
</file>

<file path=xl/ctrlProps/ctrlProp4.xml><?xml version="1.0" encoding="utf-8"?>
<formControlPr xmlns="http://schemas.microsoft.com/office/spreadsheetml/2009/9/main" objectType="CheckBox" checked="Checked" fmlaLink="$AR$1" lockText="1"/>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3.png"/><Relationship Id="rId4" Type="http://schemas.openxmlformats.org/officeDocument/2006/relationships/hyperlink" Target="#INVERSION!A1"/></Relationships>
</file>

<file path=xl/drawings/_rels/drawing10.xml.rels><?xml version="1.0" encoding="UTF-8" standalone="yes"?>
<Relationships xmlns="http://schemas.openxmlformats.org/package/2006/relationships"><Relationship Id="rId8" Type="http://schemas.openxmlformats.org/officeDocument/2006/relationships/hyperlink" Target="#JURIDICA!A1"/><Relationship Id="rId3" Type="http://schemas.openxmlformats.org/officeDocument/2006/relationships/hyperlink" Target="#'7501'!&#193;rea_de_impresi&#243;n"/><Relationship Id="rId7" Type="http://schemas.openxmlformats.org/officeDocument/2006/relationships/chart" Target="../charts/chart15.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4.xml"/><Relationship Id="rId5" Type="http://schemas.openxmlformats.org/officeDocument/2006/relationships/hyperlink" Target="#'7502'!&#193;rea_de_impresi&#243;n"/><Relationship Id="rId4" Type="http://schemas.openxmlformats.org/officeDocument/2006/relationships/hyperlink" Target="#'7509.'!&#193;rea_de_impresi&#243;n"/><Relationship Id="rId9" Type="http://schemas.openxmlformats.org/officeDocument/2006/relationships/hyperlink" Target="#ENTIDAD!A1"/></Relationships>
</file>

<file path=xl/drawings/_rels/drawing11.xml.rels><?xml version="1.0" encoding="UTF-8" standalone="yes"?>
<Relationships xmlns="http://schemas.openxmlformats.org/package/2006/relationships"><Relationship Id="rId1" Type="http://schemas.openxmlformats.org/officeDocument/2006/relationships/hyperlink" Target="#'7508'!&#193;rea_de_impresi&#243;n"/></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2" Type="http://schemas.openxmlformats.org/officeDocument/2006/relationships/hyperlink" Target="#'DASHBOARD 1'!A1"/><Relationship Id="rId1" Type="http://schemas.openxmlformats.org/officeDocument/2006/relationships/image" Target="../media/image10.jpeg"/></Relationships>
</file>

<file path=xl/drawings/_rels/drawing16.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hyperlink" Target="#INVERSION!A1"/><Relationship Id="rId5" Type="http://schemas.openxmlformats.org/officeDocument/2006/relationships/image" Target="../media/image6.jpeg"/><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chart" Target="../charts/chart3.xml"/><Relationship Id="rId1" Type="http://schemas.openxmlformats.org/officeDocument/2006/relationships/image" Target="../media/image3.png"/><Relationship Id="rId5" Type="http://schemas.openxmlformats.org/officeDocument/2006/relationships/hyperlink" Target="#INVERSION!A1"/><Relationship Id="rId4" Type="http://schemas.openxmlformats.org/officeDocument/2006/relationships/image" Target="../media/image7.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chart" Target="../charts/chart4.xml"/><Relationship Id="rId1" Type="http://schemas.openxmlformats.org/officeDocument/2006/relationships/image" Target="../media/image3.png"/><Relationship Id="rId5" Type="http://schemas.openxmlformats.org/officeDocument/2006/relationships/hyperlink" Target="#INVERSION!A1"/><Relationship Id="rId4" Type="http://schemas.openxmlformats.org/officeDocument/2006/relationships/image" Target="../media/image9.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chart" Target="../charts/chart5.xml"/><Relationship Id="rId1" Type="http://schemas.openxmlformats.org/officeDocument/2006/relationships/image" Target="../media/image3.png"/><Relationship Id="rId4" Type="http://schemas.openxmlformats.org/officeDocument/2006/relationships/hyperlink" Target="#INVERSION!A1"/></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hyperlink" Target="#INVERSION!A1"/><Relationship Id="rId5" Type="http://schemas.openxmlformats.org/officeDocument/2006/relationships/chart" Target="../charts/chart11.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18</xdr:col>
      <xdr:colOff>95250</xdr:colOff>
      <xdr:row>0</xdr:row>
      <xdr:rowOff>7939</xdr:rowOff>
    </xdr:from>
    <xdr:to>
      <xdr:col>19</xdr:col>
      <xdr:colOff>2</xdr:colOff>
      <xdr:row>1</xdr:row>
      <xdr:rowOff>1044</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5547" t="85766" r="15579"/>
        <a:stretch/>
      </xdr:blipFill>
      <xdr:spPr>
        <a:xfrm>
          <a:off x="11334750" y="7939"/>
          <a:ext cx="183698" cy="190409"/>
        </a:xfrm>
        <a:prstGeom prst="rect">
          <a:avLst/>
        </a:prstGeom>
      </xdr:spPr>
    </xdr:pic>
    <xdr:clientData/>
  </xdr:twoCellAnchor>
  <xdr:twoCellAnchor editAs="oneCell">
    <xdr:from>
      <xdr:col>1</xdr:col>
      <xdr:colOff>1</xdr:colOff>
      <xdr:row>0</xdr:row>
      <xdr:rowOff>7939</xdr:rowOff>
    </xdr:from>
    <xdr:to>
      <xdr:col>1</xdr:col>
      <xdr:colOff>209550</xdr:colOff>
      <xdr:row>0</xdr:row>
      <xdr:rowOff>193180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4655" t="85766" r="4516"/>
        <a:stretch/>
      </xdr:blipFill>
      <xdr:spPr>
        <a:xfrm>
          <a:off x="1524001" y="7939"/>
          <a:ext cx="209549" cy="185241"/>
        </a:xfrm>
        <a:prstGeom prst="rect">
          <a:avLst/>
        </a:prstGeom>
      </xdr:spPr>
    </xdr:pic>
    <xdr:clientData/>
  </xdr:twoCellAnchor>
  <xdr:twoCellAnchor>
    <xdr:from>
      <xdr:col>6</xdr:col>
      <xdr:colOff>152400</xdr:colOff>
      <xdr:row>2</xdr:row>
      <xdr:rowOff>6803</xdr:rowOff>
    </xdr:from>
    <xdr:to>
      <xdr:col>20</xdr:col>
      <xdr:colOff>131763</xdr:colOff>
      <xdr:row>21</xdr:row>
      <xdr:rowOff>163284</xdr:rowOff>
    </xdr:to>
    <xdr:graphicFrame macro="">
      <xdr:nvGraphicFramePr>
        <xdr:cNvPr id="2" name="1 Gráfico">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9</xdr:col>
          <xdr:colOff>533400</xdr:colOff>
          <xdr:row>2</xdr:row>
          <xdr:rowOff>66675</xdr:rowOff>
        </xdr:from>
        <xdr:to>
          <xdr:col>10</xdr:col>
          <xdr:colOff>209550</xdr:colOff>
          <xdr:row>3</xdr:row>
          <xdr:rowOff>57150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533400</xdr:colOff>
          <xdr:row>3</xdr:row>
          <xdr:rowOff>123825</xdr:rowOff>
        </xdr:from>
        <xdr:to>
          <xdr:col>10</xdr:col>
          <xdr:colOff>219075</xdr:colOff>
          <xdr:row>4</xdr:row>
          <xdr:rowOff>123825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533400</xdr:colOff>
          <xdr:row>4</xdr:row>
          <xdr:rowOff>171450</xdr:rowOff>
        </xdr:from>
        <xdr:to>
          <xdr:col>10</xdr:col>
          <xdr:colOff>219075</xdr:colOff>
          <xdr:row>5</xdr:row>
          <xdr:rowOff>171450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542925</xdr:colOff>
          <xdr:row>5</xdr:row>
          <xdr:rowOff>219075</xdr:rowOff>
        </xdr:from>
        <xdr:to>
          <xdr:col>10</xdr:col>
          <xdr:colOff>228600</xdr:colOff>
          <xdr:row>6</xdr:row>
          <xdr:rowOff>209550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2269</xdr:colOff>
      <xdr:row>22</xdr:row>
      <xdr:rowOff>24955</xdr:rowOff>
    </xdr:from>
    <xdr:to>
      <xdr:col>1</xdr:col>
      <xdr:colOff>740457</xdr:colOff>
      <xdr:row>23</xdr:row>
      <xdr:rowOff>33119</xdr:rowOff>
    </xdr:to>
    <xdr:sp macro="" textlink="">
      <xdr:nvSpPr>
        <xdr:cNvPr id="9" name="Rectángulo redondeado 8">
          <a:hlinkClick xmlns:r="http://schemas.openxmlformats.org/officeDocument/2006/relationships" r:id="rId4"/>
          <a:extLst>
            <a:ext uri="{FF2B5EF4-FFF2-40B4-BE49-F238E27FC236}">
              <a16:creationId xmlns:a16="http://schemas.microsoft.com/office/drawing/2014/main" id="{00000000-0008-0000-0000-000009000000}"/>
            </a:ext>
          </a:extLst>
        </xdr:cNvPr>
        <xdr:cNvSpPr/>
      </xdr:nvSpPr>
      <xdr:spPr>
        <a:xfrm>
          <a:off x="764269" y="4433669"/>
          <a:ext cx="738188" cy="2190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700" b="1"/>
            <a:t>DASHBOARD</a:t>
          </a:r>
        </a:p>
      </xdr:txBody>
    </xdr:sp>
    <xdr:clientData/>
  </xdr:twoCellAnchor>
  <xdr:twoCellAnchor editAs="oneCell">
    <xdr:from>
      <xdr:col>17</xdr:col>
      <xdr:colOff>27214</xdr:colOff>
      <xdr:row>1</xdr:row>
      <xdr:rowOff>1</xdr:rowOff>
    </xdr:from>
    <xdr:to>
      <xdr:col>18</xdr:col>
      <xdr:colOff>44644</xdr:colOff>
      <xdr:row>2</xdr:row>
      <xdr:rowOff>10763</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a:stretch>
          <a:fillRect/>
        </a:stretch>
      </xdr:blipFill>
      <xdr:spPr>
        <a:xfrm flipH="1">
          <a:off x="10987768" y="197305"/>
          <a:ext cx="296377" cy="2692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1952625</xdr:colOff>
      <xdr:row>0</xdr:row>
      <xdr:rowOff>83343</xdr:rowOff>
    </xdr:from>
    <xdr:to>
      <xdr:col>52</xdr:col>
      <xdr:colOff>35718</xdr:colOff>
      <xdr:row>46</xdr:row>
      <xdr:rowOff>11906</xdr:rowOff>
    </xdr:to>
    <xdr:graphicFrame macro="">
      <xdr:nvGraphicFramePr>
        <xdr:cNvPr id="2" name="Gráfico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976313</xdr:colOff>
      <xdr:row>0</xdr:row>
      <xdr:rowOff>0</xdr:rowOff>
    </xdr:from>
    <xdr:ext cx="18192750" cy="1469890"/>
    <xdr:sp macro="" textlink="">
      <xdr:nvSpPr>
        <xdr:cNvPr id="6" name="CuadroTexto 5">
          <a:extLst>
            <a:ext uri="{FF2B5EF4-FFF2-40B4-BE49-F238E27FC236}">
              <a16:creationId xmlns:a16="http://schemas.microsoft.com/office/drawing/2014/main" id="{00000000-0008-0000-0800-000006000000}"/>
            </a:ext>
          </a:extLst>
        </xdr:cNvPr>
        <xdr:cNvSpPr txBox="1"/>
      </xdr:nvSpPr>
      <xdr:spPr>
        <a:xfrm>
          <a:off x="976313" y="0"/>
          <a:ext cx="18192750" cy="1469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scene3d>
            <a:camera prst="orthographicFront"/>
            <a:lightRig rig="threePt" dir="t"/>
          </a:scene3d>
          <a:sp3d extrusionH="57150">
            <a:bevelT w="38100" h="38100" prst="angle"/>
          </a:sp3d>
        </a:bodyPr>
        <a:lstStyle/>
        <a:p>
          <a:pPr algn="ctr"/>
          <a:r>
            <a:rPr lang="es-CO" sz="4400" b="1">
              <a:solidFill>
                <a:schemeClr val="bg1"/>
              </a:solidFill>
            </a:rPr>
            <a:t>SECRETARÍA JURÍDICA DISTRITAL ESTADO PRESUPUESTAL </a:t>
          </a:r>
        </a:p>
        <a:p>
          <a:pPr algn="ctr"/>
          <a:r>
            <a:rPr lang="es-CO" sz="4400" b="1">
              <a:solidFill>
                <a:schemeClr val="bg1"/>
              </a:solidFill>
            </a:rPr>
            <a:t>RUBRO INVERSIÓN</a:t>
          </a:r>
        </a:p>
      </xdr:txBody>
    </xdr:sp>
    <xdr:clientData/>
  </xdr:oneCellAnchor>
  <xdr:twoCellAnchor>
    <xdr:from>
      <xdr:col>1</xdr:col>
      <xdr:colOff>0</xdr:colOff>
      <xdr:row>479</xdr:row>
      <xdr:rowOff>90695</xdr:rowOff>
    </xdr:from>
    <xdr:to>
      <xdr:col>1</xdr:col>
      <xdr:colOff>0</xdr:colOff>
      <xdr:row>492</xdr:row>
      <xdr:rowOff>112229</xdr:rowOff>
    </xdr:to>
    <xdr:graphicFrame macro="">
      <xdr:nvGraphicFramePr>
        <xdr:cNvPr id="7" name="Gráfico 4">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202406</xdr:colOff>
      <xdr:row>11</xdr:row>
      <xdr:rowOff>95250</xdr:rowOff>
    </xdr:from>
    <xdr:ext cx="184731" cy="264560"/>
    <xdr:sp macro="" textlink="">
      <xdr:nvSpPr>
        <xdr:cNvPr id="11" name="CuadroTexto 10">
          <a:extLst>
            <a:ext uri="{FF2B5EF4-FFF2-40B4-BE49-F238E27FC236}">
              <a16:creationId xmlns:a16="http://schemas.microsoft.com/office/drawing/2014/main" id="{00000000-0008-0000-0800-00000B000000}"/>
            </a:ext>
          </a:extLst>
        </xdr:cNvPr>
        <xdr:cNvSpPr txBox="1"/>
      </xdr:nvSpPr>
      <xdr:spPr>
        <a:xfrm>
          <a:off x="6643687" y="2226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absolute">
    <xdr:from>
      <xdr:col>10</xdr:col>
      <xdr:colOff>47620</xdr:colOff>
      <xdr:row>41</xdr:row>
      <xdr:rowOff>178594</xdr:rowOff>
    </xdr:from>
    <xdr:to>
      <xdr:col>13</xdr:col>
      <xdr:colOff>35718</xdr:colOff>
      <xdr:row>43</xdr:row>
      <xdr:rowOff>178591</xdr:rowOff>
    </xdr:to>
    <xdr:sp macro="" textlink="">
      <xdr:nvSpPr>
        <xdr:cNvPr id="17" name="Terminador 16">
          <a:hlinkClick xmlns:r="http://schemas.openxmlformats.org/officeDocument/2006/relationships" r:id="rId3"/>
          <a:extLst>
            <a:ext uri="{FF2B5EF4-FFF2-40B4-BE49-F238E27FC236}">
              <a16:creationId xmlns:a16="http://schemas.microsoft.com/office/drawing/2014/main" id="{00000000-0008-0000-0800-000011000000}"/>
            </a:ext>
          </a:extLst>
        </xdr:cNvPr>
        <xdr:cNvSpPr/>
      </xdr:nvSpPr>
      <xdr:spPr>
        <a:xfrm>
          <a:off x="9274964" y="8024813"/>
          <a:ext cx="916785" cy="380997"/>
        </a:xfrm>
        <a:prstGeom prst="flowChartTerminator">
          <a:avLst/>
        </a:prstGeom>
        <a:solidFill>
          <a:schemeClr val="bg1">
            <a:lumMod val="75000"/>
          </a:schemeClr>
        </a:solidFill>
        <a:ln>
          <a:noFill/>
        </a:ln>
        <a:effectLst>
          <a:innerShdw blurRad="63500" dist="50800" dir="2700000">
            <a:prstClr val="black">
              <a:alpha val="50000"/>
            </a:prstClr>
          </a:inn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endParaRPr lang="es-CO" sz="1100">
            <a:solidFill>
              <a:schemeClr val="lt1"/>
            </a:solidFill>
            <a:latin typeface="+mn-lt"/>
            <a:ea typeface="+mn-ea"/>
            <a:cs typeface="+mn-cs"/>
          </a:endParaRPr>
        </a:p>
      </xdr:txBody>
    </xdr:sp>
    <xdr:clientData fPrintsWithSheet="0"/>
  </xdr:twoCellAnchor>
  <xdr:twoCellAnchor>
    <xdr:from>
      <xdr:col>26</xdr:col>
      <xdr:colOff>9520</xdr:colOff>
      <xdr:row>42</xdr:row>
      <xdr:rowOff>33341</xdr:rowOff>
    </xdr:from>
    <xdr:to>
      <xdr:col>29</xdr:col>
      <xdr:colOff>59531</xdr:colOff>
      <xdr:row>44</xdr:row>
      <xdr:rowOff>47624</xdr:rowOff>
    </xdr:to>
    <xdr:sp macro="" textlink="">
      <xdr:nvSpPr>
        <xdr:cNvPr id="18" name="Terminador 17">
          <a:hlinkClick xmlns:r="http://schemas.openxmlformats.org/officeDocument/2006/relationships" r:id="rId4"/>
          <a:extLst>
            <a:ext uri="{FF2B5EF4-FFF2-40B4-BE49-F238E27FC236}">
              <a16:creationId xmlns:a16="http://schemas.microsoft.com/office/drawing/2014/main" id="{00000000-0008-0000-0800-000012000000}"/>
            </a:ext>
          </a:extLst>
        </xdr:cNvPr>
        <xdr:cNvSpPr/>
      </xdr:nvSpPr>
      <xdr:spPr>
        <a:xfrm>
          <a:off x="14189864" y="8070060"/>
          <a:ext cx="978698" cy="395283"/>
        </a:xfrm>
        <a:prstGeom prst="flowChartTerminator">
          <a:avLst/>
        </a:prstGeom>
        <a:solidFill>
          <a:schemeClr val="bg1">
            <a:lumMod val="75000"/>
          </a:schemeClr>
        </a:solidFill>
        <a:ln>
          <a:noFill/>
        </a:ln>
        <a:effectLst>
          <a:innerShdw blurRad="63500" dist="50800" dir="2700000">
            <a:prstClr val="black">
              <a:alpha val="50000"/>
            </a:prstClr>
          </a:inn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endParaRPr lang="es-CO" sz="1100">
            <a:solidFill>
              <a:schemeClr val="lt1"/>
            </a:solidFill>
            <a:latin typeface="+mn-lt"/>
            <a:ea typeface="+mn-ea"/>
            <a:cs typeface="+mn-cs"/>
          </a:endParaRPr>
        </a:p>
      </xdr:txBody>
    </xdr:sp>
    <xdr:clientData/>
  </xdr:twoCellAnchor>
  <xdr:twoCellAnchor>
    <xdr:from>
      <xdr:col>42</xdr:col>
      <xdr:colOff>54764</xdr:colOff>
      <xdr:row>42</xdr:row>
      <xdr:rowOff>19053</xdr:rowOff>
    </xdr:from>
    <xdr:to>
      <xdr:col>45</xdr:col>
      <xdr:colOff>59531</xdr:colOff>
      <xdr:row>44</xdr:row>
      <xdr:rowOff>59531</xdr:rowOff>
    </xdr:to>
    <xdr:sp macro="" textlink="">
      <xdr:nvSpPr>
        <xdr:cNvPr id="19" name="Terminador 18">
          <a:hlinkClick xmlns:r="http://schemas.openxmlformats.org/officeDocument/2006/relationships" r:id="rId5"/>
          <a:extLst>
            <a:ext uri="{FF2B5EF4-FFF2-40B4-BE49-F238E27FC236}">
              <a16:creationId xmlns:a16="http://schemas.microsoft.com/office/drawing/2014/main" id="{00000000-0008-0000-0800-000013000000}"/>
            </a:ext>
          </a:extLst>
        </xdr:cNvPr>
        <xdr:cNvSpPr/>
      </xdr:nvSpPr>
      <xdr:spPr>
        <a:xfrm>
          <a:off x="19188108" y="8055772"/>
          <a:ext cx="933454" cy="421478"/>
        </a:xfrm>
        <a:prstGeom prst="flowChartTerminator">
          <a:avLst/>
        </a:prstGeom>
        <a:solidFill>
          <a:schemeClr val="bg1">
            <a:lumMod val="75000"/>
          </a:schemeClr>
        </a:solidFill>
        <a:ln>
          <a:noFill/>
        </a:ln>
        <a:effectLst>
          <a:innerShdw blurRad="63500" dist="50800" dir="2700000">
            <a:prstClr val="black">
              <a:alpha val="50000"/>
            </a:prstClr>
          </a:inn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s-CO"/>
        </a:p>
      </xdr:txBody>
    </xdr:sp>
    <xdr:clientData/>
  </xdr:twoCellAnchor>
  <xdr:twoCellAnchor>
    <xdr:from>
      <xdr:col>0</xdr:col>
      <xdr:colOff>0</xdr:colOff>
      <xdr:row>0</xdr:row>
      <xdr:rowOff>142874</xdr:rowOff>
    </xdr:from>
    <xdr:to>
      <xdr:col>0</xdr:col>
      <xdr:colOff>3571875</xdr:colOff>
      <xdr:row>32</xdr:row>
      <xdr:rowOff>59530</xdr:rowOff>
    </xdr:to>
    <xdr:graphicFrame macro="">
      <xdr:nvGraphicFramePr>
        <xdr:cNvPr id="20" name="Gráfico 19">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21</xdr:row>
      <xdr:rowOff>154781</xdr:rowOff>
    </xdr:from>
    <xdr:to>
      <xdr:col>0</xdr:col>
      <xdr:colOff>3381375</xdr:colOff>
      <xdr:row>49</xdr:row>
      <xdr:rowOff>142874</xdr:rowOff>
    </xdr:to>
    <xdr:graphicFrame macro="">
      <xdr:nvGraphicFramePr>
        <xdr:cNvPr id="21" name="Gráfico 20">
          <a:extLst>
            <a:ext uri="{FF2B5EF4-FFF2-40B4-BE49-F238E27FC236}">
              <a16:creationId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176213</xdr:colOff>
      <xdr:row>6</xdr:row>
      <xdr:rowOff>152400</xdr:rowOff>
    </xdr:from>
    <xdr:ext cx="3157537" cy="593304"/>
    <xdr:sp macro="" textlink="">
      <xdr:nvSpPr>
        <xdr:cNvPr id="22" name="CuadroTexto 21">
          <a:extLst>
            <a:ext uri="{FF2B5EF4-FFF2-40B4-BE49-F238E27FC236}">
              <a16:creationId xmlns:a16="http://schemas.microsoft.com/office/drawing/2014/main" id="{00000000-0008-0000-0800-000016000000}"/>
            </a:ext>
          </a:extLst>
        </xdr:cNvPr>
        <xdr:cNvSpPr txBox="1"/>
      </xdr:nvSpPr>
      <xdr:spPr>
        <a:xfrm>
          <a:off x="176213" y="1319213"/>
          <a:ext cx="3157537"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scene3d>
            <a:camera prst="orthographicFront"/>
            <a:lightRig rig="threePt" dir="t"/>
          </a:scene3d>
          <a:sp3d extrusionH="57150">
            <a:bevelT w="38100" h="38100" prst="angle"/>
          </a:sp3d>
        </a:bodyPr>
        <a:lstStyle/>
        <a:p>
          <a:pPr algn="ctr"/>
          <a:r>
            <a:rPr lang="es-CO" sz="3200" b="1">
              <a:solidFill>
                <a:schemeClr val="bg1"/>
              </a:solidFill>
            </a:rPr>
            <a:t>EJECUCIÓN</a:t>
          </a:r>
        </a:p>
      </xdr:txBody>
    </xdr:sp>
    <xdr:clientData/>
  </xdr:oneCellAnchor>
  <xdr:oneCellAnchor>
    <xdr:from>
      <xdr:col>0</xdr:col>
      <xdr:colOff>0</xdr:colOff>
      <xdr:row>26</xdr:row>
      <xdr:rowOff>78582</xdr:rowOff>
    </xdr:from>
    <xdr:ext cx="3157537" cy="593304"/>
    <xdr:sp macro="" textlink="">
      <xdr:nvSpPr>
        <xdr:cNvPr id="23" name="CuadroTexto 22">
          <a:extLst>
            <a:ext uri="{FF2B5EF4-FFF2-40B4-BE49-F238E27FC236}">
              <a16:creationId xmlns:a16="http://schemas.microsoft.com/office/drawing/2014/main" id="{00000000-0008-0000-0800-000017000000}"/>
            </a:ext>
          </a:extLst>
        </xdr:cNvPr>
        <xdr:cNvSpPr txBox="1"/>
      </xdr:nvSpPr>
      <xdr:spPr>
        <a:xfrm>
          <a:off x="0" y="5067301"/>
          <a:ext cx="3157537"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scene3d>
            <a:camera prst="orthographicFront"/>
            <a:lightRig rig="threePt" dir="t"/>
          </a:scene3d>
          <a:sp3d extrusionH="57150">
            <a:bevelT w="38100" h="38100" prst="angle"/>
          </a:sp3d>
        </a:bodyPr>
        <a:lstStyle/>
        <a:p>
          <a:pPr algn="ctr"/>
          <a:r>
            <a:rPr lang="es-CO" sz="3200" b="1">
              <a:solidFill>
                <a:schemeClr val="bg1"/>
              </a:solidFill>
            </a:rPr>
            <a:t>GIROS</a:t>
          </a:r>
        </a:p>
      </xdr:txBody>
    </xdr:sp>
    <xdr:clientData/>
  </xdr:oneCellAnchor>
  <xdr:twoCellAnchor>
    <xdr:from>
      <xdr:col>0</xdr:col>
      <xdr:colOff>654845</xdr:colOff>
      <xdr:row>41</xdr:row>
      <xdr:rowOff>11906</xdr:rowOff>
    </xdr:from>
    <xdr:to>
      <xdr:col>0</xdr:col>
      <xdr:colOff>2333625</xdr:colOff>
      <xdr:row>43</xdr:row>
      <xdr:rowOff>83343</xdr:rowOff>
    </xdr:to>
    <xdr:sp macro="" textlink="">
      <xdr:nvSpPr>
        <xdr:cNvPr id="13" name="Terminador 12">
          <a:hlinkClick xmlns:r="http://schemas.openxmlformats.org/officeDocument/2006/relationships" r:id="rId8"/>
          <a:extLst>
            <a:ext uri="{FF2B5EF4-FFF2-40B4-BE49-F238E27FC236}">
              <a16:creationId xmlns:a16="http://schemas.microsoft.com/office/drawing/2014/main" id="{00000000-0008-0000-0800-00000D000000}"/>
            </a:ext>
          </a:extLst>
        </xdr:cNvPr>
        <xdr:cNvSpPr/>
      </xdr:nvSpPr>
      <xdr:spPr>
        <a:xfrm>
          <a:off x="654845" y="7858125"/>
          <a:ext cx="1678780" cy="452437"/>
        </a:xfrm>
        <a:prstGeom prst="flowChartTerminator">
          <a:avLst/>
        </a:prstGeom>
        <a:solidFill>
          <a:schemeClr val="bg1">
            <a:lumMod val="75000"/>
          </a:schemeClr>
        </a:solidFill>
        <a:ln>
          <a:noFill/>
        </a:ln>
        <a:effectLst>
          <a:innerShdw blurRad="63500" dist="50800" dir="2700000">
            <a:prstClr val="black">
              <a:alpha val="50000"/>
            </a:prstClr>
          </a:inn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s-CO" sz="1600" b="1">
              <a:solidFill>
                <a:sysClr val="windowText" lastClr="000000"/>
              </a:solidFill>
              <a:latin typeface="+mn-lt"/>
              <a:ea typeface="+mn-ea"/>
              <a:cs typeface="+mn-cs"/>
            </a:rPr>
            <a:t>CONSOLIDADO</a:t>
          </a:r>
        </a:p>
      </xdr:txBody>
    </xdr:sp>
    <xdr:clientData/>
  </xdr:twoCellAnchor>
  <xdr:twoCellAnchor>
    <xdr:from>
      <xdr:col>0</xdr:col>
      <xdr:colOff>652464</xdr:colOff>
      <xdr:row>43</xdr:row>
      <xdr:rowOff>164306</xdr:rowOff>
    </xdr:from>
    <xdr:to>
      <xdr:col>0</xdr:col>
      <xdr:colOff>2331244</xdr:colOff>
      <xdr:row>46</xdr:row>
      <xdr:rowOff>45243</xdr:rowOff>
    </xdr:to>
    <xdr:sp macro="" textlink="">
      <xdr:nvSpPr>
        <xdr:cNvPr id="14" name="Terminador 13">
          <a:hlinkClick xmlns:r="http://schemas.openxmlformats.org/officeDocument/2006/relationships" r:id="rId9"/>
          <a:extLst>
            <a:ext uri="{FF2B5EF4-FFF2-40B4-BE49-F238E27FC236}">
              <a16:creationId xmlns:a16="http://schemas.microsoft.com/office/drawing/2014/main" id="{00000000-0008-0000-0800-00000E000000}"/>
            </a:ext>
          </a:extLst>
        </xdr:cNvPr>
        <xdr:cNvSpPr/>
      </xdr:nvSpPr>
      <xdr:spPr>
        <a:xfrm>
          <a:off x="652464" y="8391525"/>
          <a:ext cx="1678780" cy="452437"/>
        </a:xfrm>
        <a:prstGeom prst="flowChartTerminator">
          <a:avLst/>
        </a:prstGeom>
        <a:solidFill>
          <a:schemeClr val="bg1">
            <a:lumMod val="75000"/>
          </a:schemeClr>
        </a:solidFill>
        <a:ln>
          <a:noFill/>
        </a:ln>
        <a:effectLst>
          <a:innerShdw blurRad="63500" dist="50800" dir="2700000">
            <a:prstClr val="black">
              <a:alpha val="50000"/>
            </a:prstClr>
          </a:inn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s-CO" sz="1600" b="1">
              <a:solidFill>
                <a:sysClr val="windowText" lastClr="000000"/>
              </a:solidFill>
              <a:latin typeface="+mn-lt"/>
              <a:ea typeface="+mn-ea"/>
              <a:cs typeface="+mn-cs"/>
            </a:rPr>
            <a:t>INICIO</a:t>
          </a: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0.11566</cdr:x>
      <cdr:y>0.90968</cdr:y>
    </cdr:from>
    <cdr:to>
      <cdr:x>0.16002</cdr:x>
      <cdr:y>0.95362</cdr:y>
    </cdr:to>
    <cdr:sp macro="" textlink="">
      <cdr:nvSpPr>
        <cdr:cNvPr id="2" name="Terminador 1">
          <a:hlinkClick xmlns:a="http://schemas.openxmlformats.org/drawingml/2006/main" xmlns:r="http://schemas.openxmlformats.org/officeDocument/2006/relationships" r:id="rId1"/>
        </cdr:cNvPr>
        <cdr:cNvSpPr/>
      </cdr:nvSpPr>
      <cdr:spPr>
        <a:xfrm xmlns:a="http://schemas.openxmlformats.org/drawingml/2006/main">
          <a:off x="2349332" y="7938992"/>
          <a:ext cx="901073" cy="383477"/>
        </a:xfrm>
        <a:prstGeom xmlns:a="http://schemas.openxmlformats.org/drawingml/2006/main" prst="flowChartTerminator">
          <a:avLst/>
        </a:prstGeom>
        <a:solidFill xmlns:a="http://schemas.openxmlformats.org/drawingml/2006/main">
          <a:schemeClr val="bg1">
            <a:lumMod val="75000"/>
          </a:schemeClr>
        </a:solidFill>
        <a:ln xmlns:a="http://schemas.openxmlformats.org/drawingml/2006/main">
          <a:noFill/>
        </a:ln>
        <a:effectLst xmlns:a="http://schemas.openxmlformats.org/drawingml/2006/main">
          <a:innerShdw blurRad="63500" dist="50800" dir="2700000">
            <a:prstClr val="black">
              <a:alpha val="50000"/>
            </a:prstClr>
          </a:innerShdw>
        </a:effectLst>
        <a:scene3d xmlns:a="http://schemas.openxmlformats.org/drawingml/2006/main">
          <a:camera prst="orthographicFront"/>
          <a:lightRig rig="threePt" dir="t"/>
        </a:scene3d>
        <a:sp3d xmlns:a="http://schemas.openxmlformats.org/drawingml/2006/main">
          <a:bevelT/>
        </a:sp3d>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p xmlns:a="http://schemas.openxmlformats.org/drawingml/2006/main">
          <a:pPr marL="0" indent="0"/>
          <a:endParaRPr lang="es-CO" sz="1100">
            <a:solidFill>
              <a:schemeClr val="lt1"/>
            </a:solidFill>
            <a:latin typeface="+mn-lt"/>
            <a:ea typeface="+mn-ea"/>
            <a:cs typeface="+mn-cs"/>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cdr:x>
      <cdr:y>0.47121</cdr:y>
    </cdr:from>
    <cdr:to>
      <cdr:x>0.59667</cdr:x>
      <cdr:y>0.5492</cdr:y>
    </cdr:to>
    <cdr:sp macro="" textlink="velocimetro!$F$14">
      <cdr:nvSpPr>
        <cdr:cNvPr id="8" name="Retraso 4"/>
        <cdr:cNvSpPr/>
      </cdr:nvSpPr>
      <cdr:spPr>
        <a:xfrm xmlns:a="http://schemas.openxmlformats.org/drawingml/2006/main" rot="16200000">
          <a:off x="1401256" y="2591818"/>
          <a:ext cx="471713" cy="988219"/>
        </a:xfrm>
        <a:prstGeom xmlns:a="http://schemas.openxmlformats.org/drawingml/2006/main" prst="flowChartDelay">
          <a:avLst/>
        </a:prstGeom>
        <a:gradFill xmlns:a="http://schemas.openxmlformats.org/drawingml/2006/main" flip="none" rotWithShape="1">
          <a:gsLst>
            <a:gs pos="44000">
              <a:schemeClr val="tx1"/>
            </a:gs>
            <a:gs pos="100000">
              <a:schemeClr val="accent1">
                <a:lumMod val="30000"/>
                <a:lumOff val="70000"/>
              </a:schemeClr>
            </a:gs>
          </a:gsLst>
          <a:lin ang="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nchorCtr="1"/>
        <a:lstStyle xmlns:a="http://schemas.openxmlformats.org/drawingml/2006/main"/>
        <a:p xmlns:a="http://schemas.openxmlformats.org/drawingml/2006/main">
          <a:fld id="{B877160B-59AF-4725-859A-C4A265199451}" type="TxLink">
            <a:rPr lang="en-US" sz="1400" b="1" i="0" u="none" strike="noStrike">
              <a:solidFill>
                <a:schemeClr val="bg1"/>
              </a:solidFill>
              <a:latin typeface="Calibri"/>
              <a:cs typeface="Calibri"/>
            </a:rPr>
            <a:pPr/>
            <a:t>67,29%</a:t>
          </a:fld>
          <a:endParaRPr lang="es-CO" sz="700" b="1">
            <a:solidFill>
              <a:schemeClr val="bg1"/>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0.33099</cdr:x>
      <cdr:y>0.46808</cdr:y>
    </cdr:from>
    <cdr:to>
      <cdr:x>0.62324</cdr:x>
      <cdr:y>0.54607</cdr:y>
    </cdr:to>
    <cdr:sp macro="" textlink="velocimetro!$F$36">
      <cdr:nvSpPr>
        <cdr:cNvPr id="8" name="Retraso 4"/>
        <cdr:cNvSpPr/>
      </cdr:nvSpPr>
      <cdr:spPr>
        <a:xfrm xmlns:a="http://schemas.openxmlformats.org/drawingml/2006/main" rot="16200000">
          <a:off x="1405763" y="2204597"/>
          <a:ext cx="415070" cy="988219"/>
        </a:xfrm>
        <a:prstGeom xmlns:a="http://schemas.openxmlformats.org/drawingml/2006/main" prst="flowChartDelay">
          <a:avLst/>
        </a:prstGeom>
        <a:gradFill xmlns:a="http://schemas.openxmlformats.org/drawingml/2006/main" flip="none" rotWithShape="1">
          <a:gsLst>
            <a:gs pos="44000">
              <a:schemeClr val="tx1"/>
            </a:gs>
            <a:gs pos="100000">
              <a:schemeClr val="accent1">
                <a:lumMod val="30000"/>
                <a:lumOff val="70000"/>
              </a:schemeClr>
            </a:gs>
          </a:gsLst>
          <a:lin ang="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nchorCtr="1"/>
        <a:lstStyle xmlns:a="http://schemas.openxmlformats.org/drawingml/2006/main"/>
        <a:p xmlns:a="http://schemas.openxmlformats.org/drawingml/2006/main">
          <a:fld id="{34FF2EF1-9CB2-46A1-B189-FAF62DEAE988}" type="TxLink">
            <a:rPr lang="en-US" sz="1400" b="1" i="0" u="none" strike="noStrike">
              <a:solidFill>
                <a:schemeClr val="bg1"/>
              </a:solidFill>
              <a:latin typeface="Calibri"/>
              <a:cs typeface="Calibri"/>
            </a:rPr>
            <a:pPr/>
            <a:t>53,49%</a:t>
          </a:fld>
          <a:endParaRPr lang="es-CO" sz="300" b="1">
            <a:solidFill>
              <a:schemeClr val="bg1"/>
            </a:solidFill>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20</xdr:col>
      <xdr:colOff>240195</xdr:colOff>
      <xdr:row>592</xdr:row>
      <xdr:rowOff>41413</xdr:rowOff>
    </xdr:from>
    <xdr:to>
      <xdr:col>24</xdr:col>
      <xdr:colOff>1312794</xdr:colOff>
      <xdr:row>615</xdr:row>
      <xdr:rowOff>182217</xdr:rowOff>
    </xdr:to>
    <xdr:graphicFrame macro="">
      <xdr:nvGraphicFramePr>
        <xdr:cNvPr id="3" name="Gráfico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9526</xdr:colOff>
      <xdr:row>0</xdr:row>
      <xdr:rowOff>1</xdr:rowOff>
    </xdr:from>
    <xdr:to>
      <xdr:col>1</xdr:col>
      <xdr:colOff>1047750</xdr:colOff>
      <xdr:row>0</xdr:row>
      <xdr:rowOff>664621</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5547" t="85766"/>
        <a:stretch/>
      </xdr:blipFill>
      <xdr:spPr>
        <a:xfrm>
          <a:off x="9526" y="1"/>
          <a:ext cx="1733549" cy="664620"/>
        </a:xfrm>
        <a:prstGeom prst="rect">
          <a:avLst/>
        </a:prstGeom>
      </xdr:spPr>
    </xdr:pic>
    <xdr:clientData/>
  </xdr:twoCellAnchor>
  <xdr:oneCellAnchor>
    <xdr:from>
      <xdr:col>0</xdr:col>
      <xdr:colOff>0</xdr:colOff>
      <xdr:row>36</xdr:row>
      <xdr:rowOff>152400</xdr:rowOff>
    </xdr:from>
    <xdr:ext cx="689228" cy="264560"/>
    <xdr:sp macro="" textlink="">
      <xdr:nvSpPr>
        <xdr:cNvPr id="3" name="CuadroTexto 2">
          <a:hlinkClick xmlns:r="http://schemas.openxmlformats.org/officeDocument/2006/relationships" r:id="rId2"/>
          <a:extLst>
            <a:ext uri="{FF2B5EF4-FFF2-40B4-BE49-F238E27FC236}">
              <a16:creationId xmlns:a16="http://schemas.microsoft.com/office/drawing/2014/main" id="{00000000-0008-0000-0E00-000003000000}"/>
            </a:ext>
          </a:extLst>
        </xdr:cNvPr>
        <xdr:cNvSpPr txBox="1"/>
      </xdr:nvSpPr>
      <xdr:spPr>
        <a:xfrm>
          <a:off x="0" y="9620250"/>
          <a:ext cx="68922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Regresar</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18</xdr:col>
      <xdr:colOff>123825</xdr:colOff>
      <xdr:row>0</xdr:row>
      <xdr:rowOff>180975</xdr:rowOff>
    </xdr:from>
    <xdr:to>
      <xdr:col>24</xdr:col>
      <xdr:colOff>257175</xdr:colOff>
      <xdr:row>22</xdr:row>
      <xdr:rowOff>0</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381000</xdr:colOff>
      <xdr:row>2</xdr:row>
      <xdr:rowOff>47625</xdr:rowOff>
    </xdr:from>
    <xdr:to>
      <xdr:col>15</xdr:col>
      <xdr:colOff>361950</xdr:colOff>
      <xdr:row>24</xdr:row>
      <xdr:rowOff>123825</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0.43163</cdr:x>
      <cdr:y>0.49046</cdr:y>
    </cdr:from>
    <cdr:to>
      <cdr:x>0.57671</cdr:x>
      <cdr:y>0.56845</cdr:y>
    </cdr:to>
    <cdr:sp macro="" textlink="velocimetro!$B$36">
      <cdr:nvSpPr>
        <cdr:cNvPr id="8" name="Retraso 4"/>
        <cdr:cNvSpPr/>
      </cdr:nvSpPr>
      <cdr:spPr>
        <a:xfrm xmlns:a="http://schemas.openxmlformats.org/drawingml/2006/main" rot="16200000">
          <a:off x="2827252" y="1803606"/>
          <a:ext cx="329084" cy="860916"/>
        </a:xfrm>
        <a:prstGeom xmlns:a="http://schemas.openxmlformats.org/drawingml/2006/main" prst="flowChartDelay">
          <a:avLst/>
        </a:prstGeom>
        <a:gradFill xmlns:a="http://schemas.openxmlformats.org/drawingml/2006/main" flip="none" rotWithShape="1">
          <a:gsLst>
            <a:gs pos="44000">
              <a:schemeClr val="tx1"/>
            </a:gs>
            <a:gs pos="100000">
              <a:schemeClr val="accent1">
                <a:lumMod val="30000"/>
                <a:lumOff val="70000"/>
              </a:schemeClr>
            </a:gs>
          </a:gsLst>
          <a:lin ang="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nchorCtr="1"/>
        <a:lstStyle xmlns:a="http://schemas.openxmlformats.org/drawingml/2006/main"/>
        <a:p xmlns:a="http://schemas.openxmlformats.org/drawingml/2006/main">
          <a:fld id="{4F0370EB-CD81-4DC6-9305-926B400118CD}" type="TxLink">
            <a:rPr lang="en-US" sz="1600" b="1" i="0" u="none" strike="noStrike">
              <a:solidFill>
                <a:schemeClr val="accent1">
                  <a:lumMod val="20000"/>
                  <a:lumOff val="80000"/>
                </a:schemeClr>
              </a:solidFill>
              <a:latin typeface="Calibri"/>
              <a:cs typeface="Calibri"/>
            </a:rPr>
            <a:pPr/>
            <a:t>62,44%</a:t>
          </a:fld>
          <a:endParaRPr lang="es-CO" sz="1400" b="1">
            <a:solidFill>
              <a:schemeClr val="accent1">
                <a:lumMod val="20000"/>
                <a:lumOff val="80000"/>
              </a:schemeClr>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0.3927</cdr:x>
      <cdr:y>0.46137</cdr:y>
    </cdr:from>
    <cdr:to>
      <cdr:x>0.53778</cdr:x>
      <cdr:y>0.53936</cdr:y>
    </cdr:to>
    <cdr:sp macro="" textlink="velocimetro!$B$14">
      <cdr:nvSpPr>
        <cdr:cNvPr id="8" name="Retraso 4"/>
        <cdr:cNvSpPr/>
      </cdr:nvSpPr>
      <cdr:spPr>
        <a:xfrm xmlns:a="http://schemas.openxmlformats.org/drawingml/2006/main" rot="16200000">
          <a:off x="2298157" y="1854462"/>
          <a:ext cx="349142" cy="771093"/>
        </a:xfrm>
        <a:prstGeom xmlns:a="http://schemas.openxmlformats.org/drawingml/2006/main" prst="flowChartDelay">
          <a:avLst/>
        </a:prstGeom>
        <a:gradFill xmlns:a="http://schemas.openxmlformats.org/drawingml/2006/main" flip="none" rotWithShape="1">
          <a:gsLst>
            <a:gs pos="44000">
              <a:schemeClr val="tx1"/>
            </a:gs>
            <a:gs pos="100000">
              <a:schemeClr val="accent1">
                <a:lumMod val="30000"/>
                <a:lumOff val="70000"/>
              </a:schemeClr>
            </a:gs>
          </a:gsLst>
          <a:lin ang="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nchorCtr="1"/>
        <a:lstStyle xmlns:a="http://schemas.openxmlformats.org/drawingml/2006/main"/>
        <a:p xmlns:a="http://schemas.openxmlformats.org/drawingml/2006/main">
          <a:fld id="{3C6C4617-B37A-4076-A608-9B1E9CB35B42}" type="TxLink">
            <a:rPr lang="en-US" sz="1400" b="1" i="0" u="none" strike="noStrike">
              <a:solidFill>
                <a:schemeClr val="bg1"/>
              </a:solidFill>
              <a:latin typeface="Calibri"/>
              <a:cs typeface="Calibri"/>
            </a:rPr>
            <a:pPr/>
            <a:t>70,23%</a:t>
          </a:fld>
          <a:endParaRPr lang="es-CO" sz="600" b="1">
            <a:solidFill>
              <a:schemeClr val="bg1"/>
            </a:solidFill>
          </a:endParaRP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17</xdr:col>
      <xdr:colOff>45372</xdr:colOff>
      <xdr:row>1</xdr:row>
      <xdr:rowOff>65677</xdr:rowOff>
    </xdr:from>
    <xdr:to>
      <xdr:col>18</xdr:col>
      <xdr:colOff>44247</xdr:colOff>
      <xdr:row>2</xdr:row>
      <xdr:rowOff>100399</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stretch>
          <a:fillRect/>
        </a:stretch>
      </xdr:blipFill>
      <xdr:spPr>
        <a:xfrm rot="20123674" flipH="1">
          <a:off x="11638658" y="637177"/>
          <a:ext cx="277821" cy="252436"/>
        </a:xfrm>
        <a:prstGeom prst="rect">
          <a:avLst/>
        </a:prstGeom>
      </xdr:spPr>
    </xdr:pic>
    <xdr:clientData/>
  </xdr:twoCellAnchor>
  <xdr:twoCellAnchor editAs="oneCell">
    <xdr:from>
      <xdr:col>1</xdr:col>
      <xdr:colOff>1</xdr:colOff>
      <xdr:row>0</xdr:row>
      <xdr:rowOff>7939</xdr:rowOff>
    </xdr:from>
    <xdr:to>
      <xdr:col>1</xdr:col>
      <xdr:colOff>625929</xdr:colOff>
      <xdr:row>0</xdr:row>
      <xdr:rowOff>561259</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4655" t="85766" r="4516"/>
        <a:stretch/>
      </xdr:blipFill>
      <xdr:spPr>
        <a:xfrm>
          <a:off x="1524001" y="7939"/>
          <a:ext cx="625928" cy="553320"/>
        </a:xfrm>
        <a:prstGeom prst="rect">
          <a:avLst/>
        </a:prstGeom>
      </xdr:spPr>
    </xdr:pic>
    <xdr:clientData/>
  </xdr:twoCellAnchor>
  <xdr:twoCellAnchor editAs="oneCell">
    <xdr:from>
      <xdr:col>18</xdr:col>
      <xdr:colOff>27214</xdr:colOff>
      <xdr:row>0</xdr:row>
      <xdr:rowOff>7939</xdr:rowOff>
    </xdr:from>
    <xdr:to>
      <xdr:col>20</xdr:col>
      <xdr:colOff>2</xdr:colOff>
      <xdr:row>0</xdr:row>
      <xdr:rowOff>566523</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5547" t="85766" r="15579"/>
        <a:stretch/>
      </xdr:blipFill>
      <xdr:spPr>
        <a:xfrm>
          <a:off x="12470946" y="7939"/>
          <a:ext cx="530681" cy="558584"/>
        </a:xfrm>
        <a:prstGeom prst="rect">
          <a:avLst/>
        </a:prstGeom>
      </xdr:spPr>
    </xdr:pic>
    <xdr:clientData/>
  </xdr:twoCellAnchor>
  <xdr:twoCellAnchor>
    <xdr:from>
      <xdr:col>5</xdr:col>
      <xdr:colOff>778328</xdr:colOff>
      <xdr:row>1</xdr:row>
      <xdr:rowOff>197303</xdr:rowOff>
    </xdr:from>
    <xdr:to>
      <xdr:col>19</xdr:col>
      <xdr:colOff>232682</xdr:colOff>
      <xdr:row>23</xdr:row>
      <xdr:rowOff>20411</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xdr:colOff>
      <xdr:row>0</xdr:row>
      <xdr:rowOff>7938</xdr:rowOff>
    </xdr:from>
    <xdr:to>
      <xdr:col>1</xdr:col>
      <xdr:colOff>650875</xdr:colOff>
      <xdr:row>1</xdr:row>
      <xdr:rowOff>8233</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4655" t="85766" r="4516"/>
        <a:stretch/>
      </xdr:blipFill>
      <xdr:spPr>
        <a:xfrm>
          <a:off x="914401" y="7938"/>
          <a:ext cx="650874" cy="571795"/>
        </a:xfrm>
        <a:prstGeom prst="rect">
          <a:avLst/>
        </a:prstGeom>
      </xdr:spPr>
    </xdr:pic>
    <xdr:clientData/>
  </xdr:twoCellAnchor>
  <xdr:twoCellAnchor>
    <xdr:from>
      <xdr:col>0</xdr:col>
      <xdr:colOff>326571</xdr:colOff>
      <xdr:row>23</xdr:row>
      <xdr:rowOff>27214</xdr:rowOff>
    </xdr:from>
    <xdr:to>
      <xdr:col>1</xdr:col>
      <xdr:colOff>823235</xdr:colOff>
      <xdr:row>24</xdr:row>
      <xdr:rowOff>68037</xdr:rowOff>
    </xdr:to>
    <xdr:sp macro="" textlink="">
      <xdr:nvSpPr>
        <xdr:cNvPr id="9" name="Rectángulo redondeado 8">
          <a:hlinkClick xmlns:r="http://schemas.openxmlformats.org/officeDocument/2006/relationships" r:id="rId6"/>
          <a:extLst>
            <a:ext uri="{FF2B5EF4-FFF2-40B4-BE49-F238E27FC236}">
              <a16:creationId xmlns:a16="http://schemas.microsoft.com/office/drawing/2014/main" id="{00000000-0008-0000-0100-000009000000}"/>
            </a:ext>
          </a:extLst>
        </xdr:cNvPr>
        <xdr:cNvSpPr/>
      </xdr:nvSpPr>
      <xdr:spPr>
        <a:xfrm>
          <a:off x="326571" y="4463143"/>
          <a:ext cx="830039" cy="19050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t>DASHBOARD</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81842</xdr:colOff>
      <xdr:row>1</xdr:row>
      <xdr:rowOff>18502</xdr:rowOff>
    </xdr:from>
    <xdr:to>
      <xdr:col>19</xdr:col>
      <xdr:colOff>99273</xdr:colOff>
      <xdr:row>2</xdr:row>
      <xdr:rowOff>70085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rot="20123674" flipH="1">
          <a:off x="11035592" y="590002"/>
          <a:ext cx="296377" cy="269297"/>
        </a:xfrm>
        <a:prstGeom prst="rect">
          <a:avLst/>
        </a:prstGeom>
      </xdr:spPr>
    </xdr:pic>
    <xdr:clientData/>
  </xdr:twoCellAnchor>
  <xdr:twoCellAnchor>
    <xdr:from>
      <xdr:col>6</xdr:col>
      <xdr:colOff>9525</xdr:colOff>
      <xdr:row>1</xdr:row>
      <xdr:rowOff>136071</xdr:rowOff>
    </xdr:from>
    <xdr:to>
      <xdr:col>19</xdr:col>
      <xdr:colOff>266700</xdr:colOff>
      <xdr:row>23</xdr:row>
      <xdr:rowOff>0</xdr:rowOff>
    </xdr:to>
    <xdr:graphicFrame macro="">
      <xdr:nvGraphicFramePr>
        <xdr:cNvPr id="5" name="1 Gráfico">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xdr:colOff>
      <xdr:row>0</xdr:row>
      <xdr:rowOff>7938</xdr:rowOff>
    </xdr:from>
    <xdr:to>
      <xdr:col>1</xdr:col>
      <xdr:colOff>650875</xdr:colOff>
      <xdr:row>1</xdr:row>
      <xdr:rowOff>8233</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4655" t="85766" r="4516"/>
        <a:stretch/>
      </xdr:blipFill>
      <xdr:spPr>
        <a:xfrm>
          <a:off x="1524001" y="7938"/>
          <a:ext cx="650874" cy="571795"/>
        </a:xfrm>
        <a:prstGeom prst="rect">
          <a:avLst/>
        </a:prstGeom>
      </xdr:spPr>
    </xdr:pic>
    <xdr:clientData/>
  </xdr:twoCellAnchor>
  <xdr:twoCellAnchor editAs="oneCell">
    <xdr:from>
      <xdr:col>17</xdr:col>
      <xdr:colOff>265370</xdr:colOff>
      <xdr:row>0</xdr:row>
      <xdr:rowOff>7939</xdr:rowOff>
    </xdr:from>
    <xdr:to>
      <xdr:col>19</xdr:col>
      <xdr:colOff>272143</xdr:colOff>
      <xdr:row>0</xdr:row>
      <xdr:rowOff>570522</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5547" t="85766" r="15579"/>
        <a:stretch/>
      </xdr:blipFill>
      <xdr:spPr>
        <a:xfrm>
          <a:off x="10940174" y="7939"/>
          <a:ext cx="564665" cy="562583"/>
        </a:xfrm>
        <a:prstGeom prst="rect">
          <a:avLst/>
        </a:prstGeom>
      </xdr:spPr>
    </xdr:pic>
    <xdr:clientData/>
  </xdr:twoCellAnchor>
  <xdr:twoCellAnchor>
    <xdr:from>
      <xdr:col>1</xdr:col>
      <xdr:colOff>0</xdr:colOff>
      <xdr:row>23</xdr:row>
      <xdr:rowOff>34017</xdr:rowOff>
    </xdr:from>
    <xdr:to>
      <xdr:col>1</xdr:col>
      <xdr:colOff>830039</xdr:colOff>
      <xdr:row>24</xdr:row>
      <xdr:rowOff>34018</xdr:rowOff>
    </xdr:to>
    <xdr:sp macro="" textlink="">
      <xdr:nvSpPr>
        <xdr:cNvPr id="11" name="Rectángulo redondeado 10">
          <a:hlinkClick xmlns:r="http://schemas.openxmlformats.org/officeDocument/2006/relationships" r:id="rId5"/>
          <a:extLst>
            <a:ext uri="{FF2B5EF4-FFF2-40B4-BE49-F238E27FC236}">
              <a16:creationId xmlns:a16="http://schemas.microsoft.com/office/drawing/2014/main" id="{00000000-0008-0000-0200-00000B000000}"/>
            </a:ext>
          </a:extLst>
        </xdr:cNvPr>
        <xdr:cNvSpPr/>
      </xdr:nvSpPr>
      <xdr:spPr>
        <a:xfrm>
          <a:off x="333375" y="4469946"/>
          <a:ext cx="830039" cy="19050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t>DASHBOARD</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81982</xdr:colOff>
      <xdr:row>1</xdr:row>
      <xdr:rowOff>61232</xdr:rowOff>
    </xdr:from>
    <xdr:to>
      <xdr:col>19</xdr:col>
      <xdr:colOff>129266</xdr:colOff>
      <xdr:row>2</xdr:row>
      <xdr:rowOff>153546</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rot="19900759" flipH="1">
          <a:off x="11348696" y="632732"/>
          <a:ext cx="326231" cy="235189"/>
        </a:xfrm>
        <a:prstGeom prst="rect">
          <a:avLst/>
        </a:prstGeom>
      </xdr:spPr>
    </xdr:pic>
    <xdr:clientData/>
  </xdr:twoCellAnchor>
  <xdr:twoCellAnchor>
    <xdr:from>
      <xdr:col>6</xdr:col>
      <xdr:colOff>2722</xdr:colOff>
      <xdr:row>1</xdr:row>
      <xdr:rowOff>136070</xdr:rowOff>
    </xdr:from>
    <xdr:to>
      <xdr:col>19</xdr:col>
      <xdr:colOff>259897</xdr:colOff>
      <xdr:row>23</xdr:row>
      <xdr:rowOff>61233</xdr:rowOff>
    </xdr:to>
    <xdr:graphicFrame macro="">
      <xdr:nvGraphicFramePr>
        <xdr:cNvPr id="5" name="1 Gráfico">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xdr:colOff>
      <xdr:row>0</xdr:row>
      <xdr:rowOff>7938</xdr:rowOff>
    </xdr:from>
    <xdr:to>
      <xdr:col>1</xdr:col>
      <xdr:colOff>652908</xdr:colOff>
      <xdr:row>0</xdr:row>
      <xdr:rowOff>564696</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4655" t="85766" r="4516"/>
        <a:stretch/>
      </xdr:blipFill>
      <xdr:spPr>
        <a:xfrm>
          <a:off x="918483" y="7938"/>
          <a:ext cx="652907" cy="556758"/>
        </a:xfrm>
        <a:prstGeom prst="rect">
          <a:avLst/>
        </a:prstGeom>
      </xdr:spPr>
    </xdr:pic>
    <xdr:clientData/>
  </xdr:twoCellAnchor>
  <xdr:twoCellAnchor editAs="oneCell">
    <xdr:from>
      <xdr:col>18</xdr:col>
      <xdr:colOff>6804</xdr:colOff>
      <xdr:row>0</xdr:row>
      <xdr:rowOff>7939</xdr:rowOff>
    </xdr:from>
    <xdr:to>
      <xdr:col>20</xdr:col>
      <xdr:colOff>2</xdr:colOff>
      <xdr:row>0</xdr:row>
      <xdr:rowOff>544287</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5547" t="85766" r="15579"/>
        <a:stretch/>
      </xdr:blipFill>
      <xdr:spPr>
        <a:xfrm>
          <a:off x="11851822" y="7939"/>
          <a:ext cx="551091" cy="536348"/>
        </a:xfrm>
        <a:prstGeom prst="rect">
          <a:avLst/>
        </a:prstGeom>
      </xdr:spPr>
    </xdr:pic>
    <xdr:clientData/>
  </xdr:twoCellAnchor>
  <xdr:twoCellAnchor>
    <xdr:from>
      <xdr:col>1</xdr:col>
      <xdr:colOff>0</xdr:colOff>
      <xdr:row>23</xdr:row>
      <xdr:rowOff>34018</xdr:rowOff>
    </xdr:from>
    <xdr:to>
      <xdr:col>1</xdr:col>
      <xdr:colOff>830039</xdr:colOff>
      <xdr:row>24</xdr:row>
      <xdr:rowOff>34019</xdr:rowOff>
    </xdr:to>
    <xdr:sp macro="" textlink="">
      <xdr:nvSpPr>
        <xdr:cNvPr id="9" name="Rectángulo redondeado 8">
          <a:hlinkClick xmlns:r="http://schemas.openxmlformats.org/officeDocument/2006/relationships" r:id="rId5"/>
          <a:extLst>
            <a:ext uri="{FF2B5EF4-FFF2-40B4-BE49-F238E27FC236}">
              <a16:creationId xmlns:a16="http://schemas.microsoft.com/office/drawing/2014/main" id="{00000000-0008-0000-0300-000009000000}"/>
            </a:ext>
          </a:extLst>
        </xdr:cNvPr>
        <xdr:cNvSpPr/>
      </xdr:nvSpPr>
      <xdr:spPr>
        <a:xfrm>
          <a:off x="918482" y="4456339"/>
          <a:ext cx="830039" cy="19050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t>DASHBOARD</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275764</xdr:colOff>
      <xdr:row>1</xdr:row>
      <xdr:rowOff>61685</xdr:rowOff>
    </xdr:from>
    <xdr:to>
      <xdr:col>17</xdr:col>
      <xdr:colOff>278318</xdr:colOff>
      <xdr:row>2</xdr:row>
      <xdr:rowOff>99751</xdr:rowOff>
    </xdr:to>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stretch>
          <a:fillRect/>
        </a:stretch>
      </xdr:blipFill>
      <xdr:spPr>
        <a:xfrm rot="20131977" flipH="1">
          <a:off x="10909746" y="796471"/>
          <a:ext cx="281501" cy="255780"/>
        </a:xfrm>
        <a:prstGeom prst="rect">
          <a:avLst/>
        </a:prstGeom>
      </xdr:spPr>
    </xdr:pic>
    <xdr:clientData/>
  </xdr:twoCellAnchor>
  <xdr:twoCellAnchor>
    <xdr:from>
      <xdr:col>6</xdr:col>
      <xdr:colOff>9525</xdr:colOff>
      <xdr:row>1</xdr:row>
      <xdr:rowOff>190500</xdr:rowOff>
    </xdr:from>
    <xdr:to>
      <xdr:col>19</xdr:col>
      <xdr:colOff>266700</xdr:colOff>
      <xdr:row>23</xdr:row>
      <xdr:rowOff>0</xdr:rowOff>
    </xdr:to>
    <xdr:graphicFrame macro="">
      <xdr:nvGraphicFramePr>
        <xdr:cNvPr id="2" name="1 Gráfico">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27215</xdr:colOff>
      <xdr:row>0</xdr:row>
      <xdr:rowOff>0</xdr:rowOff>
    </xdr:from>
    <xdr:to>
      <xdr:col>1</xdr:col>
      <xdr:colOff>789214</xdr:colOff>
      <xdr:row>0</xdr:row>
      <xdr:rowOff>729741</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4655" t="85766" r="4516"/>
        <a:stretch/>
      </xdr:blipFill>
      <xdr:spPr>
        <a:xfrm>
          <a:off x="360590" y="0"/>
          <a:ext cx="761999" cy="729741"/>
        </a:xfrm>
        <a:prstGeom prst="rect">
          <a:avLst/>
        </a:prstGeom>
      </xdr:spPr>
    </xdr:pic>
    <xdr:clientData/>
  </xdr:twoCellAnchor>
  <xdr:twoCellAnchor editAs="oneCell">
    <xdr:from>
      <xdr:col>17</xdr:col>
      <xdr:colOff>146300</xdr:colOff>
      <xdr:row>0</xdr:row>
      <xdr:rowOff>7938</xdr:rowOff>
    </xdr:from>
    <xdr:to>
      <xdr:col>20</xdr:col>
      <xdr:colOff>2</xdr:colOff>
      <xdr:row>0</xdr:row>
      <xdr:rowOff>715737</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5547" t="85766" r="15579"/>
        <a:stretch/>
      </xdr:blipFill>
      <xdr:spPr>
        <a:xfrm>
          <a:off x="12233525" y="7938"/>
          <a:ext cx="682377" cy="725488"/>
        </a:xfrm>
        <a:prstGeom prst="rect">
          <a:avLst/>
        </a:prstGeom>
      </xdr:spPr>
    </xdr:pic>
    <xdr:clientData/>
  </xdr:twoCellAnchor>
  <xdr:twoCellAnchor>
    <xdr:from>
      <xdr:col>1</xdr:col>
      <xdr:colOff>0</xdr:colOff>
      <xdr:row>23</xdr:row>
      <xdr:rowOff>34017</xdr:rowOff>
    </xdr:from>
    <xdr:to>
      <xdr:col>1</xdr:col>
      <xdr:colOff>898075</xdr:colOff>
      <xdr:row>24</xdr:row>
      <xdr:rowOff>34018</xdr:rowOff>
    </xdr:to>
    <xdr:sp macro="" textlink="">
      <xdr:nvSpPr>
        <xdr:cNvPr id="8" name="Rectángulo redondeado 7">
          <a:hlinkClick xmlns:r="http://schemas.openxmlformats.org/officeDocument/2006/relationships" r:id="rId4"/>
          <a:extLst>
            <a:ext uri="{FF2B5EF4-FFF2-40B4-BE49-F238E27FC236}">
              <a16:creationId xmlns:a16="http://schemas.microsoft.com/office/drawing/2014/main" id="{00000000-0008-0000-0400-000008000000}"/>
            </a:ext>
          </a:extLst>
        </xdr:cNvPr>
        <xdr:cNvSpPr/>
      </xdr:nvSpPr>
      <xdr:spPr>
        <a:xfrm>
          <a:off x="333375" y="4558392"/>
          <a:ext cx="898075" cy="19050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t>DASHBOARD</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xdr:colOff>
      <xdr:row>0</xdr:row>
      <xdr:rowOff>7938</xdr:rowOff>
    </xdr:from>
    <xdr:to>
      <xdr:col>2</xdr:col>
      <xdr:colOff>825501</xdr:colOff>
      <xdr:row>1</xdr:row>
      <xdr:rowOff>2893</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4655" t="85766" r="4516"/>
        <a:stretch/>
      </xdr:blipFill>
      <xdr:spPr>
        <a:xfrm>
          <a:off x="1524001" y="7938"/>
          <a:ext cx="825500" cy="728380"/>
        </a:xfrm>
        <a:prstGeom prst="rect">
          <a:avLst/>
        </a:prstGeom>
      </xdr:spPr>
    </xdr:pic>
    <xdr:clientData/>
  </xdr:twoCellAnchor>
  <xdr:twoCellAnchor>
    <xdr:from>
      <xdr:col>7</xdr:col>
      <xdr:colOff>9525</xdr:colOff>
      <xdr:row>0</xdr:row>
      <xdr:rowOff>722313</xdr:rowOff>
    </xdr:from>
    <xdr:to>
      <xdr:col>20</xdr:col>
      <xdr:colOff>266700</xdr:colOff>
      <xdr:row>23</xdr:row>
      <xdr:rowOff>9524</xdr:rowOff>
    </xdr:to>
    <xdr:graphicFrame macro="">
      <xdr:nvGraphicFramePr>
        <xdr:cNvPr id="5" name="1 Gráfico">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18</xdr:col>
      <xdr:colOff>146300</xdr:colOff>
      <xdr:row>0</xdr:row>
      <xdr:rowOff>7938</xdr:rowOff>
    </xdr:from>
    <xdr:to>
      <xdr:col>21</xdr:col>
      <xdr:colOff>1</xdr:colOff>
      <xdr:row>1</xdr:row>
      <xdr:rowOff>1</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5547" t="85766" r="15579"/>
        <a:stretch/>
      </xdr:blipFill>
      <xdr:spPr>
        <a:xfrm>
          <a:off x="12128750" y="7938"/>
          <a:ext cx="682376" cy="7254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285750</xdr:colOff>
      <xdr:row>24</xdr:row>
      <xdr:rowOff>161925</xdr:rowOff>
    </xdr:from>
    <xdr:to>
      <xdr:col>16</xdr:col>
      <xdr:colOff>238125</xdr:colOff>
      <xdr:row>49</xdr:row>
      <xdr:rowOff>0</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5</xdr:row>
      <xdr:rowOff>61913</xdr:rowOff>
    </xdr:from>
    <xdr:to>
      <xdr:col>16</xdr:col>
      <xdr:colOff>219075</xdr:colOff>
      <xdr:row>28</xdr:row>
      <xdr:rowOff>159544</xdr:rowOff>
    </xdr:to>
    <xdr:graphicFrame macro="">
      <xdr:nvGraphicFramePr>
        <xdr:cNvPr id="5" name="Gráfico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226219</xdr:colOff>
      <xdr:row>0</xdr:row>
      <xdr:rowOff>0</xdr:rowOff>
    </xdr:from>
    <xdr:ext cx="16073437" cy="781111"/>
    <xdr:sp macro="" textlink="">
      <xdr:nvSpPr>
        <xdr:cNvPr id="11" name="CuadroTexto 10">
          <a:extLst>
            <a:ext uri="{FF2B5EF4-FFF2-40B4-BE49-F238E27FC236}">
              <a16:creationId xmlns:a16="http://schemas.microsoft.com/office/drawing/2014/main" id="{00000000-0008-0000-0700-00000B000000}"/>
            </a:ext>
          </a:extLst>
        </xdr:cNvPr>
        <xdr:cNvSpPr txBox="1"/>
      </xdr:nvSpPr>
      <xdr:spPr>
        <a:xfrm>
          <a:off x="2845594" y="0"/>
          <a:ext cx="16073437" cy="78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scene3d>
            <a:camera prst="orthographicFront"/>
            <a:lightRig rig="threePt" dir="t"/>
          </a:scene3d>
          <a:sp3d extrusionH="57150">
            <a:bevelT w="38100" h="38100" prst="angle"/>
          </a:sp3d>
        </a:bodyPr>
        <a:lstStyle/>
        <a:p>
          <a:pPr algn="ctr"/>
          <a:r>
            <a:rPr lang="es-CO" sz="4400" b="1">
              <a:solidFill>
                <a:schemeClr val="bg1"/>
              </a:solidFill>
            </a:rPr>
            <a:t>SECRETARÍA JURÍDICA DISTRITAL ESTADO PRESUPUESTAL </a:t>
          </a:r>
        </a:p>
      </xdr:txBody>
    </xdr:sp>
    <xdr:clientData/>
  </xdr:oneCellAnchor>
  <xdr:twoCellAnchor>
    <xdr:from>
      <xdr:col>19</xdr:col>
      <xdr:colOff>87796</xdr:colOff>
      <xdr:row>476</xdr:row>
      <xdr:rowOff>90695</xdr:rowOff>
    </xdr:from>
    <xdr:to>
      <xdr:col>34</xdr:col>
      <xdr:colOff>87796</xdr:colOff>
      <xdr:row>489</xdr:row>
      <xdr:rowOff>112229</xdr:rowOff>
    </xdr:to>
    <xdr:graphicFrame macro="">
      <xdr:nvGraphicFramePr>
        <xdr:cNvPr id="26" name="Gráfico 4">
          <a:extLst>
            <a:ext uri="{FF2B5EF4-FFF2-40B4-BE49-F238E27FC236}">
              <a16:creationId xmlns:a16="http://schemas.microsoft.com/office/drawing/2014/main" id="{00000000-0008-0000-07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77104</xdr:colOff>
      <xdr:row>4</xdr:row>
      <xdr:rowOff>0</xdr:rowOff>
    </xdr:from>
    <xdr:ext cx="445507" cy="2820580"/>
    <xdr:sp macro="" textlink="">
      <xdr:nvSpPr>
        <xdr:cNvPr id="31" name="CuadroTexto 30">
          <a:extLst>
            <a:ext uri="{FF2B5EF4-FFF2-40B4-BE49-F238E27FC236}">
              <a16:creationId xmlns:a16="http://schemas.microsoft.com/office/drawing/2014/main" id="{00000000-0008-0000-0700-00001F000000}"/>
            </a:ext>
          </a:extLst>
        </xdr:cNvPr>
        <xdr:cNvSpPr txBox="1"/>
      </xdr:nvSpPr>
      <xdr:spPr>
        <a:xfrm rot="16200000">
          <a:off x="-1110432" y="2433654"/>
          <a:ext cx="2820580" cy="445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2400">
              <a:solidFill>
                <a:schemeClr val="bg1"/>
              </a:solidFill>
              <a:latin typeface="Arial Narrow" panose="020B0606020202030204" pitchFamily="34" charset="0"/>
            </a:rPr>
            <a:t>EJECUCIÓN ENTIDAD</a:t>
          </a:r>
        </a:p>
      </xdr:txBody>
    </xdr:sp>
    <xdr:clientData/>
  </xdr:oneCellAnchor>
  <xdr:oneCellAnchor>
    <xdr:from>
      <xdr:col>0</xdr:col>
      <xdr:colOff>27100</xdr:colOff>
      <xdr:row>26</xdr:row>
      <xdr:rowOff>40304</xdr:rowOff>
    </xdr:from>
    <xdr:ext cx="445507" cy="2246128"/>
    <xdr:sp macro="" textlink="">
      <xdr:nvSpPr>
        <xdr:cNvPr id="32" name="CuadroTexto 31">
          <a:extLst>
            <a:ext uri="{FF2B5EF4-FFF2-40B4-BE49-F238E27FC236}">
              <a16:creationId xmlns:a16="http://schemas.microsoft.com/office/drawing/2014/main" id="{00000000-0008-0000-0700-000020000000}"/>
            </a:ext>
          </a:extLst>
        </xdr:cNvPr>
        <xdr:cNvSpPr txBox="1"/>
      </xdr:nvSpPr>
      <xdr:spPr>
        <a:xfrm rot="16200000">
          <a:off x="-873210" y="6500833"/>
          <a:ext cx="2246128" cy="445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2400">
              <a:solidFill>
                <a:schemeClr val="bg1"/>
              </a:solidFill>
              <a:latin typeface="Arial Narrow" panose="020B0606020202030204" pitchFamily="34" charset="0"/>
            </a:rPr>
            <a:t>GIROS  ENTIDAD</a:t>
          </a:r>
        </a:p>
      </xdr:txBody>
    </xdr:sp>
    <xdr:clientData/>
  </xdr:oneCellAnchor>
  <xdr:twoCellAnchor>
    <xdr:from>
      <xdr:col>0</xdr:col>
      <xdr:colOff>28575</xdr:colOff>
      <xdr:row>19</xdr:row>
      <xdr:rowOff>57150</xdr:rowOff>
    </xdr:from>
    <xdr:to>
      <xdr:col>38</xdr:col>
      <xdr:colOff>247650</xdr:colOff>
      <xdr:row>19</xdr:row>
      <xdr:rowOff>85725</xdr:rowOff>
    </xdr:to>
    <xdr:cxnSp macro="">
      <xdr:nvCxnSpPr>
        <xdr:cNvPr id="34" name="Conector recto 33">
          <a:extLst>
            <a:ext uri="{FF2B5EF4-FFF2-40B4-BE49-F238E27FC236}">
              <a16:creationId xmlns:a16="http://schemas.microsoft.com/office/drawing/2014/main" id="{00000000-0008-0000-0700-000022000000}"/>
            </a:ext>
          </a:extLst>
        </xdr:cNvPr>
        <xdr:cNvCxnSpPr/>
      </xdr:nvCxnSpPr>
      <xdr:spPr>
        <a:xfrm flipV="1">
          <a:off x="28575" y="3514725"/>
          <a:ext cx="12258675" cy="28575"/>
        </a:xfrm>
        <a:prstGeom prst="line">
          <a:avLst/>
        </a:prstGeom>
        <a:ln w="9525" cap="flat" cmpd="sng" algn="ctr">
          <a:solidFill>
            <a:srgbClr val="FFFF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oneCellAnchor>
    <xdr:from>
      <xdr:col>5</xdr:col>
      <xdr:colOff>38100</xdr:colOff>
      <xdr:row>4</xdr:row>
      <xdr:rowOff>0</xdr:rowOff>
    </xdr:from>
    <xdr:ext cx="184731" cy="264560"/>
    <xdr:sp macro="" textlink="">
      <xdr:nvSpPr>
        <xdr:cNvPr id="37" name="CuadroTexto 36">
          <a:extLst>
            <a:ext uri="{FF2B5EF4-FFF2-40B4-BE49-F238E27FC236}">
              <a16:creationId xmlns:a16="http://schemas.microsoft.com/office/drawing/2014/main" id="{00000000-0008-0000-0700-000025000000}"/>
            </a:ext>
          </a:extLst>
        </xdr:cNvPr>
        <xdr:cNvSpPr txBox="1"/>
      </xdr:nvSpPr>
      <xdr:spPr>
        <a:xfrm>
          <a:off x="2019300"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18</xdr:col>
      <xdr:colOff>261937</xdr:colOff>
      <xdr:row>4</xdr:row>
      <xdr:rowOff>0</xdr:rowOff>
    </xdr:from>
    <xdr:to>
      <xdr:col>50</xdr:col>
      <xdr:colOff>59531</xdr:colOff>
      <xdr:row>19</xdr:row>
      <xdr:rowOff>104776</xdr:rowOff>
    </xdr:to>
    <xdr:graphicFrame macro="">
      <xdr:nvGraphicFramePr>
        <xdr:cNvPr id="8" name="Gráfico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111638</xdr:colOff>
      <xdr:row>22</xdr:row>
      <xdr:rowOff>127748</xdr:rowOff>
    </xdr:from>
    <xdr:to>
      <xdr:col>50</xdr:col>
      <xdr:colOff>47625</xdr:colOff>
      <xdr:row>40</xdr:row>
      <xdr:rowOff>42023</xdr:rowOff>
    </xdr:to>
    <xdr:graphicFrame macro="">
      <xdr:nvGraphicFramePr>
        <xdr:cNvPr id="10" name="Gráfico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24</xdr:col>
      <xdr:colOff>128447</xdr:colOff>
      <xdr:row>21</xdr:row>
      <xdr:rowOff>52809</xdr:rowOff>
    </xdr:from>
    <xdr:ext cx="1402050" cy="248851"/>
    <xdr:sp macro="" textlink="">
      <xdr:nvSpPr>
        <xdr:cNvPr id="41" name="CuadroTexto 40">
          <a:extLst>
            <a:ext uri="{FF2B5EF4-FFF2-40B4-BE49-F238E27FC236}">
              <a16:creationId xmlns:a16="http://schemas.microsoft.com/office/drawing/2014/main" id="{00000000-0008-0000-0700-000029000000}"/>
            </a:ext>
          </a:extLst>
        </xdr:cNvPr>
        <xdr:cNvSpPr txBox="1"/>
      </xdr:nvSpPr>
      <xdr:spPr>
        <a:xfrm>
          <a:off x="8010385" y="4660528"/>
          <a:ext cx="1402050"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000">
              <a:solidFill>
                <a:schemeClr val="bg1"/>
              </a:solidFill>
            </a:rPr>
            <a:t>Comité de Seguimiento</a:t>
          </a:r>
        </a:p>
      </xdr:txBody>
    </xdr:sp>
    <xdr:clientData/>
  </xdr:oneCellAnchor>
  <xdr:oneCellAnchor>
    <xdr:from>
      <xdr:col>23</xdr:col>
      <xdr:colOff>279026</xdr:colOff>
      <xdr:row>41</xdr:row>
      <xdr:rowOff>700</xdr:rowOff>
    </xdr:from>
    <xdr:ext cx="1402050" cy="248851"/>
    <xdr:sp macro="" textlink="">
      <xdr:nvSpPr>
        <xdr:cNvPr id="42" name="CuadroTexto 41">
          <a:extLst>
            <a:ext uri="{FF2B5EF4-FFF2-40B4-BE49-F238E27FC236}">
              <a16:creationId xmlns:a16="http://schemas.microsoft.com/office/drawing/2014/main" id="{00000000-0008-0000-0700-00002A000000}"/>
            </a:ext>
          </a:extLst>
        </xdr:cNvPr>
        <xdr:cNvSpPr txBox="1"/>
      </xdr:nvSpPr>
      <xdr:spPr>
        <a:xfrm>
          <a:off x="7851401" y="8418419"/>
          <a:ext cx="1402050"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000">
              <a:solidFill>
                <a:schemeClr val="bg1"/>
              </a:solidFill>
            </a:rPr>
            <a:t>Comité de Seguimiento</a:t>
          </a:r>
        </a:p>
      </xdr:txBody>
    </xdr:sp>
    <xdr:clientData/>
  </xdr:oneCellAnchor>
  <xdr:twoCellAnchor>
    <xdr:from>
      <xdr:col>0</xdr:col>
      <xdr:colOff>0</xdr:colOff>
      <xdr:row>0</xdr:row>
      <xdr:rowOff>0</xdr:rowOff>
    </xdr:from>
    <xdr:to>
      <xdr:col>3</xdr:col>
      <xdr:colOff>302947</xdr:colOff>
      <xdr:row>2</xdr:row>
      <xdr:rowOff>71437</xdr:rowOff>
    </xdr:to>
    <xdr:sp macro="" textlink="">
      <xdr:nvSpPr>
        <xdr:cNvPr id="14" name="Terminador 13">
          <a:hlinkClick xmlns:r="http://schemas.openxmlformats.org/officeDocument/2006/relationships" r:id="rId6"/>
          <a:extLst>
            <a:ext uri="{FF2B5EF4-FFF2-40B4-BE49-F238E27FC236}">
              <a16:creationId xmlns:a16="http://schemas.microsoft.com/office/drawing/2014/main" id="{00000000-0008-0000-0700-00000E000000}"/>
            </a:ext>
          </a:extLst>
        </xdr:cNvPr>
        <xdr:cNvSpPr/>
      </xdr:nvSpPr>
      <xdr:spPr>
        <a:xfrm>
          <a:off x="0" y="0"/>
          <a:ext cx="1678780" cy="452437"/>
        </a:xfrm>
        <a:prstGeom prst="flowChartTerminator">
          <a:avLst/>
        </a:prstGeom>
        <a:solidFill>
          <a:schemeClr val="bg1">
            <a:lumMod val="75000"/>
          </a:schemeClr>
        </a:solidFill>
        <a:ln>
          <a:noFill/>
        </a:ln>
        <a:effectLst>
          <a:innerShdw blurRad="63500" dist="50800" dir="2700000">
            <a:prstClr val="black">
              <a:alpha val="50000"/>
            </a:prstClr>
          </a:inn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s-CO" sz="2000" b="1">
              <a:solidFill>
                <a:sysClr val="windowText" lastClr="000000"/>
              </a:solidFill>
              <a:latin typeface="+mn-lt"/>
              <a:ea typeface="+mn-ea"/>
              <a:cs typeface="+mn-cs"/>
            </a:rPr>
            <a:t>INVERSIÓN</a:t>
          </a:r>
        </a:p>
      </xdr:txBody>
    </xdr:sp>
    <xdr:clientData/>
  </xdr:twoCellAnchor>
</xdr:wsDr>
</file>

<file path=xl/drawings/drawing8.xml><?xml version="1.0" encoding="utf-8"?>
<c:userShapes xmlns:c="http://schemas.openxmlformats.org/drawingml/2006/chart">
  <cdr:relSizeAnchor xmlns:cdr="http://schemas.openxmlformats.org/drawingml/2006/chartDrawing">
    <cdr:from>
      <cdr:x>0.37402</cdr:x>
      <cdr:y>0.45434</cdr:y>
    </cdr:from>
    <cdr:to>
      <cdr:x>0.5191</cdr:x>
      <cdr:y>0.53233</cdr:y>
    </cdr:to>
    <cdr:sp macro="" textlink="velocimetro!$B$36">
      <cdr:nvSpPr>
        <cdr:cNvPr id="8" name="Retraso 4"/>
        <cdr:cNvSpPr/>
      </cdr:nvSpPr>
      <cdr:spPr>
        <a:xfrm xmlns:a="http://schemas.openxmlformats.org/drawingml/2006/main" rot="16200000">
          <a:off x="2196168" y="1698201"/>
          <a:ext cx="329084" cy="766947"/>
        </a:xfrm>
        <a:prstGeom xmlns:a="http://schemas.openxmlformats.org/drawingml/2006/main" prst="flowChartDelay">
          <a:avLst/>
        </a:prstGeom>
        <a:gradFill xmlns:a="http://schemas.openxmlformats.org/drawingml/2006/main" flip="none" rotWithShape="1">
          <a:gsLst>
            <a:gs pos="44000">
              <a:schemeClr val="tx1"/>
            </a:gs>
            <a:gs pos="100000">
              <a:schemeClr val="accent1">
                <a:lumMod val="30000"/>
                <a:lumOff val="70000"/>
              </a:schemeClr>
            </a:gs>
          </a:gsLst>
          <a:lin ang="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nchorCtr="1"/>
        <a:lstStyle xmlns:a="http://schemas.openxmlformats.org/drawingml/2006/main"/>
        <a:p xmlns:a="http://schemas.openxmlformats.org/drawingml/2006/main">
          <a:fld id="{4F0370EB-CD81-4DC6-9305-926B400118CD}" type="TxLink">
            <a:rPr lang="en-US" sz="1600" b="1" i="0" u="none" strike="noStrike">
              <a:solidFill>
                <a:schemeClr val="accent1">
                  <a:lumMod val="20000"/>
                  <a:lumOff val="80000"/>
                </a:schemeClr>
              </a:solidFill>
              <a:latin typeface="Calibri"/>
              <a:cs typeface="Calibri"/>
            </a:rPr>
            <a:pPr/>
            <a:t>62,44%</a:t>
          </a:fld>
          <a:endParaRPr lang="es-CO" sz="1400" b="1">
            <a:solidFill>
              <a:schemeClr val="accent1">
                <a:lumMod val="20000"/>
                <a:lumOff val="80000"/>
              </a:schemeClr>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0.3927</cdr:x>
      <cdr:y>0.46137</cdr:y>
    </cdr:from>
    <cdr:to>
      <cdr:x>0.53778</cdr:x>
      <cdr:y>0.53936</cdr:y>
    </cdr:to>
    <cdr:sp macro="" textlink="velocimetro!$B$14">
      <cdr:nvSpPr>
        <cdr:cNvPr id="8" name="Retraso 4"/>
        <cdr:cNvSpPr/>
      </cdr:nvSpPr>
      <cdr:spPr>
        <a:xfrm xmlns:a="http://schemas.openxmlformats.org/drawingml/2006/main" rot="16200000">
          <a:off x="2298180" y="1854480"/>
          <a:ext cx="349141" cy="771093"/>
        </a:xfrm>
        <a:prstGeom xmlns:a="http://schemas.openxmlformats.org/drawingml/2006/main" prst="flowChartDelay">
          <a:avLst/>
        </a:prstGeom>
        <a:gradFill xmlns:a="http://schemas.openxmlformats.org/drawingml/2006/main" flip="none" rotWithShape="1">
          <a:gsLst>
            <a:gs pos="44000">
              <a:schemeClr val="tx1"/>
            </a:gs>
            <a:gs pos="100000">
              <a:schemeClr val="accent1">
                <a:lumMod val="30000"/>
                <a:lumOff val="70000"/>
              </a:schemeClr>
            </a:gs>
          </a:gsLst>
          <a:lin ang="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nchorCtr="1"/>
        <a:lstStyle xmlns:a="http://schemas.openxmlformats.org/drawingml/2006/main"/>
        <a:p xmlns:a="http://schemas.openxmlformats.org/drawingml/2006/main">
          <a:fld id="{3E208A2B-8741-4B10-BD54-05B40E506843}" type="TxLink">
            <a:rPr lang="en-US" sz="1600" b="0" i="0" u="none" strike="noStrike">
              <a:solidFill>
                <a:schemeClr val="bg1"/>
              </a:solidFill>
              <a:latin typeface="Calibri"/>
              <a:cs typeface="Calibri"/>
            </a:rPr>
            <a:pPr/>
            <a:t>70,23%</a:t>
          </a:fld>
          <a:endParaRPr lang="es-CO" sz="1050" b="1">
            <a:solidFill>
              <a:schemeClr val="bg1"/>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ccepeda/Desktop/BCKUP/SECRETAR&#205;A%20JUR&#205;DICA%20escritorio/PROYECTOS%20DE%20INVERSI&#211;N/SEGUIMIENTOS%20PRESUPUESTALES/Seguimiento%20presupuestal/datos%20grafic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ccepeda/Desktop/BCKUP/SECRETAR&#205;A%20JUR&#205;DICA%20escritorio/Anteproyecto%202018/PLAN%20CONTRACTUAL%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RESERVAS"/>
      <sheetName val="velocimetro"/>
      <sheetName val="termometro"/>
      <sheetName val="COMPORTAMIENTO"/>
      <sheetName val="Hoja1"/>
      <sheetName val="Hoja3"/>
    </sheetNames>
    <sheetDataSet>
      <sheetData sheetId="0" refreshError="1"/>
      <sheetData sheetId="1" refreshError="1">
        <row r="2">
          <cell r="A2">
            <v>0</v>
          </cell>
          <cell r="B2">
            <v>1</v>
          </cell>
        </row>
        <row r="3">
          <cell r="B3">
            <v>1</v>
          </cell>
        </row>
        <row r="4">
          <cell r="B4">
            <v>1</v>
          </cell>
        </row>
        <row r="5">
          <cell r="B5">
            <v>1</v>
          </cell>
        </row>
        <row r="6">
          <cell r="B6">
            <v>1</v>
          </cell>
        </row>
        <row r="7">
          <cell r="B7">
            <v>1</v>
          </cell>
        </row>
        <row r="8">
          <cell r="B8">
            <v>1</v>
          </cell>
        </row>
        <row r="9">
          <cell r="B9">
            <v>1</v>
          </cell>
        </row>
        <row r="10">
          <cell r="B10">
            <v>1</v>
          </cell>
        </row>
        <row r="11">
          <cell r="B11">
            <v>1</v>
          </cell>
        </row>
        <row r="12">
          <cell r="B12">
            <v>10</v>
          </cell>
        </row>
        <row r="19">
          <cell r="A19" t="str">
            <v>PUNTOS</v>
          </cell>
        </row>
      </sheetData>
      <sheetData sheetId="2" refreshError="1"/>
      <sheetData sheetId="3" refreshError="1">
        <row r="8">
          <cell r="I8">
            <v>0.2203184780691681</v>
          </cell>
        </row>
        <row r="9">
          <cell r="I9">
            <v>0.23327993296541372</v>
          </cell>
        </row>
        <row r="10">
          <cell r="I10">
            <v>0.25313150411540475</v>
          </cell>
        </row>
        <row r="11">
          <cell r="I11">
            <v>0.25500023349287837</v>
          </cell>
        </row>
        <row r="12">
          <cell r="I12">
            <v>0.30873573276419375</v>
          </cell>
        </row>
        <row r="13">
          <cell r="I13">
            <v>0.30977710034695694</v>
          </cell>
        </row>
        <row r="14">
          <cell r="I14">
            <v>0.31223647113199998</v>
          </cell>
        </row>
        <row r="15">
          <cell r="I15">
            <v>0.31223647113199998</v>
          </cell>
        </row>
        <row r="16">
          <cell r="I16">
            <v>0.33266812211020397</v>
          </cell>
        </row>
        <row r="17">
          <cell r="I17">
            <v>0.34124488684110038</v>
          </cell>
        </row>
        <row r="18">
          <cell r="I18">
            <v>0.3505686680418546</v>
          </cell>
        </row>
        <row r="19">
          <cell r="I19">
            <v>0.39157690059096667</v>
          </cell>
        </row>
        <row r="20">
          <cell r="I20">
            <v>0.41007578736884737</v>
          </cell>
        </row>
        <row r="21">
          <cell r="I21">
            <v>0.41644856508099465</v>
          </cell>
        </row>
        <row r="22">
          <cell r="I22">
            <v>0.4243167108969591</v>
          </cell>
        </row>
        <row r="23">
          <cell r="I23">
            <v>0.44612555134685122</v>
          </cell>
        </row>
        <row r="24">
          <cell r="I24">
            <v>0</v>
          </cell>
        </row>
        <row r="25">
          <cell r="I25">
            <v>0</v>
          </cell>
        </row>
        <row r="26">
          <cell r="I26">
            <v>0</v>
          </cell>
        </row>
        <row r="27">
          <cell r="I27">
            <v>0</v>
          </cell>
        </row>
        <row r="28">
          <cell r="I28">
            <v>0</v>
          </cell>
        </row>
        <row r="29">
          <cell r="I29">
            <v>0</v>
          </cell>
        </row>
        <row r="30">
          <cell r="I30">
            <v>0</v>
          </cell>
        </row>
        <row r="31">
          <cell r="I31">
            <v>0</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TRINA"/>
      <sheetName val="POLITICA "/>
      <sheetName val="ESAL"/>
      <sheetName val="DEFENSA"/>
      <sheetName val="DISICIPLINARIO"/>
      <sheetName val="CORPORATIVA"/>
      <sheetName val="TIC"/>
      <sheetName val="OAP"/>
      <sheetName val="Hoja2"/>
    </sheetNames>
    <sheetDataSet>
      <sheetData sheetId="0"/>
      <sheetData sheetId="1"/>
      <sheetData sheetId="2"/>
      <sheetData sheetId="3"/>
      <sheetData sheetId="4"/>
      <sheetData sheetId="5"/>
      <sheetData sheetId="6"/>
      <sheetData sheetId="7"/>
      <sheetData sheetId="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Juan Carlos Cepeda Moncada" refreshedDate="43441.339209953701" createdVersion="6" refreshedVersion="6" minRefreshableVersion="3" recordCount="119">
  <cacheSource type="worksheet">
    <worksheetSource ref="B2:P128" sheet="PLAN CONTRACTUAL"/>
  </cacheSource>
  <cacheFields count="15">
    <cacheField name="PROYECTO" numFmtId="0">
      <sharedItems containsString="0" containsBlank="1" containsNumber="1" containsInteger="1" minValue="7501" maxValue="7509" count="5">
        <n v="7501"/>
        <n v="7502"/>
        <n v="7508"/>
        <n v="7509"/>
        <m/>
      </sharedItems>
    </cacheField>
    <cacheField name="META" numFmtId="0">
      <sharedItems containsBlank="1" count="16">
        <s v="Emitir en un tiempo no superior a 22,5 días hábiles conceptos jurídicos."/>
        <s v="Realizar 6 estudios jurídicos en temas de impacto e interés para el distrito capital."/>
        <s v="Llevar  a cabo eventos de orientación jurídica"/>
        <s v="Implementar un modelo de Gerencia Jurídica "/>
        <s v="Lograr un nivel de percepción del 87% de los servicios prestados a entidades sin ánimo de lucro ESAL"/>
        <s v="Orientar ciudadanos en derechos y obligaciones de las entidades sin Animo de lucro - ESAL "/>
        <s v="Mantener el 82% de eficiencia fiscal para la defensa judicial en el Distrito Capital"/>
        <s v="Realizar  capacitación a operadores y sustanciadores en temas disciplinarios."/>
        <s v="Formular  directrices en materia de política pública disciplinaria"/>
        <s v="Orientar servidores públicos en temas de responsabilidad disciplinaria."/>
        <s v="Desarrollar El 30 % de las Herramientas para Implementar el Sistema Integrado de Gestion de la Entidad"/>
        <s v="Implementar el 40% del Modelo de Arquitectura Empresarial de la Secretaría Jurídica Distrital"/>
        <s v="Fortalecer los Sistemas de Información Jurídicos."/>
        <s v="Implementar el 30% de las herramientas de gestion y administrativas para la Secretaria Juridica Distrital"/>
        <s v="Adecuar y Dotar 1 Entidad Para El Fortalecimiento De La Gestion Administrativa"/>
        <m/>
      </sharedItems>
    </cacheField>
    <cacheField name="ACTIVIDAD" numFmtId="0">
      <sharedItems containsBlank="1" count="21">
        <s v="Coordinar la gestión jurídica Distrital en materia de actos administrativos y unidad conceptual."/>
        <s v="Generar elementos de orientación jurídica, para la construcción de estudios jurídicos en temas de alto impacto"/>
        <s v="Llevar a cabo actividades orientadas a la generación de elementos de análisis jurídico en el Distrito Capital"/>
        <s v="Realizar  eventos para articular y orientar la gerencia jurídica del Distrito Capital."/>
        <s v="Adelantar actividades de divulgación e  implementación del modelo de gerencia jurídica distrital "/>
        <s v="Desarrollar estrategias en inspección, vigilancia y control de las ESAL."/>
        <s v="Llevar a cabo planes de Inspección, Vigilancia y Control específicos, que determinen  el estado actual de las Esal."/>
        <s v="Desarrollar estrategias para orientar en inspección, vigilancia y control de las ESAL."/>
        <s v="Fortalecer la defensa judicial en los procesos de alto impacto para  el Distrito Capital."/>
        <s v="Apoyar las gestiones correspondientes en la representación judical del Distrito Capital."/>
        <s v="Adelantar jornadas de capacitación para fortalecer la gestión disciplinaria en el Distrito Capital"/>
        <s v="Generar instrumentos jurídicos  para el fortalecimiento de la acción disciplinaria distrital."/>
        <s v="Generar y desarrollar mecanismos de orientación a los servidores públicos, en el marco de la responsabilidad disciplinaria"/>
        <s v="Mantener y Mejorar  el Sistema Integrado de Gestión de la Entidad"/>
        <s v="Adelantar las gestiones para la certificación de la entidad bajo la Norma ISO 9001:2015"/>
        <s v="Desarrollar el marco de referencia de estrategias, estructura, procesos y gobernabilidad de la Secretaría Jurídica Distrital"/>
        <s v="Modernizar los Sistemas de Información Misionales y Administrativos de la SJD"/>
        <s v="Implemetar la Infraestructura TIC (Hard, Software y Comunicaciones)"/>
        <s v="Realizar el diseño e implementacion del Subsitema de Gestión Documental de la entidad"/>
        <s v="Adelantar las gestiones para el mejoramiento de las instalaciones de la entidad"/>
        <m/>
      </sharedItems>
    </cacheField>
    <cacheField name="DEPENDENCIA" numFmtId="0">
      <sharedItems containsBlank="1"/>
    </cacheField>
    <cacheField name="OBJETO" numFmtId="0">
      <sharedItems containsBlank="1" longText="1"/>
    </cacheField>
    <cacheField name="MODALIDAD" numFmtId="0">
      <sharedItems containsBlank="1"/>
    </cacheField>
    <cacheField name="CONCEPTO DE GASTO" numFmtId="0">
      <sharedItems containsBlank="1"/>
    </cacheField>
    <cacheField name="VALOR PROGRAMADO" numFmtId="0">
      <sharedItems containsString="0" containsBlank="1" containsNumber="1" containsInteger="1" minValue="0" maxValue="3355869657"/>
    </cacheField>
    <cacheField name="CDP" numFmtId="0">
      <sharedItems containsBlank="1" containsMixedTypes="1" containsNumber="1" containsInteger="1" minValue="0" maxValue="200"/>
    </cacheField>
    <cacheField name="VALOR CDP" numFmtId="0">
      <sharedItems containsBlank="1" containsMixedTypes="1" containsNumber="1" containsInteger="1" minValue="0" maxValue="2346749972"/>
    </cacheField>
    <cacheField name="RP" numFmtId="0">
      <sharedItems containsBlank="1" containsMixedTypes="1" containsNumber="1" containsInteger="1" minValue="0" maxValue="194"/>
    </cacheField>
    <cacheField name="VALOR REGISTRO" numFmtId="42">
      <sharedItems containsBlank="1" containsMixedTypes="1" containsNumber="1" containsInteger="1" minValue="0" maxValue="2346749972"/>
    </cacheField>
    <cacheField name="POR LIBERAR" numFmtId="0">
      <sharedItems containsBlank="1" containsMixedTypes="1" containsNumber="1" containsInteger="1" minValue="-83000000" maxValue="1877399977"/>
    </cacheField>
    <cacheField name="observacion" numFmtId="0">
      <sharedItems containsBlank="1" containsMixedTypes="1" containsNumber="1" containsInteger="1" minValue="0" maxValue="0"/>
    </cacheField>
    <cacheField name="TEMÁTICA"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uan Carlos Cepeda Moncada" refreshedDate="43468.427457523147" createdVersion="6" refreshedVersion="6" minRefreshableVersion="3" recordCount="1338">
  <cacheSource type="worksheet">
    <worksheetSource ref="A1:X1339" sheet="GIROS MARZO 2018"/>
  </cacheSource>
  <cacheFields count="24">
    <cacheField name="VIGENCIA" numFmtId="0">
      <sharedItems containsSemiMixedTypes="0" containsString="0" containsNumber="1" containsInteger="1" minValue="2018" maxValue="2018"/>
    </cacheField>
    <cacheField name="CODIGO_COMPANIA" numFmtId="0">
      <sharedItems containsSemiMixedTypes="0" containsString="0" containsNumber="1" containsInteger="1" minValue="136" maxValue="136"/>
    </cacheField>
    <cacheField name="UNIDAD_EJECUTORA" numFmtId="0">
      <sharedItems containsSemiMixedTypes="0" containsString="0" containsNumber="1" containsInteger="1" minValue="1" maxValue="1"/>
    </cacheField>
    <cacheField name="FECHA_INICIAL" numFmtId="0">
      <sharedItems/>
    </cacheField>
    <cacheField name="FECHA_FINAL" numFmtId="0">
      <sharedItems/>
    </cacheField>
    <cacheField name="FECHA_CORTE" numFmtId="0">
      <sharedItems/>
    </cacheField>
    <cacheField name="TIPO_PAGO" numFmtId="0">
      <sharedItems/>
    </cacheField>
    <cacheField name="No_RELACION" numFmtId="0">
      <sharedItems containsSemiMixedTypes="0" containsString="0" containsNumber="1" containsInteger="1" minValue="0" maxValue="0"/>
    </cacheField>
    <cacheField name="No_ORDEN" numFmtId="0">
      <sharedItems containsSemiMixedTypes="0" containsString="0" containsNumber="1" containsInteger="1" minValue="1" maxValue="967"/>
    </cacheField>
    <cacheField name="FECHA_ORDEN" numFmtId="15">
      <sharedItems containsSemiMixedTypes="0" containsNonDate="0" containsDate="1" containsString="0" minDate="2018-01-22T00:00:00" maxDate="2019-01-01T00:00:00"/>
    </cacheField>
    <cacheField name="FECHA_REGISTRO" numFmtId="15">
      <sharedItems containsSemiMixedTypes="0" containsNonDate="0" containsDate="1" containsString="0" minDate="2018-01-22T00:00:00" maxDate="2019-01-01T00:00:00"/>
    </cacheField>
    <cacheField name="No_REGISTRO" numFmtId="0">
      <sharedItems containsSemiMixedTypes="0" containsString="0" containsNumber="1" containsInteger="1" minValue="1" maxValue="222"/>
    </cacheField>
    <cacheField name="No_DISPONIBILIDAD" numFmtId="0">
      <sharedItems containsSemiMixedTypes="0" containsString="0" containsNumber="1" containsInteger="1" minValue="1" maxValue="235"/>
    </cacheField>
    <cacheField name="TIPO_COMPROMISO" numFmtId="0">
      <sharedItems/>
    </cacheField>
    <cacheField name="No_COMPROMISO" numFmtId="0">
      <sharedItems containsSemiMixedTypes="0" containsString="0" containsNumber="1" containsInteger="1" minValue="1" maxValue="1010631"/>
    </cacheField>
    <cacheField name="TIPO_DOCUMENTO" numFmtId="0">
      <sharedItems/>
    </cacheField>
    <cacheField name="NUMERO_DOCUMENTO" numFmtId="0">
      <sharedItems containsSemiMixedTypes="0" containsString="0" containsNumber="1" containsInteger="1" minValue="6761621" maxValue="1121844120"/>
    </cacheField>
    <cacheField name="BENEFICIARIO" numFmtId="0">
      <sharedItems/>
    </cacheField>
    <cacheField name="VALOR" numFmtId="168">
      <sharedItems containsSemiMixedTypes="0" containsString="0" containsNumber="1" containsInteger="1" minValue="9" maxValue="1173374986"/>
    </cacheField>
    <cacheField name="ANULACIONES" numFmtId="168">
      <sharedItems containsString="0" containsBlank="1" containsNumber="1" containsInteger="1" minValue="3000000" maxValue="10043385"/>
    </cacheField>
    <cacheField name="AJUSTES_REINTEGROS" numFmtId="168">
      <sharedItems containsNonDate="0" containsString="0" containsBlank="1"/>
    </cacheField>
    <cacheField name="NETO" numFmtId="168">
      <sharedItems containsString="0" containsBlank="1" containsNumber="1" containsInteger="1" minValue="9" maxValue="1173374986"/>
    </cacheField>
    <cacheField name="MES" numFmtId="0">
      <sharedItems count="12">
        <s v="ENERO"/>
        <s v="FEBRERO"/>
        <s v="MARZO"/>
        <s v="ABRIL"/>
        <s v="MAYO"/>
        <s v="JUNIO"/>
        <s v="JULIO"/>
        <s v="AGOSTO"/>
        <s v="SEPTIEMBRE"/>
        <s v="OCTUBRE"/>
        <s v="NOVIEMBRE"/>
        <s v="DICIEMBRE"/>
      </sharedItems>
    </cacheField>
    <cacheField name="PROYECTO" numFmtId="0">
      <sharedItems count="16">
        <s v="3-1-1-01-01-00-0000-00"/>
        <s v="3-1-1-02-03-01-0000-00"/>
        <e v="#N/A"/>
        <s v="3-1-2-01-01-00-0000-00"/>
        <s v="3-1-2-01-02-00-0000-00"/>
        <s v="3-1-2-02-03-00-0000-00"/>
        <s v="3-1-2-02-04-00-0000-00"/>
        <s v="3-1-2-02-05-01-0000-00"/>
        <s v="3-1-2-02-06-01-0000-00"/>
        <s v="3-1-2-02-09-01-0000-00"/>
        <s v="3-1-2-02-10-00-0000-00"/>
        <s v="3-1-2-02-12-00-0000-00"/>
        <s v="3-3-1-15-07-43-7501-191"/>
        <s v="3-3-1-15-07-43-7502-191"/>
        <s v="3-3-1-15-07-43-7508-191"/>
        <s v="3-3-1-15-07-43-7509-189"/>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uan Carlos Cepeda Moncada" refreshedDate="43468.428973379632" createdVersion="6" refreshedVersion="6" minRefreshableVersion="3" recordCount="570">
  <cacheSource type="worksheet">
    <worksheetSource ref="A1:Y571" sheet="PLANO PREDIS EJECUCIONES"/>
  </cacheSource>
  <cacheFields count="25">
    <cacheField name="Vigencia" numFmtId="0">
      <sharedItems containsString="0" containsBlank="1" containsNumber="1" containsInteger="1" minValue="2018" maxValue="2018"/>
    </cacheField>
    <cacheField name="Compania" numFmtId="0">
      <sharedItems containsString="0" containsBlank="1" containsNumber="1" containsInteger="1" minValue="136" maxValue="136"/>
    </cacheField>
    <cacheField name="Unidad" numFmtId="0">
      <sharedItems containsString="0" containsBlank="1" containsNumber="1" containsInteger="1" minValue="1" maxValue="1"/>
    </cacheField>
    <cacheField name="Fecha_Desde" numFmtId="14">
      <sharedItems containsNonDate="0" containsDate="1" containsString="0" containsBlank="1" minDate="2018-01-01T00:00:00" maxDate="2018-01-02T00:00:00"/>
    </cacheField>
    <cacheField name="Fecha_Hasta" numFmtId="14">
      <sharedItems containsNonDate="0" containsDate="1" containsString="0" containsBlank="1" minDate="2018-12-31T00:00:00" maxDate="2019-01-01T00:00:00"/>
    </cacheField>
    <cacheField name="Fecha_Corte" numFmtId="14">
      <sharedItems containsNonDate="0" containsDate="1" containsString="0" containsBlank="1" minDate="2018-12-31T00:00:00" maxDate="2019-01-01T00:00:00"/>
    </cacheField>
    <cacheField name="Cadena" numFmtId="0">
      <sharedItems containsBlank="1" count="47">
        <s v="3-3-1-15-07-43-7501-191"/>
        <s v="3-1-2-01-02-00-0000-00"/>
        <s v="3-1-2-02-06-01-0000-00"/>
        <s v="3-1-2-02-09-01-0000-00"/>
        <s v="3-1-2-02-10-00-0000-00"/>
        <s v="3-3-1-15-07-43-7508-191"/>
        <s v="3-1-2-01-01-00-0000-00"/>
        <s v="3-1-2-02-03-00-0000-00"/>
        <s v="3-1-2-02-04-00-0000-00"/>
        <s v="3-1-2-02-12-00-0000-00"/>
        <s v="3-3-1-15-07-43-7502-191"/>
        <s v="3-1-1-02-03-01-0000-00"/>
        <s v="3-3-1-15-07-43-7509-189"/>
        <s v="3-1-2-02-05-01-0000-00"/>
        <s v="3-1-1-01-01-00-0000-00"/>
        <s v="3-1-1-01-04-00-0000-00"/>
        <s v="3-1-1-01-05-00-0000-00"/>
        <s v="3-1-1-01-06-00-0000-00"/>
        <s v="3-1-1-01-07-00-0000-00"/>
        <s v="3-1-1-01-08-00-0000-00"/>
        <s v="3-1-1-01-11-00-0000-00"/>
        <s v="3-1-1-01-13-00-0000-00"/>
        <s v="3-1-1-01-14-00-0000-00"/>
        <s v="3-1-1-01-15-00-0000-00"/>
        <s v="3-1-1-01-16-00-0000-00"/>
        <s v="3-1-1-01-17-00-0000-00"/>
        <s v="3-1-1-01-21-00-0000-00"/>
        <s v="3-1-1-01-26-00-0000-00"/>
        <s v="3-1-1-01-28-00-0000-00"/>
        <s v="3-1-1-03-01-01-0000-00"/>
        <s v="3-1-1-03-01-02-0000-00"/>
        <s v="3-1-1-03-01-03-0000-00"/>
        <s v="3-1-1-03-01-04-0000-00"/>
        <s v="3-1-1-03-01-05-0000-00"/>
        <s v="3-1-1-03-02-01-0000-00"/>
        <s v="3-1-1-03-02-02-0000-00"/>
        <s v="3-1-1-03-02-05-0000-00"/>
        <s v="3-1-1-03-02-06-0000-00"/>
        <s v="3-1-1-03-02-07-0000-00"/>
        <s v="3-1-1-03-02-08-0000-00"/>
        <s v="3-1-1-03-02-09-0000-00"/>
        <s v="3-1-1-02-99-00-0000-00"/>
        <s v="3-1-2-01-03-00-0000-00"/>
        <s v="3-1-2-01-04-00-0000-00"/>
        <s v="3-1-2-02-02-00-0000-00"/>
        <s v="3-1-2-03-02-00-0000-00"/>
        <m/>
      </sharedItems>
    </cacheField>
    <cacheField name="Descripcion" numFmtId="0">
      <sharedItems containsBlank="1"/>
    </cacheField>
    <cacheField name="No_CDP" numFmtId="0">
      <sharedItems containsString="0" containsBlank="1" containsNumber="1" containsInteger="1" minValue="1" maxValue="235"/>
    </cacheField>
    <cacheField name="No_RP" numFmtId="0">
      <sharedItems containsString="0" containsBlank="1" containsNumber="1" containsInteger="1" minValue="1" maxValue="223"/>
    </cacheField>
    <cacheField name="Fech_Registro" numFmtId="14">
      <sharedItems containsNonDate="0" containsDate="1" containsString="0" containsBlank="1" minDate="2018-01-18T00:00:00" maxDate="2018-12-29T00:00:00"/>
    </cacheField>
    <cacheField name="Beneficiario" numFmtId="0">
      <sharedItems containsBlank="1"/>
    </cacheField>
    <cacheField name="Tip_Compromiso" numFmtId="0">
      <sharedItems containsString="0" containsBlank="1" containsNumber="1" containsInteger="1" minValue="1" maxValue="148"/>
    </cacheField>
    <cacheField name="Desc_Compro" numFmtId="0">
      <sharedItems containsBlank="1"/>
    </cacheField>
    <cacheField name="No_Compromiso" numFmtId="0">
      <sharedItems containsString="0" containsBlank="1" containsNumber="1" containsInteger="1" minValue="1" maxValue="1010631"/>
    </cacheField>
    <cacheField name="Fecha_Inicial" numFmtId="14">
      <sharedItems containsNonDate="0" containsDate="1" containsString="0" containsBlank="1" minDate="2018-01-18T00:00:00" maxDate="2018-12-29T00:00:00"/>
    </cacheField>
    <cacheField name="Objeto" numFmtId="0">
      <sharedItems containsBlank="1" longText="1"/>
    </cacheField>
    <cacheField name="Valor" numFmtId="0">
      <sharedItems containsString="0" containsBlank="1" containsNumber="1" containsInteger="1" minValue="3200" maxValue="2346749972"/>
    </cacheField>
    <cacheField name="Anulaciones" numFmtId="0">
      <sharedItems containsString="0" containsBlank="1" containsNumber="1" containsInteger="1" minValue="0" maxValue="516242169"/>
    </cacheField>
    <cacheField name="Ajustes" numFmtId="0">
      <sharedItems containsString="0" containsBlank="1" containsNumber="1" containsInteger="1" minValue="0" maxValue="0"/>
    </cacheField>
    <cacheField name="Valor_Neto" numFmtId="0">
      <sharedItems containsString="0" containsBlank="1" containsNumber="1" containsInteger="1" minValue="0" maxValue="2346749972"/>
    </cacheField>
    <cacheField name="Giros" numFmtId="0">
      <sharedItems containsString="0" containsBlank="1" containsNumber="1" containsInteger="1" minValue="0" maxValue="2329716727"/>
    </cacheField>
    <cacheField name="CompSin_Giro" numFmtId="0">
      <sharedItems containsString="0" containsBlank="1" containsNumber="1" containsInteger="1" minValue="0" maxValue="779359260"/>
    </cacheField>
    <cacheField name="mes rp" numFmtId="0">
      <sharedItems containsBlank="1"/>
    </cacheField>
    <cacheField name="PROYECTO"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Juan Carlos Cepeda Moncada" refreshedDate="43468.507902314814" createdVersion="6" refreshedVersion="6" minRefreshableVersion="3" recordCount="307">
  <cacheSource type="worksheet">
    <worksheetSource ref="A1:X308" sheet="PLANO PREDIS EJECUCIONES"/>
  </cacheSource>
  <cacheFields count="24">
    <cacheField name="Vigencia" numFmtId="0">
      <sharedItems containsSemiMixedTypes="0" containsString="0" containsNumber="1" containsInteger="1" minValue="2018" maxValue="2018"/>
    </cacheField>
    <cacheField name="Compania" numFmtId="0">
      <sharedItems containsSemiMixedTypes="0" containsString="0" containsNumber="1" containsInteger="1" minValue="136" maxValue="136"/>
    </cacheField>
    <cacheField name="Unidad" numFmtId="0">
      <sharedItems containsSemiMixedTypes="0" containsString="0" containsNumber="1" containsInteger="1" minValue="1" maxValue="1"/>
    </cacheField>
    <cacheField name="Fecha_Desde" numFmtId="14">
      <sharedItems containsSemiMixedTypes="0" containsNonDate="0" containsDate="1" containsString="0" minDate="2018-01-01T00:00:00" maxDate="2018-01-02T00:00:00"/>
    </cacheField>
    <cacheField name="Fecha_Hasta" numFmtId="14">
      <sharedItems containsSemiMixedTypes="0" containsNonDate="0" containsDate="1" containsString="0" minDate="2018-12-31T00:00:00" maxDate="2019-01-01T00:00:00"/>
    </cacheField>
    <cacheField name="Fecha_Corte" numFmtId="14">
      <sharedItems containsSemiMixedTypes="0" containsNonDate="0" containsDate="1" containsString="0" minDate="2018-12-31T00:00:00" maxDate="2019-01-01T00:00:00"/>
    </cacheField>
    <cacheField name="Cadena" numFmtId="0">
      <sharedItems containsBlank="1" count="46">
        <s v="3-3-1-15-07-43-7501-191"/>
        <s v="3-1-2-01-02-00-0000-00"/>
        <s v="3-1-2-02-06-01-0000-00"/>
        <s v="3-1-2-02-09-01-0000-00"/>
        <s v="3-1-2-02-10-00-0000-00"/>
        <s v="3-3-1-15-07-43-7508-191"/>
        <s v="3-1-2-01-01-00-0000-00"/>
        <s v="3-1-2-02-03-00-0000-00"/>
        <s v="3-1-2-02-04-00-0000-00"/>
        <s v="3-1-2-02-12-00-0000-00"/>
        <s v="3-3-1-15-07-43-7502-191"/>
        <s v="3-1-1-02-03-01-0000-00"/>
        <s v="3-3-1-15-07-43-7509-189"/>
        <s v="3-1-2-02-05-01-0000-00"/>
        <s v="3-1-1-01-01-00-0000-00"/>
        <s v="3-1-1-01-04-00-0000-00"/>
        <s v="3-1-1-01-05-00-0000-00"/>
        <s v="3-1-1-01-06-00-0000-00"/>
        <s v="3-1-1-01-07-00-0000-00"/>
        <s v="3-1-1-01-08-00-0000-00"/>
        <s v="3-1-1-01-11-00-0000-00"/>
        <s v="3-1-1-01-13-00-0000-00"/>
        <s v="3-1-1-01-14-00-0000-00"/>
        <s v="3-1-1-01-15-00-0000-00"/>
        <s v="3-1-1-01-16-00-0000-00"/>
        <s v="3-1-1-01-17-00-0000-00"/>
        <s v="3-1-1-01-21-00-0000-00"/>
        <s v="3-1-1-01-26-00-0000-00"/>
        <s v="3-1-1-01-28-00-0000-00"/>
        <s v="3-1-1-03-01-01-0000-00"/>
        <s v="3-1-1-03-01-02-0000-00"/>
        <m u="1"/>
        <s v="3-1-1-03-02-01-0000-00" u="1"/>
        <s v="3-1-1-03-02-07-0000-00" u="1"/>
        <s v="3-3-1-15-07-43-7509-191" u="1"/>
        <s v="3-1-1-03-02-02-0000-00" u="1"/>
        <s v="3-1-1-03-02-08-0000-00" u="1"/>
        <s v="3-1-1-03-01-03-0000-00" u="1"/>
        <s v="3-1-1-03-02-09-0000-00" u="1"/>
        <s v="3-1-1-03-01-04-0000-00" u="1"/>
        <s v="3-1-1-03-01-05-0000-00" u="1"/>
        <s v="3-1-1-03-02-05-0000-00" u="1"/>
        <s v="3-1-2-01-04-00-0000-00" u="1"/>
        <s v="3-1-2-02-02-00-0000-00" u="1"/>
        <s v="3-1-2-03-02-00-0000-00" u="1"/>
        <s v="3-1-1-03-02-06-0000-00" u="1"/>
      </sharedItems>
    </cacheField>
    <cacheField name="Descripcion" numFmtId="0">
      <sharedItems/>
    </cacheField>
    <cacheField name="No_CDP" numFmtId="0">
      <sharedItems containsSemiMixedTypes="0" containsString="0" containsNumber="1" containsInteger="1" minValue="1" maxValue="232"/>
    </cacheField>
    <cacheField name="No_RP" numFmtId="0">
      <sharedItems containsSemiMixedTypes="0" containsString="0" containsNumber="1" containsInteger="1" minValue="1" maxValue="223"/>
    </cacheField>
    <cacheField name="Fech_Registro" numFmtId="14">
      <sharedItems containsSemiMixedTypes="0" containsNonDate="0" containsDate="1" containsString="0" minDate="2018-01-18T00:00:00" maxDate="2018-12-29T00:00:00"/>
    </cacheField>
    <cacheField name="Beneficiario" numFmtId="0">
      <sharedItems/>
    </cacheField>
    <cacheField name="Tip_Compromiso" numFmtId="0">
      <sharedItems containsSemiMixedTypes="0" containsString="0" containsNumber="1" containsInteger="1" minValue="1" maxValue="148"/>
    </cacheField>
    <cacheField name="Desc_Compro" numFmtId="0">
      <sharedItems/>
    </cacheField>
    <cacheField name="No_Compromiso" numFmtId="0">
      <sharedItems containsSemiMixedTypes="0" containsString="0" containsNumber="1" containsInteger="1" minValue="1" maxValue="1010631"/>
    </cacheField>
    <cacheField name="Fecha_Inicial" numFmtId="14">
      <sharedItems containsSemiMixedTypes="0" containsNonDate="0" containsDate="1" containsString="0" minDate="2018-01-18T00:00:00" maxDate="2018-12-29T00:00:00"/>
    </cacheField>
    <cacheField name="Objeto" numFmtId="0">
      <sharedItems longText="1"/>
    </cacheField>
    <cacheField name="Valor" numFmtId="0">
      <sharedItems containsSemiMixedTypes="0" containsString="0" containsNumber="1" containsInteger="1" minValue="276297" maxValue="2346749972"/>
    </cacheField>
    <cacheField name="Anulaciones" numFmtId="0">
      <sharedItems containsSemiMixedTypes="0" containsString="0" containsNumber="1" containsInteger="1" minValue="0" maxValue="516242169"/>
    </cacheField>
    <cacheField name="Ajustes" numFmtId="0">
      <sharedItems containsSemiMixedTypes="0" containsString="0" containsNumber="1" containsInteger="1" minValue="0" maxValue="0"/>
    </cacheField>
    <cacheField name="Valor_Neto" numFmtId="0">
      <sharedItems containsSemiMixedTypes="0" containsString="0" containsNumber="1" containsInteger="1" minValue="0" maxValue="2346749972"/>
    </cacheField>
    <cacheField name="Giros" numFmtId="0">
      <sharedItems containsSemiMixedTypes="0" containsString="0" containsNumber="1" containsInteger="1" minValue="0" maxValue="2329716727"/>
    </cacheField>
    <cacheField name="CompSin_Giro" numFmtId="0">
      <sharedItems containsSemiMixedTypes="0" containsString="0" containsNumber="1" containsInteger="1" minValue="0" maxValue="779359260"/>
    </cacheField>
    <cacheField name="mes rp" numFmtId="0">
      <sharedItems containsBlank="1" count="13">
        <s v="MAYO"/>
        <s v="DICIEMBRE"/>
        <s v="JULIO"/>
        <s v="OCTUBRE"/>
        <s v="ENERO"/>
        <s v="NOVIEMBRE"/>
        <s v="MARZO"/>
        <s v="AGOSTO"/>
        <s v="FEBRERO"/>
        <s v="ABRIL"/>
        <s v="SEPTIEMBRE"/>
        <s v="JUNIO"/>
        <m u="1"/>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Juan Carlos Cepeda Moncada" refreshedDate="43468.549671875" createdVersion="6" refreshedVersion="6" minRefreshableVersion="3" recordCount="594">
  <cacheSource type="worksheet">
    <worksheetSource ref="A1:U595" sheet="PLANO DISPONIBILIDADES 28-04-20"/>
  </cacheSource>
  <cacheFields count="21">
    <cacheField name="año" numFmtId="0">
      <sharedItems containsSemiMixedTypes="0" containsString="0" containsNumber="1" containsInteger="1" minValue="2018" maxValue="2018"/>
    </cacheField>
    <cacheField name="entidad" numFmtId="0">
      <sharedItems containsSemiMixedTypes="0" containsString="0" containsNumber="1" containsInteger="1" minValue="136" maxValue="136"/>
    </cacheField>
    <cacheField name="año 1" numFmtId="0">
      <sharedItems containsSemiMixedTypes="0" containsString="0" containsNumber="1" containsInteger="1" minValue="1" maxValue="1"/>
    </cacheField>
    <cacheField name="desde" numFmtId="14">
      <sharedItems containsSemiMixedTypes="0" containsNonDate="0" containsDate="1" containsString="0" minDate="2018-01-01T00:00:00" maxDate="2018-01-02T00:00:00"/>
    </cacheField>
    <cacheField name="hasta" numFmtId="14">
      <sharedItems containsSemiMixedTypes="0" containsNonDate="0" containsDate="1" containsString="0" minDate="2018-12-31T00:00:00" maxDate="2019-01-01T00:00:00"/>
    </cacheField>
    <cacheField name="corte" numFmtId="14">
      <sharedItems containsSemiMixedTypes="0" containsNonDate="0" containsDate="1" containsString="0" minDate="2018-12-31T00:00:00" maxDate="2019-01-01T00:00:00"/>
    </cacheField>
    <cacheField name="código" numFmtId="0">
      <sharedItems count="50">
        <s v="3-1-1-01-01-00-0000-00"/>
        <s v="3-1-1-01-04-00-0000-00"/>
        <s v="3-1-1-01-05-00-0000-00"/>
        <s v="3-1-1-01-06-00-0000-00"/>
        <s v="3-1-1-01-07-00-0000-00"/>
        <s v="3-1-1-01-08-00-0000-00"/>
        <s v="3-1-1-01-11-00-0000-00"/>
        <s v="3-1-1-01-12-00-0000-00"/>
        <s v="3-1-1-01-13-00-0000-00"/>
        <s v="3-1-1-01-14-00-0000-00"/>
        <s v="3-1-1-01-15-00-0000-00"/>
        <s v="3-1-1-01-16-00-0000-00"/>
        <s v="3-1-1-01-17-00-0000-00"/>
        <s v="3-1-1-01-21-00-0000-00"/>
        <s v="3-1-1-01-26-00-0000-00"/>
        <s v="3-1-1-01-28-00-0000-00"/>
        <s v="3-1-1-02-03-01-0000-00"/>
        <s v="3-1-1-02-04-00-0000-00"/>
        <s v="3-1-1-02-99-00-0000-00"/>
        <s v="3-1-1-03-01-01-0000-00"/>
        <s v="3-1-1-03-01-02-0000-00"/>
        <s v="3-1-1-03-01-03-0000-00"/>
        <s v="3-1-1-03-01-04-0000-00"/>
        <s v="3-1-1-03-01-05-0000-00"/>
        <s v="3-1-1-03-02-01-0000-00"/>
        <s v="3-1-1-03-02-02-0000-00"/>
        <s v="3-1-1-03-02-05-0000-00"/>
        <s v="3-1-1-03-02-06-0000-00"/>
        <s v="3-1-1-03-02-07-0000-00"/>
        <s v="3-1-1-03-02-08-0000-00"/>
        <s v="3-1-1-03-02-09-0000-00"/>
        <s v="3-1-2-01-01-00-0000-00"/>
        <s v="3-1-2-01-02-00-0000-00"/>
        <s v="3-1-2-01-03-00-0000-00"/>
        <s v="3-1-2-01-04-00-0000-00"/>
        <s v="3-1-2-01-05-00-0000-00"/>
        <s v="3-1-2-02-02-00-0000-00"/>
        <s v="3-1-2-02-03-00-0000-00"/>
        <s v="3-1-2-02-04-00-0000-00"/>
        <s v="3-1-2-02-05-01-0000-00"/>
        <s v="3-1-2-02-06-01-0000-00"/>
        <s v="3-1-2-02-09-01-0000-00"/>
        <s v="3-1-2-02-10-00-0000-00"/>
        <s v="3-1-2-02-11-00-0000-00"/>
        <s v="3-1-2-02-12-00-0000-00"/>
        <s v="3-1-2-03-02-00-0000-00"/>
        <s v="3-3-1-15-07-43-7501-191"/>
        <s v="3-3-1-15-07-43-7502-191"/>
        <s v="3-3-1-15-07-43-7508-191"/>
        <s v="3-3-1-15-07-43-7509-189"/>
      </sharedItems>
    </cacheField>
    <cacheField name="rubro" numFmtId="0">
      <sharedItems/>
    </cacheField>
    <cacheField name="No cdp" numFmtId="0">
      <sharedItems containsSemiMixedTypes="0" containsString="0" containsNumber="1" containsInteger="1" minValue="1" maxValue="235"/>
    </cacheField>
    <cacheField name="fecha registro" numFmtId="15">
      <sharedItems containsSemiMixedTypes="0" containsNonDate="0" containsDate="1" containsString="0" minDate="2018-01-01T00:00:00" maxDate="2018-12-29T00:00:00"/>
    </cacheField>
    <cacheField name="detalle" numFmtId="0">
      <sharedItems longText="1"/>
    </cacheField>
    <cacheField name="solicitante" numFmtId="0">
      <sharedItems/>
    </cacheField>
    <cacheField name="oficio" numFmtId="0">
      <sharedItems containsMixedTypes="1" containsNumber="1" containsInteger="1" minValue="2" maxValue="8072"/>
    </cacheField>
    <cacheField name="valor" numFmtId="168">
      <sharedItems containsSemiMixedTypes="0" containsString="0" containsNumber="1" containsInteger="1" minValue="66" maxValue="3358019873"/>
    </cacheField>
    <cacheField name="anulaciones" numFmtId="168">
      <sharedItems containsSemiMixedTypes="0" containsString="0" containsNumber="1" containsInteger="1" minValue="0" maxValue="3358019873"/>
    </cacheField>
    <cacheField name="cdp por comprometer" numFmtId="168">
      <sharedItems containsSemiMixedTypes="0" containsString="0" containsNumber="1" containsInteger="1" minValue="0" maxValue="0"/>
    </cacheField>
    <cacheField name="estado" numFmtId="168">
      <sharedItems/>
    </cacheField>
    <cacheField name="0" numFmtId="168">
      <sharedItems containsSemiMixedTypes="0" containsString="0" containsNumber="1" containsInteger="1" minValue="0" maxValue="0"/>
    </cacheField>
    <cacheField name="valor cdp" numFmtId="42">
      <sharedItems containsSemiMixedTypes="0" containsString="0" containsNumber="1" containsInteger="1" minValue="0" maxValue="2346749972"/>
    </cacheField>
    <cacheField name="mes cdp" numFmtId="0">
      <sharedItems/>
    </cacheField>
    <cacheField name="No cdp2" numFmtId="0">
      <sharedItems containsString="0" containsBlank="1" containsNumber="1" containsInteger="1" minValue="1" maxValue="235"/>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Juan Carlos Cepeda Moncada" refreshedDate="43476.627129513887" createdVersion="6" refreshedVersion="6" minRefreshableVersion="3" recordCount="559">
  <cacheSource type="worksheet">
    <worksheetSource ref="A1:Y560" sheet="PLANO PREDIS EJECUCIONES"/>
  </cacheSource>
  <cacheFields count="25">
    <cacheField name="Vigencia" numFmtId="0">
      <sharedItems containsSemiMixedTypes="0" containsString="0" containsNumber="1" containsInteger="1" minValue="2018" maxValue="2018"/>
    </cacheField>
    <cacheField name="Compania" numFmtId="0">
      <sharedItems containsSemiMixedTypes="0" containsString="0" containsNumber="1" containsInteger="1" minValue="136" maxValue="136"/>
    </cacheField>
    <cacheField name="Unidad" numFmtId="0">
      <sharedItems containsSemiMixedTypes="0" containsString="0" containsNumber="1" containsInteger="1" minValue="1" maxValue="1"/>
    </cacheField>
    <cacheField name="Fecha_Desde" numFmtId="14">
      <sharedItems containsSemiMixedTypes="0" containsNonDate="0" containsDate="1" containsString="0" minDate="2018-01-01T00:00:00" maxDate="2018-01-02T00:00:00"/>
    </cacheField>
    <cacheField name="Fecha_Hasta" numFmtId="14">
      <sharedItems containsSemiMixedTypes="0" containsNonDate="0" containsDate="1" containsString="0" minDate="2018-12-31T00:00:00" maxDate="2019-01-01T00:00:00"/>
    </cacheField>
    <cacheField name="Fecha_Corte" numFmtId="14">
      <sharedItems containsSemiMixedTypes="0" containsNonDate="0" containsDate="1" containsString="0" minDate="2018-12-31T00:00:00" maxDate="2019-01-01T00:00:00"/>
    </cacheField>
    <cacheField name="Cadena" numFmtId="0">
      <sharedItems count="46">
        <s v="3-3-1-15-07-43-7501-191"/>
        <s v="3-1-2-01-02-00-0000-00"/>
        <s v="3-1-2-02-06-01-0000-00"/>
        <s v="3-1-2-02-09-01-0000-00"/>
        <s v="3-1-2-02-10-00-0000-00"/>
        <s v="3-3-1-15-07-43-7508-191"/>
        <s v="3-1-2-01-01-00-0000-00"/>
        <s v="3-1-2-02-03-00-0000-00"/>
        <s v="3-1-2-02-04-00-0000-00"/>
        <s v="3-1-2-02-12-00-0000-00"/>
        <s v="3-3-1-15-07-43-7502-191"/>
        <s v="3-1-1-02-03-01-0000-00"/>
        <s v="3-3-1-15-07-43-7509-189"/>
        <s v="3-1-2-02-05-01-0000-00"/>
        <s v="3-1-1-01-01-00-0000-00"/>
        <s v="3-1-1-01-04-00-0000-00"/>
        <s v="3-1-1-01-05-00-0000-00"/>
        <s v="3-1-1-01-06-00-0000-00"/>
        <s v="3-1-1-01-07-00-0000-00"/>
        <s v="3-1-1-01-08-00-0000-00"/>
        <s v="3-1-1-01-11-00-0000-00"/>
        <s v="3-1-1-01-13-00-0000-00"/>
        <s v="3-1-1-01-14-00-0000-00"/>
        <s v="3-1-1-01-15-00-0000-00"/>
        <s v="3-1-1-01-16-00-0000-00"/>
        <s v="3-1-1-01-17-00-0000-00"/>
        <s v="3-1-1-01-21-00-0000-00"/>
        <s v="3-1-1-01-26-00-0000-00"/>
        <s v="3-1-1-01-28-00-0000-00"/>
        <s v="3-1-1-03-01-01-0000-00"/>
        <s v="3-1-1-03-01-02-0000-00"/>
        <s v="3-1-1-03-01-03-0000-00"/>
        <s v="3-1-1-03-01-04-0000-00"/>
        <s v="3-1-1-03-01-05-0000-00"/>
        <s v="3-1-1-03-02-01-0000-00"/>
        <s v="3-1-1-03-02-02-0000-00"/>
        <s v="3-1-1-03-02-05-0000-00"/>
        <s v="3-1-1-03-02-06-0000-00"/>
        <s v="3-1-1-03-02-07-0000-00"/>
        <s v="3-1-1-03-02-08-0000-00"/>
        <s v="3-1-1-03-02-09-0000-00"/>
        <s v="3-1-1-02-99-00-0000-00"/>
        <s v="3-1-2-01-03-00-0000-00"/>
        <s v="3-1-2-01-04-00-0000-00"/>
        <s v="3-1-2-02-02-00-0000-00"/>
        <s v="3-1-2-03-02-00-0000-00"/>
      </sharedItems>
    </cacheField>
    <cacheField name="Descripcion" numFmtId="0">
      <sharedItems/>
    </cacheField>
    <cacheField name="No_CDP" numFmtId="0">
      <sharedItems containsSemiMixedTypes="0" containsString="0" containsNumber="1" containsInteger="1" minValue="1" maxValue="235"/>
    </cacheField>
    <cacheField name="No_RP" numFmtId="0">
      <sharedItems containsSemiMixedTypes="0" containsString="0" containsNumber="1" containsInteger="1" minValue="1" maxValue="223"/>
    </cacheField>
    <cacheField name="Fech_Registro" numFmtId="14">
      <sharedItems containsSemiMixedTypes="0" containsNonDate="0" containsDate="1" containsString="0" minDate="2018-01-18T00:00:00" maxDate="2018-12-29T00:00:00"/>
    </cacheField>
    <cacheField name="Beneficiario" numFmtId="0">
      <sharedItems/>
    </cacheField>
    <cacheField name="Tip_Compromiso" numFmtId="0">
      <sharedItems containsSemiMixedTypes="0" containsString="0" containsNumber="1" containsInteger="1" minValue="1" maxValue="148"/>
    </cacheField>
    <cacheField name="Desc_Compro" numFmtId="0">
      <sharedItems/>
    </cacheField>
    <cacheField name="No_Compromiso" numFmtId="0">
      <sharedItems containsSemiMixedTypes="0" containsString="0" containsNumber="1" containsInteger="1" minValue="1" maxValue="1010631"/>
    </cacheField>
    <cacheField name="Fecha_Inicial" numFmtId="14">
      <sharedItems containsSemiMixedTypes="0" containsNonDate="0" containsDate="1" containsString="0" minDate="2018-01-18T00:00:00" maxDate="2018-12-29T00:00:00"/>
    </cacheField>
    <cacheField name="Objeto" numFmtId="0">
      <sharedItems longText="1"/>
    </cacheField>
    <cacheField name="Valor" numFmtId="0">
      <sharedItems containsSemiMixedTypes="0" containsString="0" containsNumber="1" containsInteger="1" minValue="3200" maxValue="2346749972"/>
    </cacheField>
    <cacheField name="Anulaciones" numFmtId="0">
      <sharedItems containsSemiMixedTypes="0" containsString="0" containsNumber="1" containsInteger="1" minValue="0" maxValue="516242169"/>
    </cacheField>
    <cacheField name="Ajustes" numFmtId="0">
      <sharedItems containsSemiMixedTypes="0" containsString="0" containsNumber="1" containsInteger="1" minValue="0" maxValue="0"/>
    </cacheField>
    <cacheField name="Valor_Neto" numFmtId="0">
      <sharedItems containsSemiMixedTypes="0" containsString="0" containsNumber="1" containsInteger="1" minValue="0" maxValue="2346749972"/>
    </cacheField>
    <cacheField name="Giros" numFmtId="0">
      <sharedItems containsSemiMixedTypes="0" containsString="0" containsNumber="1" containsInteger="1" minValue="0" maxValue="2329716727"/>
    </cacheField>
    <cacheField name="CompSin_Giro" numFmtId="0">
      <sharedItems containsSemiMixedTypes="0" containsString="0" containsNumber="1" containsInteger="1" minValue="0" maxValue="779359260"/>
    </cacheField>
    <cacheField name="mes rp" numFmtId="0">
      <sharedItems containsBlank="1"/>
    </cacheField>
    <cacheField name="PROYECTO" numFmtId="0">
      <sharedItems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Juan Carlos Cepeda Moncada" refreshedDate="43476.64185821759" createdVersion="6" refreshedVersion="6" minRefreshableVersion="3" recordCount="88">
  <cacheSource type="worksheet">
    <worksheetSource ref="B2:N92" sheet="PLAN CONTRACTUAL"/>
  </cacheSource>
  <cacheFields count="13">
    <cacheField name="PROYECTO" numFmtId="0">
      <sharedItems containsSemiMixedTypes="0" containsString="0" containsNumber="1" containsInteger="1" minValue="7501" maxValue="7509" count="4">
        <n v="7501"/>
        <n v="7502"/>
        <n v="7508"/>
        <n v="7509"/>
      </sharedItems>
    </cacheField>
    <cacheField name="META" numFmtId="0">
      <sharedItems containsBlank="1" count="17">
        <s v="Emitir en un tiempo no superior a 22,5 días hábiles conceptos jurídicos."/>
        <s v="Realizar 6 estudios jurídicos en temas de impacto e interés para el distrito capital."/>
        <s v="Llevar  a cabo eventos de orientación jurídica"/>
        <s v="Implementar un modelo de Gerencia Jurídica "/>
        <s v="Lograr un nivel de percepción del 87% de los servicios prestados a entidades sin ánimo de lucro ESAL"/>
        <s v="Orientar ciudadanos en derechos y obligaciones de las entidades sin Animo de lucro - ESAL "/>
        <s v="Mantener el 82% de eficiencia fiscal para la defensa judicial en el Distrito Capital"/>
        <s v="Realizar  capacitación a operadores y sustanciadores en temas disciplinarios."/>
        <s v="Formular  directrices en materia de política pública disciplinaria"/>
        <s v="Orientar servidores públicos en temas de responsabilidad disciplinaria."/>
        <s v="Desarrollar El 30 % de las Herramientas para Implementar el Sistema Integrado de Gestion de la Entidad"/>
        <s v="Implementar el 40% del Modelo de Arquitectura Empresarial de la Secretaría Jurídica Distrital"/>
        <s v="Fortalecer los Sistemas de Información Jurídicos."/>
        <s v="Implementar el 30% de las herramientas de gestion y administrativas para la Secretaria Juridica Distrital"/>
        <s v="Adecuar y Dotar 1 Entidad Para El Fortalecimiento De La Gestion Administrativa"/>
        <m u="1"/>
        <s v="Realizar estudios jurídicos en temas de impacto e interés para el distrito capital." u="1"/>
      </sharedItems>
    </cacheField>
    <cacheField name="ACTIVIDAD" numFmtId="0">
      <sharedItems containsBlank="1" count="22">
        <s v="Coordinar la gestión jurídica Distrital en materia de actos administrativos y unidad conceptual."/>
        <s v="Generar elementos de orientación jurídica, para la construcción de estudios jurídicos en temas de alto impacto"/>
        <s v="Llevar a cabo actividades orientadas a la generación de elementos de análisis jurídico en el Distrito Capital"/>
        <s v="Realizar  eventos para articular y orientar la gerencia jurídica del Distrito Capital."/>
        <s v="Adelantar actividades de divulgación e  implementación del modelo de gerencia jurídica distrital "/>
        <s v="Desarrollar estrategias en inspección, vigilancia y control de las ESAL."/>
        <s v="Llevar a cabo planes de Inspección, Vigilancia y Control específicos, que determinen  el estado actual de las Esal."/>
        <s v="Desarrollar estrategias para orientar en inspección, vigilancia y control de las ESAL."/>
        <s v="Fortalecer la defensa judicial en los procesos de alto impacto para  el Distrito Capital."/>
        <s v="Apoyar las gestiones correspondientes en la representación judical del Distrito Capital."/>
        <s v="Adelantar jornadas de capacitación para fortalecer la gestión disciplinaria en el Distrito Capital"/>
        <s v="Generar instrumentos jurídicos  para el fortalecimiento de la acción disciplinaria distrital."/>
        <s v="Generar y desarrollar mecanismos de orientación a los servidores públicos, en el marco de la responsabilidad disciplinaria"/>
        <s v="Mantener y Mejorar  el Sistema Integrado de Gestión de la Entidad"/>
        <s v="Adelantar las gestiones para la certificación de la entidad bajo la Norma ISO 9001:2015"/>
        <s v="Desarrollar el marco de referencia de estrategias, estructura, procesos y gobernabilidad de la Secretaría Jurídica Distrital"/>
        <s v="Modernizar los Sistemas de Información Misionales y Administrativos de la SJD"/>
        <s v="Implemetar la Infraestructura TIC (Hard, Software y Comunicaciones)"/>
        <s v="Realizar el diseño e implementacion del Subsitema de Gestión Documental de la entidad"/>
        <s v="Adelantar las gestiones para el mejoramiento de las instalaciones de la entidad"/>
        <m u="1"/>
        <s v="Apoyar las gestiones correspondientes en la representación judicIal del Distrito Capital." u="1"/>
      </sharedItems>
    </cacheField>
    <cacheField name="DEPENDENCIA" numFmtId="0">
      <sharedItems count="8">
        <s v="Dirección Distrital de Doctrina y Asuntos Normativos"/>
        <s v="Dirección Distrital de Política e Informática Jurídica"/>
        <s v="Dirección Distrital de Inspección, Vigilancia y Control de Personas Jurídicas Sin Ánimo de lucro"/>
        <s v="Dirección de Defensa Judicial y Prevención del Daño Antijurídico "/>
        <s v="Dirección Distrital de Asuntos Disciplinarios "/>
        <s v="Oficina Asesora de Planeación"/>
        <s v="TIC"/>
        <s v="Dirección de Gestión Corporativa"/>
      </sharedItems>
    </cacheField>
    <cacheField name="OBJETO" numFmtId="0">
      <sharedItems longText="1"/>
    </cacheField>
    <cacheField name="MODALIDAD" numFmtId="0">
      <sharedItems containsBlank="1"/>
    </cacheField>
    <cacheField name="CONCEPTO DE GASTO" numFmtId="0">
      <sharedItems containsBlank="1"/>
    </cacheField>
    <cacheField name="VALOR PROGRAMADO" numFmtId="0">
      <sharedItems containsString="0" containsBlank="1" containsNumber="1" containsInteger="1" minValue="127" maxValue="3355869657"/>
    </cacheField>
    <cacheField name="CDP" numFmtId="0">
      <sharedItems containsBlank="1" containsMixedTypes="1" containsNumber="1" containsInteger="1" minValue="1" maxValue="232"/>
    </cacheField>
    <cacheField name="VALOR CDP" numFmtId="42">
      <sharedItems containsBlank="1" containsMixedTypes="1" containsNumber="1" containsInteger="1" minValue="1698455" maxValue="2346749972"/>
    </cacheField>
    <cacheField name="RP" numFmtId="1">
      <sharedItems containsBlank="1" containsMixedTypes="1" containsNumber="1" containsInteger="1" minValue="3" maxValue="218"/>
    </cacheField>
    <cacheField name="VALOR REGISTRO" numFmtId="42">
      <sharedItems containsBlank="1" containsMixedTypes="1" containsNumber="1" containsInteger="1" minValue="1698455" maxValue="2346749972"/>
    </cacheField>
    <cacheField name="POR LIBERAR" numFmtId="0">
      <sharedItems containsBlank="1" containsMixedTypes="1" containsNumber="1" containsInteger="1" minValue="0" maxValue="2329716727"/>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Juan Carlos Cepeda Moncada" refreshedDate="43479.459125347224" createdVersion="6" refreshedVersion="6" minRefreshableVersion="3" recordCount="93">
  <cacheSource type="worksheet">
    <worksheetSource ref="A2:S95" sheet="PLAN CONTRACTUAL"/>
  </cacheSource>
  <cacheFields count="19">
    <cacheField name="NOMBRE" numFmtId="0">
      <sharedItems containsBlank="1"/>
    </cacheField>
    <cacheField name="PROYECTO" numFmtId="0">
      <sharedItems containsString="0" containsBlank="1" containsNumber="1" containsInteger="1" minValue="7501" maxValue="7509" count="5">
        <n v="7501"/>
        <n v="7502"/>
        <n v="7508"/>
        <n v="7509"/>
        <m/>
      </sharedItems>
    </cacheField>
    <cacheField name="META" numFmtId="0">
      <sharedItems containsBlank="1" count="16">
        <s v="Emitir en un tiempo no superior a 22,5 días hábiles conceptos jurídicos."/>
        <s v="Realizar 6 estudios jurídicos en temas de impacto e interés para el distrito capital."/>
        <s v="Mantener el 82% de eficiencia fiscal para la defensa judicial en el Distrito Capital"/>
        <s v="Llevar  a cabo eventos de orientación jurídica"/>
        <s v="Implementar un modelo de Gerencia Jurídica "/>
        <s v="Lograr un nivel de percepción del 87% de los servicios prestados a entidades sin ánimo de lucro ESAL"/>
        <s v="Orientar ciudadanos en derechos y obligaciones de las entidades sin Animo de lucro - ESAL "/>
        <s v="Realizar  capacitación a operadores y sustanciadores en temas disciplinarios."/>
        <s v="Formular  directrices en materia de política pública disciplinaria"/>
        <s v="Orientar servidores públicos en temas de responsabilidad disciplinaria."/>
        <s v="Desarrollar El 30 % de las Herramientas para Implementar el Sistema Integrado de Gestion de la Entidad"/>
        <s v="Implementar el 40% del Modelo de Arquitectura Empresarial de la Secretaría Jurídica Distrital"/>
        <s v="Fortalecer los Sistemas de Información Jurídicos."/>
        <s v="Implementar el 30% de las herramientas de gestion y administrativas para la Secretaria Juridica Distrital"/>
        <s v="Adecuar y Dotar 1 Entidad Para El Fortalecimiento De La Gestion Administrativa"/>
        <m/>
      </sharedItems>
    </cacheField>
    <cacheField name="ACTIVIDAD" numFmtId="0">
      <sharedItems containsBlank="1"/>
    </cacheField>
    <cacheField name="DEPENDENCIA" numFmtId="0">
      <sharedItems containsBlank="1"/>
    </cacheField>
    <cacheField name="OBJETO" numFmtId="0">
      <sharedItems containsBlank="1" longText="1"/>
    </cacheField>
    <cacheField name="MODALIDAD" numFmtId="0">
      <sharedItems containsBlank="1"/>
    </cacheField>
    <cacheField name="CONCEPTO DE GASTO" numFmtId="0">
      <sharedItems containsBlank="1"/>
    </cacheField>
    <cacheField name="VALOR PROGRAMADO" numFmtId="0">
      <sharedItems containsString="0" containsBlank="1" containsNumber="1" containsInteger="1" minValue="127" maxValue="3355869657"/>
    </cacheField>
    <cacheField name="CDP" numFmtId="0">
      <sharedItems containsBlank="1" containsMixedTypes="1" containsNumber="1" containsInteger="1" minValue="1" maxValue="232"/>
    </cacheField>
    <cacheField name="VALOR CDP" numFmtId="0">
      <sharedItems containsBlank="1" containsMixedTypes="1" containsNumber="1" containsInteger="1" minValue="1698455" maxValue="2346749972"/>
    </cacheField>
    <cacheField name="RP" numFmtId="0">
      <sharedItems containsBlank="1" containsMixedTypes="1" containsNumber="1" containsInteger="1" minValue="3" maxValue="218"/>
    </cacheField>
    <cacheField name="VALOR REGISTRO" numFmtId="42">
      <sharedItems containsBlank="1" containsMixedTypes="1" containsNumber="1" containsInteger="1" minValue="1698455" maxValue="2346749972"/>
    </cacheField>
    <cacheField name="POR LIBERAR" numFmtId="0">
      <sharedItems containsBlank="1" containsMixedTypes="1" containsNumber="1" containsInteger="1" minValue="0" maxValue="2329716727"/>
    </cacheField>
    <cacheField name="observacion" numFmtId="0">
      <sharedItems containsBlank="1" containsMixedTypes="1" containsNumber="1" containsInteger="1" minValue="0" maxValue="7459948"/>
    </cacheField>
    <cacheField name="TEMÁTICA" numFmtId="0">
      <sharedItems containsBlank="1"/>
    </cacheField>
    <cacheField name="CONTRATISTA" numFmtId="0">
      <sharedItems containsBlank="1"/>
    </cacheField>
    <cacheField name="FECHA PROGRAMADA" numFmtId="0">
      <sharedItems containsBlank="1" containsMixedTypes="1" containsNumber="1" containsInteger="1" minValue="-215085382" maxValue="215014948"/>
    </cacheField>
    <cacheField name="CONTRATO"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OnLoad="1" refreshedBy="Maritza Ortega Sanabria" refreshedDate="43517.415017476851" createdVersion="6" refreshedVersion="6" minRefreshableVersion="3" recordCount="482">
  <cacheSource type="worksheet">
    <worksheetSource ref="A1:U483" sheet="PLANO DISPONIBILIDADES 28-04-20"/>
  </cacheSource>
  <cacheFields count="21">
    <cacheField name="año" numFmtId="0">
      <sharedItems containsSemiMixedTypes="0" containsString="0" containsNumber="1" containsInteger="1" minValue="2018" maxValue="2018"/>
    </cacheField>
    <cacheField name="entidad" numFmtId="0">
      <sharedItems containsSemiMixedTypes="0" containsString="0" containsNumber="1" containsInteger="1" minValue="136" maxValue="136"/>
    </cacheField>
    <cacheField name="año 1" numFmtId="0">
      <sharedItems containsSemiMixedTypes="0" containsString="0" containsNumber="1" containsInteger="1" minValue="1" maxValue="1"/>
    </cacheField>
    <cacheField name="desde" numFmtId="14">
      <sharedItems containsSemiMixedTypes="0" containsNonDate="0" containsDate="1" containsString="0" minDate="2018-01-01T00:00:00" maxDate="2018-01-02T00:00:00"/>
    </cacheField>
    <cacheField name="hasta" numFmtId="14">
      <sharedItems containsSemiMixedTypes="0" containsNonDate="0" containsDate="1" containsString="0" minDate="2018-12-31T00:00:00" maxDate="2019-01-01T00:00:00"/>
    </cacheField>
    <cacheField name="corte" numFmtId="14">
      <sharedItems containsSemiMixedTypes="0" containsNonDate="0" containsDate="1" containsString="0" minDate="2018-12-31T00:00:00" maxDate="2019-01-01T00:00:00"/>
    </cacheField>
    <cacheField name="código" numFmtId="0">
      <sharedItems containsBlank="1" count="51">
        <s v="3-1-1-01-01-00-0000-00"/>
        <s v="3-1-1-01-04-00-0000-00"/>
        <s v="3-1-1-01-05-00-0000-00"/>
        <s v="3-1-1-01-06-00-0000-00"/>
        <s v="3-1-1-01-07-00-0000-00"/>
        <s v="3-1-1-01-08-00-0000-00"/>
        <s v="3-1-1-01-11-00-0000-00"/>
        <s v="3-1-1-01-12-00-0000-00"/>
        <s v="3-1-1-01-13-00-0000-00"/>
        <s v="3-1-1-01-14-00-0000-00"/>
        <s v="3-1-1-01-15-00-0000-00"/>
        <s v="3-1-1-01-16-00-0000-00"/>
        <s v="3-1-1-01-17-00-0000-00"/>
        <s v="3-1-1-01-21-00-0000-00"/>
        <s v="3-1-1-01-26-00-0000-00"/>
        <s v="3-1-1-01-28-00-0000-00"/>
        <s v="3-1-1-02-03-01-0000-00"/>
        <s v="3-1-1-02-04-00-0000-00"/>
        <s v="3-1-1-02-99-00-0000-00"/>
        <s v="3-1-1-03-01-01-0000-00"/>
        <s v="3-1-1-03-01-02-0000-00"/>
        <s v="3-1-1-03-01-03-0000-00"/>
        <s v="3-1-1-03-01-04-0000-00"/>
        <s v="3-1-1-03-01-05-0000-00"/>
        <s v="3-1-1-03-02-01-0000-00"/>
        <s v="3-1-1-03-02-02-0000-00"/>
        <s v="3-1-1-03-02-05-0000-00"/>
        <s v="3-1-1-03-02-06-0000-00"/>
        <s v="3-1-1-03-02-07-0000-00"/>
        <s v="3-1-1-03-02-08-0000-00"/>
        <s v="3-1-1-03-02-09-0000-00"/>
        <s v="3-1-2-01-01-00-0000-00"/>
        <s v="3-1-2-01-02-00-0000-00"/>
        <s v="3-1-2-01-03-00-0000-00"/>
        <s v="3-1-2-01-04-00-0000-00"/>
        <s v="3-1-2-01-05-00-0000-00"/>
        <s v="3-1-2-02-02-00-0000-00"/>
        <s v="3-1-2-02-03-00-0000-00"/>
        <s v="3-1-2-02-04-00-0000-00"/>
        <s v="3-1-2-02-05-01-0000-00"/>
        <s v="3-1-2-02-06-01-0000-00"/>
        <s v="3-1-2-02-09-01-0000-00"/>
        <s v="3-1-2-02-10-00-0000-00"/>
        <s v="3-1-2-02-11-00-0000-00"/>
        <s v="3-1-2-02-12-00-0000-00"/>
        <m u="1"/>
        <s v="3-3-1-15-07-43-7509-189" u="1"/>
        <s v="3-3-1-15-07-43-7502-191" u="1"/>
        <s v="3-3-1-15-07-43-7508-191" u="1"/>
        <s v="3-1-2-03-02-00-0000-00" u="1"/>
        <s v="3-3-1-15-07-43-7501-191" u="1"/>
      </sharedItems>
    </cacheField>
    <cacheField name="rubro" numFmtId="0">
      <sharedItems/>
    </cacheField>
    <cacheField name="No cdp" numFmtId="0">
      <sharedItems containsSemiMixedTypes="0" containsString="0" containsNumber="1" containsInteger="1" minValue="13" maxValue="235"/>
    </cacheField>
    <cacheField name="fecha registro" numFmtId="15">
      <sharedItems containsSemiMixedTypes="0" containsNonDate="0" containsDate="1" containsString="0" minDate="2018-01-09T00:00:00" maxDate="2018-12-29T00:00:00"/>
    </cacheField>
    <cacheField name="detalle" numFmtId="0">
      <sharedItems containsBlank="1" count="256" longText="1">
        <s v="TRASLADO PRESUPUESTAL"/>
        <s v="Pago de la nómina del mes de enero de 2018."/>
        <s v="Pago de nómina y cesantías del mes de febrero de 2018."/>
        <s v="Pago de la nómina de la Secretaria jurídica Distrital del mes de Marzo de 2018."/>
        <s v="Traslado presupuestal."/>
        <s v="PAGO DE LA NOMINA Y CESANTIAS DEL MES DE ABRIL DE 2018."/>
        <s v="Pago de la nómina del mes de abril de 2018, de los servidores de planta de la Secretaría Jurídica Distrital."/>
        <s v="Pago de la nómina de los servidores públicos de la Secretaría Jurídica Distrital,  del mes de Mayo de 2018."/>
        <s v="Pago de la nómina y prima semestral del mes de junio de 2018, de los servidores de planta de la Secretaria Jurídica Distrital."/>
        <s v="Pago de la nómina del mes de julio de 2018 de  los servidores de planta de la Secretaría Jurídica Distrital."/>
        <s v="PAGO DE LA NOMINA DEL MES DE AGOSTO DE 2018, DE LOS SERVIDORES DE PLANTA FIJA DE LA SECRETARIA JURIDICA DISTRITAL."/>
        <s v="Nómina adicional del mes Agosto de 2018."/>
        <s v="Pago de la nómina y cesantías del mes de septiembre de 2018."/>
        <s v="Pago de nómina y cesantías fondos del mes de octubre de 2018."/>
        <s v="Pago de la nómina de los servidores de la Secretaría Jurídica Distrital, del mes de Noviembre de 2018."/>
        <s v="Pago de la nómina del mes de diciembre de 2018, de  los servidores de planta de la Secretaría Jurídica Distrital."/>
        <s v="Reducción presupuestal."/>
        <s v="Prestar los servicios profesionales altamente calificados como abogado experto en Derecho Administrativo y/o en Derecho Público, para brindar asesoría y acompañamiento jurídico al despacho del Alcalde Mayor de Bogotá, D.C., y a la Secretaría Jurídica Distrital, en temas de alto impacto para el Distrito Capital."/>
        <s v="Prestar los servicios profesionales altamente calificados como abogado experto en Derecho Constitucional y/o Derecho Público, con el fin de brindar asesoría y acompañamiento jurídico que requiera el despacho del Alcalde Mayor de Bogotá, D.C., y/o la Secretaría Jurídica Distrital."/>
        <s v="Prestar los servicios profesionales para la implementación del nuevo marco normativo contable en la Secretaría Jurídica Distrital."/>
        <s v="Prestar los servicios profesionales en la formulación e implementación de las desiciones de la Dirección de Gestión Corporativa."/>
        <s v="Prestar servicios profesionales para la formulación, implementación y seguimiento del Sistema de Gestión de Seguridad y Salud en el trabajo, conforme a los requisitos establecidos en el Decreto 1072 de 2015.implementación del nuevo marco normativo contable en la Secretaría Jurídica Distrital."/>
        <s v="Prestar los servicios profesionales en los componentes del proceso de gestión del talento humano que le sean asignados por la Dirección de Gestión Corporativa."/>
        <s v="Prestar los servicios profesionales dentro de los procedimientos administrativos y técnicos relacionados con el Plan Institucional de Gestión Ambiental."/>
        <s v="Prestar los servicios profesionales en la evaluación y seguimiento de los asuntos relacionados con los diferentes procesos, palnes y proyectos a cargo de la Dirección de Gestión Corporativa."/>
        <s v="Prestar los servicios profesionales para apoyar en el desarrollo y cumplimiento de las actividades establecidas en el procedimiento de notificaciones de la Secretaría Jurídica Distrital."/>
        <s v="Prestar los servicios profesionales dentro de las actividades relacionadas con el Sistema de Quejas y Soluciones de la Secretaría Jurídica Distrital."/>
        <s v="Prestar servicios profesionales para la formulación, implementación y seguimiento del Sistema de Gestión de Seguridad y Salud en el trabajo, conforme a los requisitos establecidos en el Decreto 1072 de 2015."/>
        <s v="Prestar los servicios profesionales para la representación judicial de Bogotá, D.C., en relación con la Acción Popular No. 2017-0050 promovida en contra del Distrito Capial."/>
        <s v="Prestar servicios profesionales para realizar la sustentación ante despachos judiciales, del dictamen pericial en el proceso penal caso tierreros."/>
        <s v="Prestar los servicios profesionales para la realización de actividades propias del control interno de la Secretaría Jurídica Distrital."/>
        <s v="Prestar los servicios profesionales para asesorar la realización de actividades propias del control interno de la Secretaría Jurídica Distrital."/>
        <s v="Prestar servicios profesionales especializados como abogado (a) experto en Derecho Constitucional y/o Derecho Público, con el fin de brindar asesoría y acompañamiento jurídico que requiera el Despacho del Alcalde de Bogotá D.C. y/o la Secretaría Jurídica Distrital."/>
        <s v="Prestar los servicios profesionales para el desarrollo de estrategias de comunicación de la Secretaría Jurídica Distrtial."/>
        <s v="Prestar los servicios profesionales especializados para desarrollar las actividades propias de empleo público para la Secretaría Jurídica Distrital."/>
        <s v="Prestar sus servicios profesionales para apoyar en el desarrollo y cumplimiento de las actividades establecidas en el procedimiento de notificaciones de la Secretaría Jurídica Distrital."/>
        <s v="Prestar los servicios profesionales de acompañamiento jurídico en el Distrito Capital, en la elaboración de una política de prevención de daño antijurídico y revisión de lineamientos en temas de arbitramento nacional e internacional, para la prevención de disputas."/>
        <s v="Prestar los sevicios profesionales altamente calificados como abogado experto en contratación estatal, para brindar asesori y acompañamiento jurídico al despacho del Alcalde Mayor de Bogotá, D.C., y a la Secretaría Jurídica Distrital, en temas de alto impacto para el Distrito Capital."/>
        <s v="Prestar los Servicios Profesionales para ejercer la Representación Judicial de Bogotá D.C., en relación con la Acción Popular No. 2018-00683."/>
        <s v="Prestar los servicios profesionales altamente calificados en contratación estatal, para brindar asesoría y acompañamiento jurídico a la Secretaría Jurídica Distrital."/>
        <s v="Contratar el servicio de consultoría para el análisis de cargas laborales y dimensionamiento estratégico de la planta de personal de la Secretaría Jurídica Distrital."/>
        <s v="Iniciar el trámite para financiar los costos del proceso de selección por merito para proveer 104 cargos vacantes en la planta de personal de la Secretaría Jurídica Distrital."/>
        <s v="Pago de Autoliquidación y Cesantías y Fondos Públicos (FONCEP) del mes de julio de 2018."/>
        <s v="Pago de Cesantias Fondos Públicos y Cesantías Fondos Privados, causadas en la vigencia 2018."/>
        <s v="Pago de los intereses de las Cesantías Fondos Públicos y Cesantías Fondos Privados,  causados en la vigencia 2018."/>
        <s v="Pago de la autoliquidación y cesantías fondos públicos  (FONCEP), del mes de enero de 2018."/>
        <s v="Pago de la autoliquidación, cesantías fondos públicos y comisiones del mes de febrero de 2018."/>
        <s v="Pago de la Autoliquidación y Cesantías Fondos Públicos  (FONCEP) del mes de marzo de 2018."/>
        <s v="Pago de la autoliquidación y cesantías fondos públicos - FONCEP del mes de abril de 2018."/>
        <s v="Autoliquidación y Cesantias Fondos Públicos (FONCEP) del mes de mayo de 2018."/>
        <s v="Pago de la Autoliquidación y Cesantias Fondos Públicos (FONCEP), del mes de junio de 2018."/>
        <s v="Pago de Autoliquidación y Cesantias Fondos Públicos  (FONCEP) del mes de julio de 2018."/>
        <s v="Pago de la Autoliquidacióny Cesantías Fondos Públicos (FONCEP) del mes de Agosto de 2018."/>
        <s v="Pago de la Autoliquidación y Cesantías Fondos Públicos (FONCEP), del mes de Septiembre de 2018."/>
        <s v="Pago de la Autoliquidación y Cesantías Fondos Públicos (FONCEP), del mes de octubre de 2018."/>
        <s v="Pago de la Autoliquidación y Cesantías Fondos Públicos (FONCEP), del mes de noviembre de 2018."/>
        <s v="Pago de la Autoliquidación y Cesantías Fondos Públicos (FONCEP), del mes de diciembre de 2018."/>
        <s v="Pago de aportes de seguridad social y parafiscales de la liquidación de prestaciones pagadas en el mes de febrero de 2018."/>
        <s v="Pago de aportes parafiscales de liquidación de prestaciones  pagadas en el mes de mayo de 2018."/>
        <s v="Pago de aportes parafiscales de liquidación de prestaciones pagadas en los meses de septiembre y octubre de 2018."/>
        <s v="Pago extraordinario de Pasivo de Cesantías FONCEP y Comisión del 2% , con corte a Noviembre 30 de 2018."/>
        <s v="Contratar el suministro de vestidos de labor y calzado mediante el sistema de bonos u órdenes de compra para los (as) servidores (as) vinculados (as) a la Secretaría Jurídica Distrital, con derecho a dotación de Ley para la vigencia 2018."/>
        <s v="Gatos urgentes e inaplazables para ser atendidos por la Caja Menor, según las necesidades de las dependencias de la Secretaría Jurídica Distrital."/>
        <s v="Alquiler de impresoras para el servicio de las dependencias de la Secretaría Jurídica Distrital."/>
        <s v="Adquirir certificados de firmas digitales para los directivos de la Secretaría Jurídica Distrital."/>
        <s v="Adicionar el contrato No. 87 de 2018, que tiene por objeto &quot; Alquiler de impresoras para el servicio de las dependencias de la Secretaría Jurídica Distrital&quot;, suscrito con Rentacomputo S.A."/>
        <s v="Contratar el suministro de gasolina corriente, mediante el sistema electrónico de control (Microchip), para los vehículos que componen el parque automotor de la Secretaría Jurídica Distrital."/>
        <s v="Contratar el suminsitro de gasolina corriente, mediante el sistema electrónico de control (microchip) para los vehículos que componen el parque automotor de la Secretaría Jurídica Distrital."/>
        <s v="Adquisición de sistemas de monitoreo y normalización de las condiciones de humedad relativa y temperatura de los depósitos de archivo de la Secretaría Jurídica Distrital, con el fin de contribuir a la conservación de la documentación almacenada."/>
        <s v="ATENDER GASTOS DE VIÁTICOS Y TIQUETES AÉREOS EN LA RUTA BOGOTÁ - CARTAGENA, CARTAGENA - BOGOTÁ, LOS DÍAS 14, 15 Y 16 DE FBRERO DE 2018 PARA QUE UNA SERVIDORA DE LA SECRETARÍA JURÍDICA DISTRITAL ASISTA A  42 JORMADA COLOMBIANAS DE DERECHO TRIBUTARIO, DERECHO ADUANERO Y COMERCIO EXTERIOR EN LA CIUDAD DE CARTAGENA, BOLIVAR."/>
        <s v="Viaticos y gastos de viaje de la doctora Dalila Astrid Hernández Corzo - Secretaria Jurídica Distrital, quien se desplazará a la ciudad de Washington EEUU, los días 25, 26 y 27 de marzo de 2018, para participar con el señor  Alcalde Mayor de Bogotá, funcionarios de CIDH y la misión permanente de Colombia ante la Organización de los Estados Americanos para tratar asuntos dirigidos  a la atención a las víctimas del conflicto, al desarrollo de políticas públicas de inclusión en sectores económicos y sociales y a las iniciativas de capacitación de funcionarios en el área de Derechos Humanos."/>
        <s v="Pago de viáticos y tiquetes aéreos, para asistir al &quot;Congreso Internacional de TIC&quot;, organizado por CINTEL (Proyecto TIC Innovadores) a realizar en el centro de convenciones de la ciudad de Cartagena de Indias - Colombia en los días del 29 al 31 de agosto de 2018."/>
        <s v="Viaticos y tiquetes  aéreos en la ruta Bogotá - Cali - Bogotá, para unas servidoras de la Secretaría Jurídica Distrital, para que asistan al XXXIX Congreso Colombiano de Derecho Procesal, organizado por el Instituto Colombiano de Derecho Procesal, a realizarse en la ciudad de Cali  durante los días 5, 6 y 7 de septiembre de 2018."/>
        <s v="Pago de Viáticos y Gastos de Viaje de unos servidores de la Secretaría Jurídica Distrital, para participar en el V Congreso de Compra Pública - XVI Jornadas de Contratación Estatal, a realizarse en la ciudad de Cartagena de Indias los días 31 de octubre, 1 y 2 de noviembre de 2018."/>
        <s v="Pago de Viáticos y Gastos de Viaje de un servidor de la Secretaría Jurídica Distrital, para participar en el V Congreso de Compra Publica, XVI Jornadas de Contratación Estatal, organizado por la Universidad de los Andes los días 31 de Octubre, 1 y 2 de noviembre de 2018, en la Ciudad de Cartagena."/>
        <s v="Adición al contrato interadministrativo No. 83 de 2017, cuyo objeto es        &quot; Prestar el servicio de correo y mensajería expresa para las distintas dependencias de la Secretaría Jurídica Distrital&quot;."/>
        <s v="Prestar el servicio de telefonía celular a la Secretaría Jurídica Distrital."/>
        <s v="Prestar el servicio de acceso a internet para el desarrollo de las funciones de la Secretaría Jurídica Distrital."/>
        <s v="Adquirir el servicio de correo electrónico y  el servicio de hosting para el almacenamiento accesible via web de la información prioritaria y misional de la Secretaría Jurídica Distrita"/>
        <s v="Contratar el servicio de correo y mensajería expresa para las distintas dependencias de la Secretaría Jurídica Distrital."/>
        <s v="Adición al contrato No. 090 de 2018, que tiene por objeto &quot;Prestar el servicio de correo y mensajeria expresa para las distintas dependencias de la Secretaría Jurídica Distrital&quot;."/>
        <s v="Adquirir el servicio de certificado digital sitio seguro para los dominios en internet de la Secretaría Jurídica Distrital."/>
        <s v="Contratar el servicio de suscripción al portafolio de actualidad jurídica para la Secretaría Jirídica Distrital."/>
        <s v="Adición y prórroga del contrato No. 084 de 2018, que tiene por objeto prestar el servicio de telefonía celular para la Secretaría Jurídica Distrital."/>
        <s v="Adición del contrato de prestación de servicios No. 094 de 2017 cuyo objeto es &quot;Prestar el servicio de fotocopiado y demás servicios relacionados que requiera la Secretaría Jurídica Distrital&quot;."/>
        <s v="Prestar el servicio de fotocopiado y demás servicios relacionados que requiera la Secretaría Jurídica Distrital."/>
        <s v="Adición al contrato No. 093 de 2018, suscrito con Solutión Copy, que tiene por objeto &quot; Prestar el servicio de fotocopiado y demás servicios relacionados que requiera la Secretaría Jurídica Distrital&quot;"/>
        <s v="Contratar el servicio de suscripción al portafolio de actualidad jurídica para la Secretaría Jurídica Distrital."/>
        <s v="Aunar esfuerzos técnicos, adminstrativos y financieros entre la Secretaría General de la Alcaldía Mayor de Bogotá D.C., y la Secretaría Jurídica Distrital, para la comtratación del Servicio de Aseo y Cafetería durante la vigencia 2018 y 2019."/>
        <s v="Adición el Convenio Derivado No. 097 de 2017 cuyo objeto es &quot;Aunar esfuerzos técnicos, humanos, adminstrativos, económicos y financieros para adelantar las actividades requeridas para la conservación y restauración de las fachadas del Edificio Liévano y el Palacio Municipal, actual sede de la Alcaldía Mayor de Bogotá como parte del Patrimonio Cultural del Distrito Capital."/>
        <s v="Inclusión de bienes ingresados en el mes de enero de 2018."/>
        <s v="Inclusión en la poliza de seguros automóviles tres vehículos marca Nissan, Adquiridos por la Secretaría Jurídica Distrital."/>
        <s v="Desarrollar actividades de capacitación en el marco del Sistema de Seguridad y Salud en el Trabajo."/>
        <s v="Prestar servicios de apoyo a la gestión para el desarrollo de las actividades contempladas en el Programa de Bienestar Social e Incentivos y los planes de Gestión Ambiental y de Seguridad y Salud en el Trabajo de la Secretaría Jurídica Distrital."/>
        <s v="Prestar los Servicios de Capacitación Interna a los servidores de la Secretaría Jurídica Distrital, mediante el desarrollo de programas de formación y actualización que hacen parte del Plan Institucional de Capacitación."/>
        <s v="Pago inscripciones de algunos servidores de la Secretaría Jurídica Distrital para asistir a las XL Jornadas Internacionales de Derecho Penal a realizar los días 8, 9 y 10 de agosto de 2018, en la Universidad Externando de Colombia."/>
        <s v="Pago de inscripciones de algunos servidores de la Secretaría Jurídica Dsitrital, con el fin de asistir al Seminario &quot;NOVEDADES DEL CGP EN MATERIA PROBATORIA&quot;,  organizado por la firma LEGIS INFORMACIÓN PROFESIONAL S.A., a realizarse el día 24 agosto de 2018, en el Hotel Capital de la Ciudad de Bogotá, D.C."/>
        <s v="Inscripciones de algunos servidores de la Secretaría Jurídica Distrital, para asistir al XXXIX Congreso Colombiano de Derecho Procesal, organizado por el Instituto Colombiano de Derecho Procesal, a realizarse durante los días 5,6 y 7 de septiembre de 2018, en la ciudad de Cali (Valle del Cauca)."/>
        <s v="Suscripción para la activación de dos licencias por doce meses,  con el fin de  acceder a los cursos online de Auditoría y Control Interno, para dos servidores de la Oficina de Control Interno de la Secretaría Jurídica Distrital."/>
        <s v="Pago de inscripciones de algunos servidores de la Secretaria Jurídica Distrital, para asistir al seminario Aspectos Tributarios y Laborales de la Nómina, a realizarse en la Camara de Comercio de Bogotá, los días 20 y 21 de septiembre de 2018"/>
        <s v="Inscripción de seis (6) servidores de la Secretaría Jurídica Distrital, para que asistan al cuarto  Conversatorio de COMPRAS PÚBLICAS EFECTIVAS, a realizarse el 21 de septiembre de 2018, en el Hotel Tequendama de Bogotá, D.C, evento organizado por la firma Beltran Pardo Abogados &amp; Asociados SAS."/>
        <s v="Inscripción de algunos servidores de la Secretaría Jurídica Distrital, para asistir al XIX Jornadas de Derecho Constitucional, a realizarse los dias 17,18 y 19 de octubre de 2018, organizado por la Universidad Externado de Colombia."/>
        <s v="Inscripción de algunos servidores de la Secretaría Jurídica Distrital, para asistir al V Congreso de Compra Pública, XVI Jornadas de Contratación Estatal,organizado por la Universidad de los Andes,  a realizarse en la ciudad de Cartagena de Indias,  los días 31 de octubre, 1 y 2 de noviembre de 2018,"/>
        <s v="Inscripción de unos servidores para que participen en el XI Congreso Internacional de Derecho Disciplinario 2018, a realizarse en la ciudad de Bogotá, D.C., durante los días 26 y 27 de noviembre de 2018."/>
        <s v="Ajuste a la órden de pago No. 657 de 2017,  que corresponde al servidor público Walter Ospina Zapata."/>
        <s v="Desarrollar actividades en el marco del programa de bienestar e incentivos para los servidores de la Secretaría Juríca Distrital."/>
        <s v="Pago del incentivo pecuniario otorgado al equipo de trabajo conformado por los servidores Nelsón Julian Salazar U, Martha Liliana Barrera D y Jesús María Montoya M, ganadores  de la vigencia 2018, con el proyecto &quot;Cartilla de Inducción y Reinducción&quot;, de conformidad con lo dispuesto en el Plan de Incentivos de la Secretaría Jurídica Distrital."/>
        <s v="Realizar exámenes médicos ocupacionales de ingreso, periodicos, egreso, así como, otros exámenes médicos requeridos por la Secretaría Jurídica Distrital."/>
        <m u="1"/>
        <s v="Prestar servicios profesionales como conservador en la elaboración de los documentos  archivísticos de la Secretaría Jurídica Distrital." u="1"/>
        <s v="Prestar sus servicios profesionales como Gerente del proyecto de Análisis y Diseño del SW integrado de la Secretaría Jurídica Distrital." u="1"/>
        <s v="Prestar los servicios profesionales especializados como abogado (a) a la Secretaría Jurídica Distrital para apoyar  a la  Dirección Distrital de Doctrina y Asuntos Normativos en la revisión de actos administrativos relacionados con ordenamiento territorial planeación urbana y hábitat." u="1"/>
        <s v="Prestar los servicios profesionales para llevar  a cabo la implementación del modelo integrado de planeación y gestión, articulado con los planes, programas y proyectos de la entidad." u="1"/>
        <s v="Prestar sus servicios profesionales en lo referente al seguimiento y cumplimiento de providencias judiciales ejecutoriadas proferidas por los jueces tribunales y altas cortes en las que se establezcan el cumplimiento de obligaciones a cargo del Disrito Capital." u="1"/>
        <s v="Prestar los servicios profesionales para el desarrollo de las actividades derivadas del proceso de planeación y mejora continua en el marco del Sistema Integrado de Gestión." u="1"/>
        <s v="Pago de la autoliquidación cesantías fondos públicos y comisiones del mes de febrero de 2018." u="1"/>
        <s v="Prestar los servicios profesionales para formular las acciones estratégicas, que permitan fortalecer y articular el Sistema Integrado de Gestión de la Secretaría Jurídica Distrital,  en el marco del Modelo Integrado de Planeación y Gestión." u="1"/>
        <s v="Prestar los servicios profesionales para el desarro de las actividades derivadas del proceso de planeación y mejora continua en el marco del Sistema Integrado de Gestión." u="1"/>
        <s v="Prestar los servicios profesionales para la implementación del modelo de gerencia jurídica en el Distrito Capital." u="1"/>
        <s v="Prestar los servicios profesionales para configurar, desarrollar e implementar nuevas funcionalidades, optimizando y complementando el sistema de contabilidad - LIMAY actualizando la estructura de datos y documentación de los mismos." u="1"/>
        <s v="Prestar los servicios profesionales en la Dirección Distrital de Defensa Judicial y Prevención del daño Antijurídico en el análisis de datos generación de reportes y tratamiento de la información relacionada con el contingente judicial gestión del riesgo y el módulo de pago de sentencias del sistama de información de procesos judiciales -SIPROJ WED." u="1"/>
        <s v="Gatos urgentes e inaplazables para ser atendidos por la Caja Menor según las necesidades de las dependencias de la Secretaría Jurídica Distrital." u="1"/>
        <s v="Reemplaza el CDP No. 225 del 18/12/2017, del proceso de contratación en curso , que tiene por objeto &quot;Realizar la interventoria para el contrato cuyo objeto es : Elaborar el análisis y diseño del sistema de información integrado de la Secretaría Jurídica Distrital&quot;" u="1"/>
        <s v="Prestar sus servicios profesionales para apoyar aspectos relacionados con la gestión estratégica de tecnologías de la información en la Secretaría Jurídica Distrital." u="1"/>
        <s v="Prestar los servicios profesionales como abogado (a) a la Secretaría Jurídica Distrital para la elaboración de conceptos jurídicos revisión y proyección de actos administrativos en materia disciplinaria de Inspección Vigilancia y Control de las Entidades Sin Animo de Lucro entre otros." u="1"/>
        <s v="Prestar sus servicios profesionales para la administración de sistemas en la infraestructura Oracle de Datacenter y Sistemas de Seguridad de la Secretaría Jurídica Distrital." u="1"/>
        <s v="Contratar los servicios para realizar pre-auditoria al Sistema de Gestión de Calidad en la entidad para otorgamiento de certificación bajo la Norma Técnica Colombiana NTC-ISO-9001 2015." u="1"/>
        <s v="Prestar servicios profesionales para asesorar a la Secretaría Jurídica Distrital en la revisión, artículación, actualización y formulación de actos jurídicos dentro del Modelo de Gesión Jurídica Pública, de conformidad con las instrucciones del supervisor del contrato." u="1"/>
        <s v="Prestar servicios profesionales para la formulación implementación y seguimiento del Sistema de Gestión de Seguridad y Salud en el trabajo conforme a los requisitos establecidos en el Decreto 1072 de 2015." u="1"/>
        <s v="Prestar sus servicios profesionales para configurar desarrollar e implementar nuevas funcionalidades optimizando y complementando el sistema de información de correspondencia y archivo / gesión documental y archivo - SIGA." u="1"/>
        <s v="Prestar sus servicios para configurar, desarrollar e implementar funcionalidades, nuevas y existentes, para el sistema de información de control de bienes de inventario de la  Secretaría Jurídica Distrital - SAE - SAI." u="1"/>
        <s v="Prestar los servicios profesionales a la Secretaría Jurídica Distrital para realizar el seguimiento y monitoreo a los asuntos relacionados con el Congreso de la República y el Concejo de Bogotá, D.C., así como al Sistema Integrado de Gestión y Planeación de la Dirección Distrital de Doctrina y Asuntos Normativos." u="1"/>
        <s v="Prestar sus servicios profesionales en lo referente al seguimiento y cumplimiento de providencias judiciales ejecutoriadas proferidas por los jueces tribunales y altas cortes en las que se establezcan el cumplimiento de obligaciones a cargo del Distrito Capital." u="1"/>
        <s v="Prestar sus servicios profesionales en lo referente al seguimiento y cumplimiento de providencias judiciales ejecutoriadas proferidas por los jueces, tribunales y altas cortes en las que se establezcan el cumplimiento de obligaciones a cargo del Disrito Capital." u="1"/>
        <s v="Prestar los servicios profesionales para asesorar a la Dirección, en materia financiera y adelantar las acciones correspondientes en ejercicio de las facultades de inspección, vigilancia y control respecto de las ESAL." u="1"/>
        <s v="ATENDER GASTOS DE VIÁTICOS Y TIQUETES AÉREOS EN LA RUTA BOGOTÁ - CARTAGENA CARTAGENA - BOGOTÁ LOS DÍAS 14 15 Y 16 DE FBRERO DE 2018 PARA QUE UNA SERVIDORA DE LA SECRETARÍA JURÍDICA DISTRITAL ASISTA A  42 JORMADA COLOMBIANAS DE DERECHO TRIBUTARIO DERECHO ADUANERO Y COMERCIO EXTERIOR EN LA CIUDAD DE CARTAGENA BOLIVAR." u="1"/>
        <s v="Prestar los servicios profesionales para estructurar y articular la Arquitectura Empresarial de la Secretaría Jurídica Distrital." u="1"/>
        <s v="Adición al contrato interadministrativo No. 83 de 2017 cuyo objeto es        &quot; Prestar el servicio de correo y mensajería expresa para las distintas dependencias de la Secretaría Jurídica Distrital&quot;." u="1"/>
        <s v="Prestar los servicios profesionales para asesorar a la Dirección implementar y realizar el análisis oportuno de la información financiera y contable de las entidades asignadas por la Dirección." u="1"/>
        <s v="Prestar servicios de apoyo a la gestión dentro del modelo de gestión documental sostenible de la Secretaría Jurídica Distrital." u="1"/>
        <s v="Prestar sus servicios profesionales como Gerente al Proyecto de Inversión &quot;Fortalecimietno de la capacidad institucional para mejorar la gestión administrativa de la Secretaría Jurídica Distrital&quot;." u="1"/>
        <s v="Prestar los servicios profesionales para realizar el seguimiento y actualización del Sistema Integrado de Gestión de la Secretaría Jurídica Distrital." u="1"/>
        <s v="Prestar los servicios profesionales para realizar el siguimiento y actualización del Sistema Integrado de Gestión de la Secretaría Jurídica Distrital." u="1"/>
        <s v="Prestar sus servicios profesionales como diseñador de software del proyecto de análisis y diseño del SW integrado de la Secretaría Jurídica Distrital." u="1"/>
        <s v="Prestar los servicios profesionales para ejercer la representación judicial de Bogotá D.C., en el proceso de acción popular No. 2001-479 Rio Bogotá." u="1"/>
        <s v="Prestar sus servicios para soporte correctivo y evolutivo del portal WEB &quot;Govimentum&quot;  de la Secretaría Jurídica Distrital." u="1"/>
        <s v="Prestar servicios profesionales en la implementación del Modelo de Gestión Documental Sostenible de la Secretaría Jurídica Distrtial." u="1"/>
        <s v="Adquisición de elementos de seguridad industrial y salud en el trabajo para la Secretaría Jurídica Distrital." u="1"/>
        <s v="Prestar los Servicos Profesionales como historiador (a) en la elaboración de los documentos archivísticos de la Secretaría Jurídica Distrital." u="1"/>
        <s v="Reemplaza el CDP No. 223 del 07/12/2017 del proceso de contratación en curso  que tiene por objeto &quot;Elaborar el análisis y diseño del sistema de información integrado de la Secretaría Jurídica Distrital&quot;" u="1"/>
        <s v="Prestar servicios de apoyo a la gestión para desarrollar estratégias de posicionamiento y recordación de los diferentes elementos del Modelo Integrado de Planeación y Gestión de la Secretaría Jurídica Distrital." u="1"/>
        <s v="Prestar los servicios profesionales de acompañamiento jurídico en el Distrito Capital en la elaboración de una política de prevención de daño antijurídico y revisión de lineamientos en temas de arbitramento nacional e internacional para la prevención de disputas." u="1"/>
        <s v="Prestar los servicios profesionales para adelantar los procesos contractuales para la modernización de los sistemas de información de la Secretaría Jurídica Distrital." u="1"/>
        <s v="Prestar sus servicios profesionales como analista de requerimientos de software del proyecto de análisis y diseño del SW integrado de la Secretaría Jurídica Distrital." u="1"/>
        <s v="Prestar sus servicios profesionales para adelantar los procesos contractuales para la modernización de los sistemas de información de la Secretaría Jurídica Distrital." u="1"/>
        <s v="Reemplaza el CDP No. 223 del 07/12/2017, del proceso de contratación en curso , que tiene por objeto &quot;Elaborar el análisis y diseño del sistema de información integrado de la Secretaría Jurídica Distrital&quot;" u="1"/>
        <s v="Prestar los servicios profesionales en el análisis de la información jurídica de las entidades sin ánimo de lucro, en el desarrollo de su objeto social, cumplimiento de las obligaciones legales y estatutarías, y su participación en el Distrito Capital." u="1"/>
        <s v="Prestar los servicios profesionales para llevar a cabo la implementación del Modelo Integrado de Planeación y Gestión articulado con los planes programas y proyectos de la entidad." u="1"/>
        <s v="Prestar los servicios profesionales para generar estrategias orientadas a la certificación del sistema de gestión de calidad de la Secretaría Jurídica Distrital, en el marco de la Norma ISO 9001 2015." u="1"/>
        <s v="Prestar los servicios profesionales para generar estratégias orientadas a la certificación del Sistema de Gestión de Calidad de la Secretaría Jurídica Distrital, en el marco de la norma ISO 9001 2015." u="1"/>
        <s v="Prestar sus servicios profesionales en lo referente al seguimiento y cumplimiento de providencias judiciales ejecutoriadas proferidas por los jueces, tribunales y altas cortes en las que se establezcan el cumplimiento de obligaciones a cargo del Distrito Capital." u="1"/>
        <s v="Prestar los servicios profesionales para ejercer la representación judicial de Bogotá D.C. en el proceso de acción popular No. 2001-479 Rio Bogotá." u="1"/>
        <s v="Prestar los servicios profesionales para asesorar a la Directora Distrital de Inspección Vigilancia y Control de Personas Jurídicas Sin Animo de Lucro respecto de las decisiones administrativas y juridicas a tomar en el ejercicio del control y seguimiento a las entidades." u="1"/>
        <s v="Prestar los servicios profesionales para estructurar el marco conceptual articular y definir la Arquitectura Empresarial de la Secretaría Jurídica Distrital." u="1"/>
        <s v="Prestar sus servicios para configurar desarrollar e implementar nuevas funcionalidades optimizando y complementando el sistema de información de personal de nómina - PERNO actualizando la estructura de datos  y documentación de los mismos." u="1"/>
        <s v="Prestar sus servicios profesionales en la defensa de los intereses del Distrito Capital, asesoría jurídicay representación judicial y extrajudicial del Distrito Capital, incluyendo el seguimiento y cumplimiento de sentencias y providencias judiciales ejecutoriadas, como son las acciones constitucionales, proferidas por los despachos judiciales  en las que se vincule al Distrito Capital." u="1"/>
        <s v="Contratar la prestación de servicios de apoyo para el adelantamiento de los eventos que requiera la Secretaría Jurídica Distrital." u="1"/>
        <s v="Prestar los servicios profesionales para la representación judicial de Bogotá D.C. en relación con la Acción Popular No. 2017-0050 promovida en contra del Distrito Capial." u="1"/>
        <s v="Prestar servicios profesionales en lo referente al seguimiento y cumplimiento de providencias judiciales ejecutoriadas proferidas por los jueces, tribunales y altas cortes en las que establezcan el cumplimiento de las obligaciones a cargo del Distrito Capital." u="1"/>
        <s v="Adquirir elementos de apoyo para el fortalecimiento y apropiación del Sistema Integrado de Gestión de la Secretaría Jurídica Distrital." u="1"/>
        <s v="Prestar los servicios profesionales para realizar el seguimiento y actualización del Sistema Integrado  de Gestión de la Secretaría Jurídica Distrital." u="1"/>
        <s v="Prestar los servicios profesionales para realizar el seguimiento y actualización del Sistema Integrado de Gestión de la  Secretaría Jurídica Distrital." u="1"/>
        <s v="Prestar sus servicios profesionales para configurar, desarrollar e implementar nuevas funcionalidades, optimizando y complementando el sistema de información de correspondencia y archivo / gesión documental y archivo - SIGA." u="1"/>
        <s v="Prestar sus servicios para soporte técnico del software y hardware de usuario final de la Secretaría Jurídica Distrital." u="1"/>
        <s v="Prestar los servicios profesionales para la formulación, desarrollo y seguimiento de las políticas públicas en materia disciplinaria en el Distrito Capital." u="1"/>
        <s v="Realizar el mantenimiento y soporte técnico de los sistemas de información jurídicos de la Secretaría Jurídica Distrital." u="1"/>
        <s v="Prestar los servicios profesionales para ejercer la representación judicial de Bogotá D.C., Concejo de Bogotá D.C., en relación con los medios de control de alto impacto que se surtan contra el Distrito Capital y el Concejo de Bogotá D.C., identificados así: a) 2009-0448000, b) 2016-00187, 2016-00256 y 2017-00009; c) 2017-00162 de acuerdo con el alcance, objeto y obligaciones del contrato." u="1"/>
        <s v="Prestar los servicios profesionales en la evaluación y seguimiento de los asuntos relacionados con los diferentes procesos palnes y proyectos a cargo de la Dirección de Gestión Corporativa." u="1"/>
        <s v="Adición al contrato No. 073 cuyo objeto es &quot; Prestar los servicios profesionales para la realización de un estudio sobre los derechos de propiedad intelectual de las entidades del nivel del D.C.&quot;" u="1"/>
        <s v="Prestar los servicios profesionales para la elaboración de un instrumento para la prevención de la colusion en procesos de contratación estatal." u="1"/>
        <s v="Realizar adquisición de licencias de sofware de desarrollo y de servicio de soporte para productos Oracle de la Secretaría Jurídica Distrital." u="1"/>
        <s v="Prestar los servicios profesionales para asesorar a la Dirección en materia financiera y adelantar las acciones correspondientes en ejercicio de las facultades de inspección vigilancia y control respecto de las ESAL." u="1"/>
        <s v="Prestar los servicios profesionales para llevar a cabo la implementación del Modelo Integrado de Planeación y Gestión, articulado con los planes, programas y proyectos de la entidad." u="1"/>
        <s v="Orientar a los servidores públicos del Distrito Capital, en temas de responsabilidad disciplinaria." u="1"/>
        <s v="Pago de la autoliquidación y cesantías fondos públicos  (FONCEP) del mes de enero de 2018." u="1"/>
        <s v="Prestar servicios profesionales especializados como abogado (a) experto en Derecho Constitucional y/o Derecho Público con el fin de brindar asesoría y acompañamiento jurídico que requiera el Despacho del Alcalde de Bogotá D.C. y/o la Secretaría Jurídica Distrital." u="1"/>
        <s v="Prestar los servicios de apoyo en la Dirección Distrital de Defensa Judicial y Prevención del Daño Antijurídico de la Secretaría Jurídica  Distrital, para la organización, actualización y sistematización de los archivos que reposan en la dirección que soporta la defensa judicial en cuanto a piezas procesales, actuaciones administrativas y estados del proceso, en comparación con el SIPROJWEB y la rama judicial." u="1"/>
        <s v="Prestar los servicios profesionales para estructurar el marco conceptual, articular y definir la Arquitectura Empresarial de la Secretaría Jurídica Distrital." u="1"/>
        <s v="Prestación de servicios para la implementación del Modelo de Gestión Jurídica en el Distrito Capital y la elaboración de instrumentos de Gerencia Jurídica, de acuerdo con las instrucciones impartidas por la Secretaría Jurídica Distrital." u="1"/>
        <s v="Elaboración de los contenidos temáticos de módulos virtuales de orientación jurídica en materia disciplinaria, según las temáticas establecidas por la Secretaría Jurídica Distrital." u="1"/>
        <s v="Prestar los servicios profesionales especializados como abogado (a) a la Secretaría Jurídica Distrital para apoyar  a la  Dirección Distrital de Doctrina y Asuntos Normativos en la revisión de actos administrativos relacionados con ordenamiento territorial, planeación urbana y hábitat." u="1"/>
        <s v="Prestar los servicios profesionales como abogado (a) a la Secretaría Jurídica Distrital para la elaboración de conceptos jurídicos, revisión y proyección de actos administrativos en materia disciplinaria, de Inspección Vigilancia y Control de las Entidades Sin Animo de Lucro, entre otros." u="1"/>
        <s v="Prestar los servicios profesionales para realizar el seguimiento y control a los planes programas y proyectos de la Secretaría Jurídica Distrital para la mejora continua de los mismos." u="1"/>
        <s v="Prestar los servicios profesionales para analizar el cumplimiento de las obligaciones de las ESAL y realizar los requerimientos y adelantar las acciones jurídicas a que haya lugar." u="1"/>
        <s v="Prestar los servicios profesionales a la Secretaría Jurídica Distrital para realizar el seguimiento y monitoreo a los asuntos relacionados con el Congreso de la República y el Concejo de Bogotá D.C. así como al Sistema Integrado de Gestión y Planeación de la Dirección Distrital de Doctrina y Asuntos Normativos." u="1"/>
        <s v="Prestar servicios profesionales para el apoyo en la elaboración de requisitos técnicos y en la supervición del contrato para la adquisición e instalación del mobiliario de  la Secretaría Jurídica Distrital." u="1"/>
        <s v="Prestar sus servicios profesionales como Arquitecto de TI del proyecto de análisis y diseño del SW integrado de la Secretaría Jurídica" u="1"/>
        <s v="Prestar los servicios profesionales para la elaboración de estudios de impacto para el Distrito Capital." u="1"/>
        <s v="Prestar los servicios profesionales para formular las acciones estratégicas que permitan fortalecer y articular el Sistema Integrado de Gestión de la Secretaría Jurídica Distrital  en el marco del Modelo Integrado de Planeación y Gestión." u="1"/>
        <s v="Prestar los servicios profesionales en el análisis de la información jurídica de las entidades sin ánimo de lucro en el desarrollo de su objeto social cumplimiento de las obligaciones legales y estatutarías y su participación en el Distrito Capital." u="1"/>
        <s v="Elaborar los contenidos temáticos de los módulos virtuales de orientación jurídica según las temáticas establecidas por la Secretaría Jurídica Distrital." u="1"/>
        <s v="Prestar los servicios profesionales en temas jurídicos, respecto del ejercicio de inspección, vigilancia y control a las entidades sin ánimo de lucro, así como para adelantar las acciones administrativas y sancionatorias en los casos asignados." u="1"/>
        <s v="Adquisición de vehículos para la Secretaría Jurídica Distrital." u="1"/>
        <s v="Prestar los servicios profesionales orientados al fortalecimiento de la acción disciplinaria en el Distrito Capital mediante la estructuración y profundización de líneas temáticas que atiendan las necesidades del operador disciplinario." u="1"/>
        <s v="Prestar los servicios profesionales altamente calificados como abogado experto en Derecho Constitucional y/o Derecho Público con el fin de brindar asesoría y acompañamiento jurídico que requiera el despacho del Alcalde Mayor de Bogotá D.C. y/o la Secretaría Jurídica Distrital." u="1"/>
        <s v="Prestar los servicios profesionales para analizar la información de las entidades sin ánimo de lucro registradas en el SIPEJ, a fin de determinar la entidad distrital competente y adelantar las acciones jurídicas necesarias para el ejercicio de la inspección, vigilancia y control de la dirección." u="1"/>
        <s v="Pago de la nómina del mes de abril de 2018 de los servidores de planta de la Secretaría Jurídica Distrital." u="1"/>
        <s v="Realizar exámenes médicos ocupacionales de ingreso periodicos egreso así como otros exámenes médicos requeridos por la Secretaría Jurídica Distrital." u="1"/>
        <s v="Prestar sus servicios profesionales en la defensa de los intereses del Distrito Capital asesoría jurídicay representación judicial y extrajudicial del Distrito Capital incluyendo el seguimiento y cumplimiento de sentencias y providencias judiciales ejecutoriadas como son las acciones constitucionales proferidas por los despachos judiciales  en las que se vincule al Distrito Capital." u="1"/>
        <s v="Reemplaza el CDP No. 225 del 18/12/2017 del proceso de contratación en curso  que tiene por objeto &quot;Realizar la interventoria para el contrato cuyo objeto es : Elaborar el análisis y diseño del sistema de información integrado de la Secretaría Jurídica Distrital&quot;" u="1"/>
        <s v="Prestación de servicios profesionales en la representación judicial en los procesos penales, en donde sea parte el Distrito Capital." u="1"/>
        <s v="Prestar soporte técnico de mantenimiento, administración y seguimiento de la BD software y hardware Oracle de la Secretaría Jurídica Distrital." u="1"/>
        <s v="Prestar servicios profesionales en la planeación e implementación del proyecto de Gestión Documental de la Secretaría Jurídica Distrital." u="1"/>
        <s v="Prestar los servicios profesionales para la formulación desarrollo y seguimiento de las políticas públicas en materia disciplinaria en el Distrito Capital." u="1"/>
        <s v="Prestar los servicios de apoyo a la gestión para desarrollar estratégias de posicionamiento y recordación de los diferentes elementos del Modelo Integrado de Planeación y Gestión de la Secretaría Jurídica Distrital." u="1"/>
        <s v="Prestar sus servicios para configurar, desarrollar e implementar nuevas funcionalidades, optimizando y complementando el sistema de información de personal de nómina - PERNO actualizando la estructura de datos  y documentación de los mismos." u="1"/>
        <s v="Prestar servicios profesionales dentro del Modelo de Gestión Documental Sostenible de la Secretaría Jurídica Dsitrital." u="1"/>
        <s v="Prestar los servicios profesionales para la realización de análisis jurídicos que permitan la actualización de los sistemas de información jurídicos." u="1"/>
        <s v="Prestar servicios profesionales a la Dirección Distrital de Defensa Judicial y Prevención del daño antijurídico, para el levantamiento, desarrollo y elaboración de políticas de prevención del daño antijurídico, así como representación judicial y extrajudicial en el seguimiento y cumplimiento de sentencias y providencias judiciales ejecutoriadas en las que se establezcan obligaciones a cargo del Distrito Capital." u="1"/>
        <s v="Contratar los servicios para realizar pre-auditoria y auditoria al Sistema de Gestión de Calidad de la entidad para otorgamiento de certificación bajo la Norma Técnica Colombiana NTC-ISO9001:2015." u="1"/>
        <s v="Prestar los servicios profesionales para generar estrategias orientadas a la certificación del sistema de gestión de calidad de la Secretaría Jurídica Distrital en el marco de la Norma ISO 9001 2015." u="1"/>
        <s v="Prestar los servicios profesionales para generar estratégias orientadas a la certificación del Sistema de Gestión de Calidad de la Secretaría Jurídica Distrital en el marco de la norma ISO 9001 2015." u="1"/>
        <s v="Prestar los servicios profesionales para realizar el seguimiento y control a los planes, programas y proyectos de la Secretaría Jurídica Distrital, para la mejora continua." u="1"/>
        <s v="Prestación de servicios profesionales en la representación judicial en los procesos penales en donde sea parte el Distrito Capital." u="1"/>
        <s v="Prestar los servicios de apoyo en la Dirección Distrital de Defensa Judicial y Prevención del Daño Antijurídico de la Secretaría Jurídica  Distrital para la organización actualización y sistematización de los archivos que reposan en la dirección que soporta la defensa judicial en cuanto a piezas procesales actuaciones administrativas y estados del proceso en comparación con el SIPROJWEB y la rama judicial." u="1"/>
        <s v="Prestar servicios profesionales como archivista en la elaboración de los documentos archivísticos de la Secretaría Jurídica Distrital." u="1"/>
        <s v="Prestar servicios profesionales a la Dirección Distrital de Defensa Judicial y Prevención del daño antijurídico para el levantamiento desarrollo y elaboración de políticas de prevención del daño antijurídico así como representación judicial y extrajudicial en el seguimiento y cumplimiento de sentencias y providencias judiciales ejecutoriadas en las que se establezcan obligaciones a cargo del Distrito Capital." u="1"/>
        <s v="Prestar los servicios profesionales en temas jurídicos respecto del ejercicio de inspección vigilancia y control a las entidades sin ánimo de lucro así como para adelantar las acciones administrativas y sancionatorias en los casos asignados." u="1"/>
        <s v="Prestar servicios profesionales en la administración/mantenimiento de sistemas operativos windows server y los servicios asociados a éstos en la Secretaría Jurídica Distrital." u="1"/>
        <s v="Prestar los servicios profesionales para llevar  a cabo la implementación del modelo integrado de planeación y gestión articulado con los planes programas y proyectos de la entidad." u="1"/>
        <s v="Prestar los servicios profesionales para realizar el seguimiento y control a los planes programas y proyectos de la Secretaría Jurídica Distrital para la mejora continua." u="1"/>
        <s v="Prestar los servicios profesionales para formular las acciones estratégicas que permitan fortalecer y articular el Sistema Integrado de Gestión de la Secretaría Jurídica Distrital en el marco del modelo integrado de planeación y gestión." u="1"/>
        <s v="Prestar los servicios profesionales para la realización de un estudio sobre los derechos de propiedad intelectual de las entidades del nivel central del D.C." u="1"/>
        <s v="Prestar los servicios profesionales para asesorar a la Directora Distrital de Inspección, Vigilancia y Control de Personas Jurídicas Sin Animo de Lucro, respecto de las decisiones administrativas y juridicas a tomar en el ejercicio del control y seguimiento a las entidades." u="1"/>
        <s v="Prestar los servicios profesionales para implementar herramientas que permitan la organización, análisis, control y seguimiento de la información que genera la Dirección, a partir de las cuales se pueda determinar el estaso de las ESAL para la toma de decisiones de la Dirección." u="1"/>
        <s v="Prestar los servicios profesionales altamente calificados como abogado experto en Derecho Administrativo y/o en Derecho Público para brindar asesoría y acompañamiento jurídico al despacho del Alcalde Mayor de Bogotá D.C. y a la Secretaría Jurídica Distrital en temas de alto impacto para el Distrito Capital." u="1"/>
        <s v="Prestar los servicios profesionales para ejercer la representación judicial de Bogotá D.C. Concejo de Bogotá D.C. en relación con los medios de control de alto impacto que se surtan contra el Distrito Capital y el Concejo de Bogotá D.C. identificados así: a) 2009-0448000 b) 2016-00187 2016-00256 y 2017-00009; c) 2017-00162 de acuerdo con el alcance objeto y obligaciones del contrato." u="1"/>
        <s v="Prestar los servicios profesionales para implementar herramientas que permitan la organización análisis control y seguimiento de la información que genera la Dirección a partir de las cuales se pueda determinar el estaso de las ESAL para la toma de decisiones de la Dirección." u="1"/>
        <s v="Prestar los servicios profesionales en la Dirección Distrital de Defensa Judicial y Prevención del daño Antijurídico en el análisis de datos, generación de reportes y tratamiento de la información, relacionada con el contingente judicial, gestión del riesgo y el módulo de pago de sentencias del sistama de información de procesos judiciales -SIPROJ WED." u="1"/>
        <s v="Prestar los servicios profesionales orientados al fortalecimiento de la acción disciplinaria en el Distrito Capital, mediante la estructuración y profundización de líneas temáticas que atiendan las necesidades del operador disciplinario." u="1"/>
        <s v="PRESTAR LOS SERVICIOS PROFESIONALES PARA INCLUIR LAS ACCIONES JURÍDICAS PROCEDENTES RESPECTO DE AQUELLAS ENTIDADES SIN ÁNIMO DE LUCRO QUE HAN INCUMPLIDO SUS OBLIGACIONES LEGALES, FINANCIERAS Y CONTABLES." u="1"/>
        <s v="Prestar los servicios profesionales para realizar la inspección y vigilancia a la información financiera aportada por las entidades sin ánimo de lucro y adelantar las acciones administrativas correspondientes." u="1"/>
        <s v="Viaticos y gastos de viaje de la doctora Dalila Astrid Hernández Corzo - Secretaria Jurídica Distrital quien se desplazará a la ciudad de Washington EEUU los días 25 26 y 27 de marzo de 2018 para participar con el señor  Alcalde Mayor de Bogotá funcionarios de CIDH y la misión permanente de Colombia ante la Organización de los Estados Americanos para tratar asuntos dirigidos  a la atención a las víctimas del conflicto al desarrollo de políticas públicas de inclusión en sectores económicos y sociales y a las iniciativas de capacitación de funcionarios en el área de Derechos Humanos." u="1"/>
        <s v="Prestar servicios profesionales para la elaboración de un instrumento para la prevención de la colusión en procesos de contratación estatal." u="1"/>
        <s v="Prestar sus servicios para configurar desarrollar e implementar funcionalidades nuevas y existentes para el sistema de información de control de bienes de inventario de la  Secretaría Jurídica Distrital - SAE - SAI." u="1"/>
        <s v="Prestar servicios profesionales para la formulación implementación y seguimiento del Sistema de Gestión de Seguridad y Salud en el trabajo conforme a los requisitos establecidos en el Decreto 1072 de 2015.implementación del nuevo marco normativo contable en la Secretaría Jurídica Distrital." u="1"/>
        <s v="Elaborar los contenidos temáticos de los módulos virtuales de orientación jurídica, según las temáticas establecidas por la Secretaría Jurídica Distrital." u="1"/>
        <s v="PRESTAR LOS SERVICIOS PROFESIONALES PARA INCLUIR LAS ACCIONES JURÍDICAS PROCEDENTES RESPECTO DE AQUELLAS ENTIDADES SIN ÁNIMO DE LUCRO QUE HAN INCUMPLIDO SUS OBLIGACIONES LEGALES FINANCIERAS Y CONTABLES." u="1"/>
        <s v="Prestar los servicios profesionales para asesorar a la Dirección, implementar y realizar el análisis oportuno de la información financiera y contable de las entidades asignadas por la Dirección." u="1"/>
        <s v="Prestar los servicios profesionales para configurar desarrollar e implementar nuevas funcionalidades optimizando y complementando el sistema de contabilidad - LIMAY actualizando la estructura de datos y documentación de los mismos." u="1"/>
        <s v="Prestar servicios de apoyo para el seguimiento de las decisiones judiciales y extrajudiciales." u="1"/>
        <s v="Prestar los servicios profesionales para realizar el seguimiento y control a los planes, programas y proyectos de la Secretaría Jurídica Distrital, para la mejora continua de los mismos." u="1"/>
        <s v="Ajuste a la órden de pago No. 657 de 2017  que corresponde al servidor público Walter Ospina Zapata." u="1"/>
        <s v="Adición y prórroga del contrato de prestación de servicios No. 060 de 2018, suscrito con Faver Pérez Gutierrez, que tiene por objeto: &quot;Prestar sus servicios para soporte técnico del software y hardware del usuario final de la Secretaría Jurídica Distrital&quot;." u="1"/>
        <s v="Prestar los servicios profesionales para formular las acciones estratégicas, que permitan fortalecer y articular el Sistema Integrado de Gestión de la Secretaría Jurídica Distrital, en el marco del modelo integrado de planeación y gestión." u="1"/>
        <s v="Prestar servicios profesionales para realizar la sustentación ante despachos judiciales del dictamen pericial en el proceso penal caso tierreros." u="1"/>
      </sharedItems>
    </cacheField>
    <cacheField name="solicitante" numFmtId="0">
      <sharedItems/>
    </cacheField>
    <cacheField name="oficio" numFmtId="0">
      <sharedItems containsMixedTypes="1" containsNumber="1" containsInteger="1" minValue="64" maxValue="8072"/>
    </cacheField>
    <cacheField name="valor" numFmtId="168">
      <sharedItems containsSemiMixedTypes="0" containsString="0" containsNumber="1" containsInteger="1" minValue="66" maxValue="1056098000"/>
    </cacheField>
    <cacheField name="anulaciones" numFmtId="168">
      <sharedItems containsSemiMixedTypes="0" containsString="0" containsNumber="1" containsInteger="1" minValue="0" maxValue="1056098000"/>
    </cacheField>
    <cacheField name="cdp por comprometer" numFmtId="168">
      <sharedItems containsSemiMixedTypes="0" containsString="0" containsNumber="1" containsInteger="1" minValue="0" maxValue="0"/>
    </cacheField>
    <cacheField name="estado" numFmtId="168">
      <sharedItems/>
    </cacheField>
    <cacheField name="0" numFmtId="168">
      <sharedItems containsSemiMixedTypes="0" containsString="0" containsNumber="1" containsInteger="1" minValue="0" maxValue="0"/>
    </cacheField>
    <cacheField name="valor cdp" numFmtId="42">
      <sharedItems containsSemiMixedTypes="0" containsString="0" containsNumber="1" containsInteger="1" minValue="0" maxValue="922509431"/>
    </cacheField>
    <cacheField name="mes cdp" numFmtId="0">
      <sharedItems count="13">
        <s v="ENERO"/>
        <s v="FEBRERO"/>
        <s v="MARZO"/>
        <s v="ABRIL"/>
        <s v="MAYO"/>
        <s v="JUNIO"/>
        <s v="JULIO"/>
        <s v="AGOSTO"/>
        <s v="SEPTIEMBRE"/>
        <s v="OCTUBRE"/>
        <s v="NOVIEMBRE"/>
        <s v="DICIEMBRE"/>
        <e v="#VALUE!" u="1"/>
      </sharedItems>
    </cacheField>
    <cacheField name="No cdp2" numFmtId="0">
      <sharedItems containsSemiMixedTypes="0" containsString="0" containsNumber="1" containsInteger="1" minValue="13" maxValue="23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9">
  <r>
    <x v="0"/>
    <x v="0"/>
    <x v="0"/>
    <s v="Dirección Distrital de Doctrina y Asuntos Normativos"/>
    <s v="Prestar los servicios profesionales especializados como abogado(a) a la Secretaría Jurídica Distrital para apoyar a la Dirección Distrital de Doctrina y Asuntos Normativos en la revisión de actos administrativos relacionados con ordenamiento territorial, planeación urbana y hábitat."/>
    <s v="CONTRATACIÓN DIRECTA"/>
    <s v="Prestación de Servicios Profesionales"/>
    <n v="110477235"/>
    <n v="16"/>
    <n v="110477235"/>
    <n v="31"/>
    <n v="110477235"/>
    <n v="92733922"/>
    <n v="0"/>
    <m/>
  </r>
  <r>
    <x v="0"/>
    <x v="0"/>
    <x v="0"/>
    <s v="Dirección Distrital de Doctrina y Asuntos Normativos"/>
    <s v="Prestar los servicios profesionales a la Secretaría Jurídica Distrital para realizar el seguimiento y monitoreo a los asuntos relacionados con el Congreso de la República y el Concejo de Bogotá D.C., así como al Sistema Integrado de Gestión y Planeación de la Dirección Distrital de Doctrina y Asuntos Normativos "/>
    <s v="CONTRATACIÓN DIRECTA"/>
    <s v="Prestación de Servicios Profesionales"/>
    <n v="95746937"/>
    <n v="17"/>
    <n v="95746937"/>
    <n v="8"/>
    <n v="95746937"/>
    <n v="78628545"/>
    <n v="0"/>
    <m/>
  </r>
  <r>
    <x v="0"/>
    <x v="0"/>
    <x v="0"/>
    <s v="Dirección Distrital de Doctrina y Asuntos Normativos"/>
    <s v="Prestar servicios profesionales como abogado(a) a la Secretaría Jurídica Distrital para la elaboración de conceptos jurídicos, revisión y proyección de actos administrativos en materia disciplinaria, de IVC de ESAL, entre otros."/>
    <s v="CONTRATACIÓN DIRECTA"/>
    <s v="Prestación de Servicios Profesionales"/>
    <n v="81016639"/>
    <n v="18"/>
    <n v="81016639"/>
    <n v="52"/>
    <n v="81016639"/>
    <n v="67513866"/>
    <n v="0"/>
    <m/>
  </r>
  <r>
    <x v="0"/>
    <x v="1"/>
    <x v="1"/>
    <s v="Dirección Distrital de Política e Informática Jurídica"/>
    <s v="Prestar los servicios profesionales para la realización de análisis jurídicos que permitan la actualización de los sistemas de información jurídicos."/>
    <s v="CONTRATACIÓN DIRECTA"/>
    <s v="Prestación de Servicios Profesionales"/>
    <n v="66286341"/>
    <n v="44"/>
    <n v="66286341"/>
    <n v="14"/>
    <n v="66286341"/>
    <n v="55841221"/>
    <n v="0"/>
    <m/>
  </r>
  <r>
    <x v="0"/>
    <x v="1"/>
    <x v="1"/>
    <s v="Dirección Distrital de Política e Informática Jurídica"/>
    <s v="Prestar los servicios profesionales para la realización de análisis jurídicos que permitan la actualización de los sistemas de información jurídicos."/>
    <s v="CONTRATACIÓN DIRECTA"/>
    <s v="Prestación de Servicios Profesionales"/>
    <n v="66286341"/>
    <n v="45"/>
    <n v="66286341"/>
    <n v="9"/>
    <n v="66286341"/>
    <n v="56042088"/>
    <n v="0"/>
    <m/>
  </r>
  <r>
    <x v="0"/>
    <x v="1"/>
    <x v="2"/>
    <s v="Dirección Distrital de Política e Informática Jurídica"/>
    <s v="Prestar servicios profesionales para la elaboración de un instrumento para la prevención de la colusión en procesos de contratación estatal."/>
    <s v="CONTRATACIÓN DIRECTA"/>
    <s v="Prestación de Servicios Profesionales"/>
    <n v="42378151"/>
    <n v="89"/>
    <n v="42378151"/>
    <n v="68"/>
    <n v="42378151"/>
    <n v="42378151"/>
    <n v="0"/>
    <m/>
  </r>
  <r>
    <x v="0"/>
    <x v="1"/>
    <x v="2"/>
    <s v="Dirección Distrital de Política e Informática Jurídica"/>
    <s v="Prestar los servicios profesionales para la elaboración de estudios de impacto para el Distrito Capital"/>
    <s v="CONTRATACIÓN DIRECTA"/>
    <s v="Prestación de Servicios Profesionales"/>
    <n v="110477235"/>
    <n v="47"/>
    <n v="110477235"/>
    <n v="43"/>
    <n v="110477235"/>
    <n v="92733922"/>
    <n v="0"/>
    <m/>
  </r>
  <r>
    <x v="0"/>
    <x v="1"/>
    <x v="2"/>
    <s v="Dirección Distrital de Política e Informática Jurídica"/>
    <s v="Prestar los servicios profesionales para la elaboración de estudios de impacto para el Distrito Capital"/>
    <s v="CONTRATACIÓN DIRECTA"/>
    <s v="Prestación de Servicios Profesionales"/>
    <n v="110477235"/>
    <n v="48"/>
    <n v="110477235"/>
    <n v="11"/>
    <n v="110477235"/>
    <n v="93068701"/>
    <n v="0"/>
    <m/>
  </r>
  <r>
    <x v="0"/>
    <x v="1"/>
    <x v="2"/>
    <s v="Dirección Distrital de Política e Informática Jurídica"/>
    <s v="Prestar los servicios profesionales, para la realización de un estudio sobre los derechos de propiedad intelectual de las entidades del nivel central del Distrito Capital. _x000a_"/>
    <s v="CONTRATACIÓN DIRECTA"/>
    <s v="Prestación de Servicios Profesionales"/>
    <n v="70303695"/>
    <n v="95"/>
    <n v="70303695"/>
    <n v="72"/>
    <n v="70303695"/>
    <n v="70303695"/>
    <n v="0"/>
    <m/>
  </r>
  <r>
    <x v="0"/>
    <x v="1"/>
    <x v="2"/>
    <s v="Dirección Distrital de Política e Informática Jurídica"/>
    <s v="Adición al contrato No. 073 cuyo objeto es &quot; Prestar los servicios profesionales para la realización de un estudio sobre los derechos de propiedad intelectual de las entidades del nivel del D.C.&quot;"/>
    <s v="CONTRATACIÓN DIRECTA"/>
    <s v="Prestación de Servicios Profesionales"/>
    <n v="20086770"/>
    <n v="155"/>
    <n v="20086770"/>
    <n v="136"/>
    <n v="20086770"/>
    <n v="20086770"/>
    <n v="0"/>
    <m/>
  </r>
  <r>
    <x v="0"/>
    <x v="2"/>
    <x v="3"/>
    <s v="Dirección Distrital de Política e Informática Jurídica"/>
    <s v="Contratar la prestación de servicios de apoyo para el adelantamiento de los eventos que requiera la Secretaría Jurídica Distrital."/>
    <s v="MENOR CUANTÍA"/>
    <s v="Realizacion de eventos de divulgación"/>
    <n v="120000000"/>
    <n v="115"/>
    <n v="120000000"/>
    <n v="114"/>
    <n v="120000000"/>
    <n v="212320467"/>
    <n v="0"/>
    <m/>
  </r>
  <r>
    <x v="0"/>
    <x v="3"/>
    <x v="4"/>
    <s v="Dirección Distrital de Política e Informática Jurídica"/>
    <s v="Prestar los servicios profesionales para la implementación del modelo de gestión jurídica en el Distrito Capital."/>
    <s v="CONTRATACIÓN DIRECTA"/>
    <s v="Prestación de Servicios Profesionales"/>
    <n v="40173540"/>
    <n v="162"/>
    <n v="40173540"/>
    <n v="147"/>
    <n v="40173540"/>
    <n v="18412873"/>
    <n v="0"/>
    <m/>
  </r>
  <r>
    <x v="0"/>
    <x v="4"/>
    <x v="5"/>
    <s v="Dirección Distrital de Inspección, Vigilancia y Control de Personas Jurídicas Sin Ánimo de lucro"/>
    <s v="Prestar los servicios profesionales para, asesorar a la Dirección, implementar y realizar el análisis oportuno de la información financiera y contable de las entidades asignadas por la Dirección."/>
    <s v="CONTRATACIÓN DIRECTA"/>
    <s v="Prestación de Servicios Profesionales"/>
    <n v="110477235"/>
    <n v="64"/>
    <n v="110477235"/>
    <n v="44"/>
    <n v="110477235"/>
    <n v="92733922"/>
    <n v="0"/>
    <m/>
  </r>
  <r>
    <x v="0"/>
    <x v="4"/>
    <x v="5"/>
    <s v="Dirección Distrital de Inspección, Vigilancia y Control de Personas Jurídicas Sin Ánimo de lucro"/>
    <s v="Prestar los servicios profesionales para asesorar a la Directora Distrital de Inspección, Vigilancia y Control de Personas Jurídicas Sin Animo de Lucro, respecto de las decisiones administrativas y juridicas a tomar en el ejercicio del control y seguimiento a las entidades."/>
    <s v="CONTRATACIÓN DIRECTA"/>
    <s v="Prestación de Servicios Profesionales"/>
    <n v="110477235"/>
    <n v="65"/>
    <n v="110477235"/>
    <n v="46"/>
    <n v="110477235"/>
    <n v="92399142"/>
    <n v="0"/>
    <m/>
  </r>
  <r>
    <x v="0"/>
    <x v="4"/>
    <x v="5"/>
    <s v="Dirección Distrital de Inspección, Vigilancia y Control de Personas Jurídicas Sin Ánimo de lucro"/>
    <s v="Prestar los servicios profesionales, para asesorar a la Dirección en materia financiera y adelantar las acciones correspondiente en ejercicio de las facultad de Inspección, Vigilancia y Control respecto de las ESAL."/>
    <s v="CONTRATACIÓN DIRECTA"/>
    <s v="Prestación de Servicios Profesionales"/>
    <n v="95746937"/>
    <n v="66"/>
    <n v="95746937"/>
    <n v="40"/>
    <n v="95746937"/>
    <n v="80079256"/>
    <n v="0"/>
    <m/>
  </r>
  <r>
    <x v="0"/>
    <x v="4"/>
    <x v="5"/>
    <s v="Dirección Distrital de Inspección, Vigilancia y Control de Personas Jurídicas Sin Ánimo de lucro"/>
    <s v="Prestar los servicios profesionales en el análisis de la información jurídica de las entidades sin ánimo de lucro, en el desarrollo de su objeto social, cumplimiento de las obligaciones legales y estatutarías, y su participación en el Distrito Capital."/>
    <s v="CONTRATACIÓN DIRECTA"/>
    <s v="Prestación de Servicios Profesionales"/>
    <n v="46869130"/>
    <n v="105"/>
    <n v="46896103"/>
    <n v="57"/>
    <n v="46869130"/>
    <n v="46869130"/>
    <n v="0"/>
    <m/>
  </r>
  <r>
    <x v="0"/>
    <x v="4"/>
    <x v="6"/>
    <s v="Dirección Distrital de Inspección, Vigilancia y Control de Personas Jurídicas Sin Ánimo de lucro"/>
    <s v="PRESTAR LOS SERVICIOS PROFESIONALES PARA ANALIZAR LA INFORMACIÓN DE LAS ENTIDADES SIN ÁNIMO DE LUCRO REGISTRADAS EN EL SIPEJ, A FIN DE DETERMINAR LA ENTIDAD DISTRITAL COMPETENTE Y ADELANTAR LAS ACCIONES JURÍDICAS NECESARIAS PARA EL EJERCICIO DE LA INSPECCIÓN, VIGILANCIA Y CONTROL DE LAS ESAL."/>
    <s v="CONTRATACIÓN DIRECTA"/>
    <s v="Prestación de Servicios Profesionales"/>
    <n v="18747652"/>
    <n v="194"/>
    <n v="18747652"/>
    <n v="184"/>
    <n v="18747652"/>
    <m/>
    <n v="0"/>
    <m/>
  </r>
  <r>
    <x v="0"/>
    <x v="4"/>
    <x v="6"/>
    <s v="Dirección Distrital de Inspección, Vigilancia y Control de Personas Jurídicas Sin Ánimo de lucro"/>
    <s v="PRESTAR LOS SERVICIOS PROFESIONALES PARA INCLUIR LAS ACCIONES JURÍDICAS PROCEDENTES RESPECTO DE AQUELLAS ENTIDADES SIN ÁNIMO DE LUCRO QUE HAN INCUMPLIDO SUS OBLIGACIONES LEGALES, FINANCIERAS Y CONTABLES."/>
    <s v="CONTRATACIÓN DIRECTA"/>
    <s v="Prestación de Servicios Profesionales"/>
    <n v="110477235"/>
    <n v="67"/>
    <n v="110477235"/>
    <n v="42"/>
    <n v="110477235"/>
    <n v="93068701"/>
    <n v="0"/>
    <m/>
  </r>
  <r>
    <x v="0"/>
    <x v="4"/>
    <x v="6"/>
    <s v="Dirección Distrital de Inspección, Vigilancia y Control de Personas Jurídicas Sin Ánimo de lucro"/>
    <s v="Prestar los servicios profesionales en temas jurídicos, respecto del ejercicio de inspección, vigilancia y control a las entidades sin ánimo de lucro, así como para adelantar las acciones administrativas y sancionatorias en los casos asignados."/>
    <s v="CONTRATACIÓN DIRECTA"/>
    <s v="Prestación de Servicios Profesionales"/>
    <n v="110477235"/>
    <n v="68"/>
    <n v="110477235"/>
    <n v="39"/>
    <n v="110477235"/>
    <n v="92733922"/>
    <n v="0"/>
    <m/>
  </r>
  <r>
    <x v="0"/>
    <x v="4"/>
    <x v="6"/>
    <s v="Dirección Distrital de Inspección, Vigilancia y Control de Personas Jurídicas Sin Ánimo de lucro"/>
    <s v="Prestar los servicios profesionales para analizar el cumplimiento de las obligaciones de las ESAL y realizar los requerimientos y adelantar las acciones jurídicas a que haya lugar."/>
    <s v="CONTRATACIÓN DIRECTA"/>
    <s v="Prestación de Servicios Profesionales"/>
    <n v="58921192"/>
    <n v="69"/>
    <n v="58921192"/>
    <n v="38"/>
    <n v="58921192"/>
    <n v="49458091"/>
    <n v="0"/>
    <m/>
  </r>
  <r>
    <x v="0"/>
    <x v="4"/>
    <x v="6"/>
    <s v="Dirección Distrital de Inspección, Vigilancia y Control de Personas Jurídicas Sin Ánimo de lucro"/>
    <s v="Prestar los servicios profesionales para implementar herramientas que permitan la organización, análisis, control y seguimiento de la información que genera la Dirección, a partir de las cuales se pueda determinar el estaso de las ESAL para la toma de decisiones de la Dirección."/>
    <s v="CONTRATACIÓN DIRECTA"/>
    <s v="Prestación de Servicios Profesionales"/>
    <n v="44190894"/>
    <n v="70"/>
    <n v="44190894"/>
    <n v="21"/>
    <n v="44190894"/>
    <n v="37093569"/>
    <n v="0"/>
    <m/>
  </r>
  <r>
    <x v="0"/>
    <x v="4"/>
    <x v="6"/>
    <s v="Dirección Distrital de Inspección, Vigilancia y Control de Personas Jurídicas Sin Ánimo de lucro"/>
    <s v="Prestar los servicios profesionales para realizar la inspección y vigilancia a la información financiera aportada por las entidades sin ánimo de lucro y adelantar las acciones administrativas correspondientes."/>
    <s v="CONTRATACIÓN DIRECTA"/>
    <s v="Prestación de Servicios Profesionales"/>
    <n v="58921192"/>
    <n v="71"/>
    <n v="58921192"/>
    <n v="37"/>
    <n v="58921192"/>
    <n v="49458091"/>
    <n v="0"/>
    <m/>
  </r>
  <r>
    <x v="0"/>
    <x v="5"/>
    <x v="7"/>
    <s v="Dirección Distrital de Inspección, Vigilancia y Control de Personas Jurídicas Sin Ánimo de lucro"/>
    <s v="Contratar la prestación de servicios de apoyo para el adelantamiento de los eventos que requiera la Secretaría Jurídica Distrital."/>
    <s v="Selección Abreviada"/>
    <s v="Realizacion de eventos de divulgación"/>
    <n v="50000000"/>
    <n v="115"/>
    <n v="50000000"/>
    <n v="114"/>
    <n v="50000000"/>
    <n v="212320467"/>
    <n v="0"/>
    <m/>
  </r>
  <r>
    <x v="0"/>
    <x v="6"/>
    <x v="8"/>
    <s v="Dirección de Defensa Judicial y Prevención del Daño Antijurídico "/>
    <s v="Prestar servicios profesionales a la Dirección Distrital de Defensa Judicial y Prevención del daño antijurídico, para el levantamiento, desarrollo y elaboración de políticas de prevención del daño antijurídico, así como representación judicial y extrajudicial en el seguimiento y cumplimiento de sentencias y providencias judiciales ejecutoriadas en las que se establezcan obligaciones a cargo del Distrito Capital."/>
    <s v="CONTRATACIÓN DIRECTA"/>
    <s v="Prestación de Servicios Profesionales"/>
    <n v="44190894"/>
    <n v="84"/>
    <n v="44190894"/>
    <n v="12"/>
    <n v="44190894"/>
    <n v="37361392"/>
    <n v="0"/>
    <m/>
  </r>
  <r>
    <x v="0"/>
    <x v="6"/>
    <x v="8"/>
    <s v="Dirección de Defensa Judicial y Prevención del Daño Antijurídico "/>
    <s v="Prestar sus servicios profesionales en la defensa de los intereses del Distrito Capital, asesoría jurídicay representación judicial y extrajudicial del Distrito Capital, incluyendo el seguimiento y cumplimiento de sentencias y providencias judiciales ejecutoriadas, como son las acciones constitucionales, proferidas por los despachos judiciales  en las que se vincule al Distrito Capital."/>
    <s v="CONTRATACIÓN DIRECTA"/>
    <s v="Prestación de Servicios Profesionales"/>
    <n v="110477235"/>
    <n v="80"/>
    <n v="110477235"/>
    <n v="13"/>
    <n v="110477235"/>
    <n v="94407819"/>
    <n v="0"/>
    <m/>
  </r>
  <r>
    <x v="0"/>
    <x v="6"/>
    <x v="8"/>
    <s v="Dirección de Defensa Judicial y Prevención del Daño Antijurídico "/>
    <s v="Prestar sus servicios profesionales en lo referente al seguimiento y cumplimiento de providencias judiciales ejecutoriadas proferidas por los jueces, tribunales y altas cortes en las que se establezcan el cumplimiento de obligaciones a cargo del Disrito Capital."/>
    <s v="CONTRATACIÓN DIRECTA"/>
    <s v="Prestación de Servicios Profesionales"/>
    <n v="44190894"/>
    <n v="83"/>
    <n v="44190894"/>
    <n v="16"/>
    <n v="44190894"/>
    <n v="44190894"/>
    <n v="0"/>
    <m/>
  </r>
  <r>
    <x v="0"/>
    <x v="6"/>
    <x v="8"/>
    <s v="Dirección de Defensa Judicial y Prevención del Daño Antijurídico "/>
    <s v="Prestar sus servicios profesionales en lo referente al seguimiento y cumplimiento de providencias judiciales ejecutoriadas proferidas por los jueces, tribunales y altas cortes en las que se establezcan el cumplimiento de obligaciones a cargo del Distrito Capital."/>
    <s v="CONTRATACIÓN DIRECTA"/>
    <s v="Prestación de Servicios Profesionales"/>
    <n v="36825745"/>
    <n v="157"/>
    <n v="36825745"/>
    <n v="138"/>
    <n v="36825745"/>
    <n v="18167368"/>
    <n v="0"/>
    <m/>
  </r>
  <r>
    <x v="0"/>
    <x v="6"/>
    <x v="8"/>
    <s v="Dirección de Defensa Judicial y Prevención del Daño Antijurídico "/>
    <s v="Prestar sus servicios profesionales en lo referente al seguimiento y cumplimiento de providencias judiciales ejecutoriadas proferidas por los jueces, tribunales y altas cortes en las que se establezcan el cumplimiento de obligaciones a cargo del Distrito Capital."/>
    <s v="CONTRATACIÓN DIRECTA"/>
    <s v="Prestación de Servicios Profesionales"/>
    <n v="81016639"/>
    <n v="79"/>
    <n v="81016639"/>
    <n v="34"/>
    <n v="81016639"/>
    <n v="68250381"/>
    <n v="0"/>
    <m/>
  </r>
  <r>
    <x v="0"/>
    <x v="6"/>
    <x v="8"/>
    <s v="Dirección de Defensa Judicial y Prevención del Daño Antijurídico "/>
    <s v="Prestar los servicios profesionales para ejercer la representación judicial de Bogotá D.C., en el proceso de acción popular No. 2001-479 Rio Bogotá."/>
    <s v="CONTRATACIÓN DIRECTA"/>
    <s v="Prestación de Servicios Profesionales"/>
    <n v="110477235"/>
    <n v="78"/>
    <n v="110477235"/>
    <n v="66"/>
    <n v="110477235"/>
    <n v="90390465"/>
    <n v="0"/>
    <m/>
  </r>
  <r>
    <x v="0"/>
    <x v="6"/>
    <x v="9"/>
    <s v="Dirección de Defensa Judicial y Prevención del Daño Antijurídico "/>
    <s v="Prestación de servicios profesionales en la representación judicial en los procesos penales, en donde sea parte el Distrito Capital."/>
    <s v="CONTRATACIÓN DIRECTA"/>
    <s v="Prestación de Servicios Profesionales"/>
    <n v="110477235"/>
    <n v="85"/>
    <n v="110477235"/>
    <n v="36"/>
    <n v="110477235"/>
    <n v="92399142"/>
    <n v="0"/>
    <m/>
  </r>
  <r>
    <x v="0"/>
    <x v="6"/>
    <x v="9"/>
    <s v="Dirección de Defensa Judicial y Prevención del Daño Antijurídico "/>
    <s v="Prestar los servicios profesionales para ejercer la representación judicial de Bogotá D.C., Concejo de Bogotá D.C., en relación con los medios de control de alto impacto que se surtan contra el Distrito Capital y el Concejo de Bogotá D.C., identificados así: a) 2009-0448000, b) 2016-00187, 2016-00256 y 2017-00009; c) 2017-00162 de acuerdo con el alcance, objeto y obligaciones del contrato."/>
    <s v="CONTRATACIÓN DIRECTA"/>
    <s v="Prestación de Servicios Profesionales"/>
    <n v="238000000"/>
    <n v="86"/>
    <n v="238000000"/>
    <n v="48"/>
    <n v="238000000"/>
    <n v="178400000"/>
    <n v="0"/>
    <m/>
  </r>
  <r>
    <x v="0"/>
    <x v="6"/>
    <x v="9"/>
    <s v="Dirección de Defensa Judicial y Prevención del Daño Antijurídico "/>
    <s v="Prestar servicios de apoyo para el seguimiento de las decisiones judiciales y extrajudiciales."/>
    <s v="CONTRATACIÓN DIRECTA"/>
    <s v="Prestación de Servicios Técnicos"/>
    <n v="29460596"/>
    <n v="81"/>
    <n v="29460596"/>
    <n v="18"/>
    <n v="29460596"/>
    <n v="24818320"/>
    <n v="0"/>
    <m/>
  </r>
  <r>
    <x v="0"/>
    <x v="6"/>
    <x v="9"/>
    <s v="Dirección de Defensa Judicial y Prevención del Daño Antijurídico "/>
    <s v="Prestar servicios de apoyo para el seguimiento de las decisiones judiciales y extrajudiciales."/>
    <s v="CONTRATACIÓN DIRECTA"/>
    <s v="Prestación de Servicios Técnicos"/>
    <n v="29460596"/>
    <n v="82"/>
    <n v="29460596"/>
    <n v="35"/>
    <n v="29460596"/>
    <n v="24907595"/>
    <n v="0"/>
    <m/>
  </r>
  <r>
    <x v="0"/>
    <x v="6"/>
    <x v="9"/>
    <s v="Dirección de Defensa Judicial y Prevención del Daño Antijurídico "/>
    <s v="Prestar los servicios profesionales en la Dirección Distrital de Defensa Judicial y Prevención del Daño Antijurídico en el análisis de datos, generación de reportes y tratamiento de la información, relacionada con el contingente judicial, gestión del riesgo y el módulo de pago de sentencias del SISTEMA DE INFORMACIÓN DE PROCESOS JUDICIALES –SIPROJ WEB."/>
    <s v="CONTRATACIÓN DIRECTA"/>
    <s v="Prestación de Servicios Profesionales"/>
    <n v="110477235"/>
    <n v="77"/>
    <n v="110477235"/>
    <n v="41"/>
    <n v="110477235"/>
    <n v="93068701"/>
    <n v="0"/>
    <m/>
  </r>
  <r>
    <x v="0"/>
    <x v="6"/>
    <x v="9"/>
    <s v="Dirección de Defensa Judicial y Prevención del Daño Antijurídico "/>
    <s v="Prestar los servicios de apoyo en la Dirección Distrital de Defensa Judicial y Prevención del Daño Antijurídico de la Secretaría Jurídica  Distrital, para la organización, actualización y sistematización de los archivos que reposan en la dirección que soporta la defensa judicial en cuanto a piezas procesales, actuaciones administrativas y estados del proceso, en comparación con el SIPROJWEB y la rama judicial."/>
    <s v="CONTRATACIÓN DIRECTA"/>
    <s v="Prestación de Servicios Profesionales"/>
    <n v="29460596"/>
    <n v="94"/>
    <n v="29460596"/>
    <n v="63"/>
    <n v="29460596"/>
    <n v="24550497"/>
    <n v="0"/>
    <m/>
  </r>
  <r>
    <x v="0"/>
    <x v="7"/>
    <x v="10"/>
    <s v="Dirección Distrital de Asuntos Disciplinarios "/>
    <s v="Contratar la prestación de servicios de apoyo para el adelantamiento de los eventos que requiera la Secretaría Jurídica Distrital."/>
    <s v="Licitación Pública"/>
    <s v="Realizacion de eventos de divulgación"/>
    <n v="80000000"/>
    <n v="115"/>
    <n v="80000000"/>
    <n v="114"/>
    <n v="80000000"/>
    <n v="212320467"/>
    <n v="0"/>
    <m/>
  </r>
  <r>
    <x v="0"/>
    <x v="8"/>
    <x v="11"/>
    <s v="Dirección Distrital de Asuntos Disciplinarios "/>
    <s v="Prestar los servicios profesionales para la formulación, desarrollo y seguimiento de las políticas públicas en materia disciplinaria en el Distrito Capital."/>
    <s v="CONTRATACIÓN DIRECTA"/>
    <s v="Prestación de Servicios Técnicos"/>
    <n v="103112086"/>
    <n v="20"/>
    <n v="103112086"/>
    <n v="49"/>
    <n v="103112086"/>
    <n v="85926738"/>
    <n v="0"/>
    <m/>
  </r>
  <r>
    <x v="0"/>
    <x v="9"/>
    <x v="12"/>
    <s v="Dirección Distrital de Asuntos Disciplinarios "/>
    <s v="Prestar los servicios profesionales orientados al fortalecimiento de la acción disciplinaria en el Distrito Capital, mediante la estructuración y profundización de líneas temáticas que atiendan las necesidades del operador disciplinario."/>
    <s v="CONTRATACIÓN DIRECTA"/>
    <s v="Prestación de Servicios Técnicos"/>
    <n v="110477235"/>
    <n v="19"/>
    <n v="110477235"/>
    <n v="53"/>
    <n v="110477235"/>
    <n v="90390465"/>
    <n v="0"/>
    <m/>
  </r>
  <r>
    <x v="0"/>
    <x v="9"/>
    <x v="12"/>
    <s v="Dirección Distrital de Asuntos Disciplinarios "/>
    <s v="Orientar a los servidores públicos del Distrito Capital, en temas de responsabilidad disciplinaria."/>
    <s v="MENOR CUANTÍA"/>
    <s v="Prestación de Servicios Profesionales"/>
    <n v="29460596"/>
    <n v="160"/>
    <n v="29460596"/>
    <n v="146"/>
    <n v="29460596"/>
    <n v="14239288"/>
    <n v="0"/>
    <m/>
  </r>
  <r>
    <x v="1"/>
    <x v="10"/>
    <x v="13"/>
    <s v="Oficina Asesora de Planeación"/>
    <s v="Prestar los servicios profesionales para formular las acciones estratégicas, que permitan fortalecer y articular el Sistema Integrado de Gestión de la Secretaría Jurídica Distrital, en el marco del modelo integrado de planeación y gestión."/>
    <s v="CONTRATACIÓN DIRECTA"/>
    <s v="Prestación de Servicios Profesionales"/>
    <n v="110477235"/>
    <n v="34"/>
    <n v="110477235"/>
    <n v="33"/>
    <n v="110477235"/>
    <n v="0"/>
    <m/>
    <m/>
  </r>
  <r>
    <x v="1"/>
    <x v="10"/>
    <x v="13"/>
    <s v="Oficina Asesora de Planeación"/>
    <s v="Prestar los servicios profesionales para llevar  a cabo la implementación del modelo integrado de planeación y gestión, articulado con los planes, programas y proyectos de la entidad."/>
    <s v="CONTRATACIÓN DIRECTA"/>
    <s v="Prestación de Servicios Profesionales"/>
    <n v="110477235"/>
    <n v="32"/>
    <n v="110477235"/>
    <n v="25"/>
    <n v="110477235"/>
    <n v="0"/>
    <m/>
    <m/>
  </r>
  <r>
    <x v="1"/>
    <x v="10"/>
    <x v="13"/>
    <s v="Oficina Asesora de Planeación"/>
    <s v="Prestar el servicio técnico de mantenimiento  y/o soporte evolutivo para el aplicativo del Sistema Integrado de Gestión."/>
    <s v="CONTRATACIÓN DIRECTA"/>
    <s v="Prestación de Servicios Profesionales"/>
    <n v="33920000"/>
    <n v="200"/>
    <n v="33920000"/>
    <n v="194"/>
    <n v="33920000"/>
    <n v="0"/>
    <m/>
    <m/>
  </r>
  <r>
    <x v="1"/>
    <x v="10"/>
    <x v="13"/>
    <s v="Oficina Asesora de Planeación"/>
    <s v="Prestar los servicios profesionales para realizar el seguimiento y actualización del Sistema Integrado  de Gestión de la Secretaría Jurídica Distrital."/>
    <s v="CONTRATACIÓN DIRECTA"/>
    <s v="Prestación de Servicios Profesionales"/>
    <n v="51556043"/>
    <n v="33"/>
    <n v="51556043"/>
    <n v="27"/>
    <n v="51556043"/>
    <n v="0"/>
    <m/>
    <m/>
  </r>
  <r>
    <x v="1"/>
    <x v="10"/>
    <x v="13"/>
    <s v="Oficina Asesora de Planeación"/>
    <s v="Prestar los servicios profesionales para realizar el seguimiento y actualización del Sistema Integrado de Gestión de la  Secretaría Jurídica Distrital."/>
    <s v="CONTRATACIÓN DIRECTA"/>
    <s v="Prestación de Servicios Profesionales"/>
    <n v="51556043"/>
    <n v="31"/>
    <n v="51556043"/>
    <n v="24"/>
    <n v="51556043"/>
    <n v="0"/>
    <m/>
    <m/>
  </r>
  <r>
    <x v="1"/>
    <x v="10"/>
    <x v="13"/>
    <s v="Oficina Asesora de Planeación"/>
    <s v="Prestar servicios de apoyo a la gestión para desarrollar estratégias de posicionamiento y recordación de los diferentes elementos del Modelo Integrado de Planeación y Gestión de la Secretaría Jurídica Distrital."/>
    <s v="CONTRATACIÓN DIRECTA"/>
    <s v="Prestación de Servicios Técnicos"/>
    <n v="51556043"/>
    <n v="35"/>
    <n v="51556043"/>
    <n v="28"/>
    <n v="51556043"/>
    <n v="0"/>
    <m/>
    <m/>
  </r>
  <r>
    <x v="1"/>
    <x v="10"/>
    <x v="13"/>
    <s v="Oficina Asesora de Planeación"/>
    <s v="Prestar los servicios profesionales para realizar el seguimiento y control a los planes, programas y proyectos de la Secretaría Jurídica Distrital, para la mejora continua de los mismos."/>
    <s v="CONTRATACIÓN DIRECTA"/>
    <s v="Prestación de Servicios Profesionales"/>
    <n v="51556043"/>
    <n v="28"/>
    <n v="51556043"/>
    <n v="23"/>
    <n v="51556043"/>
    <n v="0"/>
    <m/>
    <m/>
  </r>
  <r>
    <x v="1"/>
    <x v="10"/>
    <x v="13"/>
    <s v="Oficina Asesora de Planeación"/>
    <s v="Prestar los servicios profesionales para el desarro de las actividades derivadas del proceso de planeación y mejora continua en el marco del Sistema Integrado de Gestión."/>
    <s v="CONTRATACIÓN DIRECTA"/>
    <s v="Prestación de Servicios Profesionales"/>
    <n v="44190894"/>
    <n v="30"/>
    <n v="44190894"/>
    <n v="47"/>
    <n v="44190894"/>
    <n v="0"/>
    <m/>
    <m/>
  </r>
  <r>
    <x v="1"/>
    <x v="10"/>
    <x v="14"/>
    <s v="Oficina Asesora de Planeación"/>
    <s v="Prestar los servicios profesionales para generar estrategias orientadas a la certificación del sistema de gestión de calidad de la Secretaría Jurídica Distrital, en el marco de la Norma ISO 9001 2015."/>
    <s v="CONTRATACIÓN DIRECTA"/>
    <s v="Prestación de Servicios Profesionales"/>
    <n v="95746937"/>
    <n v="27"/>
    <n v="95746937"/>
    <n v="26"/>
    <n v="95746937"/>
    <n v="0"/>
    <m/>
    <m/>
  </r>
  <r>
    <x v="1"/>
    <x v="10"/>
    <x v="14"/>
    <s v="Oficina Asesora de Planeación"/>
    <s v="Contratar los servicios para realizar pre-auditoria al Sistema de Gestión de Calidad en la entidad para otorgamiento de certificación bajo la Norma Técnica Colombiana NTC-ISO-9001 2015."/>
    <s v="MENOR CUANTÍA"/>
    <s v="Prestación de Servicios Profesionales"/>
    <n v="13566000"/>
    <n v="169"/>
    <n v="13566000"/>
    <n v="170"/>
    <n v="13566000"/>
    <n v="0"/>
    <m/>
    <m/>
  </r>
  <r>
    <x v="1"/>
    <x v="10"/>
    <x v="14"/>
    <s v="Oficina Asesora de Planeación"/>
    <s v="Prestar el servicio técnico de mantenimiento y/o soporte evolutiv"/>
    <s v="CONTRATACIÓN DIRECTA"/>
    <s v="Prestación de Servicios Profesionales"/>
    <n v="33920000"/>
    <n v="200"/>
    <n v="33920000"/>
    <n v="194"/>
    <n v="33920000"/>
    <m/>
    <m/>
    <m/>
  </r>
  <r>
    <x v="1"/>
    <x v="10"/>
    <x v="14"/>
    <s v="Oficina Asesora de Planeación"/>
    <s v="Adquirir elementos de apoyo para el fortalecimiento y apropiación del Sistema Integrado de Gestión de la Secretaría Jurídica Distrital."/>
    <s v="Mínima Cuantía"/>
    <m/>
    <n v="6919967"/>
    <n v="181"/>
    <n v="6919967"/>
    <n v="183"/>
    <n v="4773650"/>
    <n v="2146317"/>
    <m/>
    <m/>
  </r>
  <r>
    <x v="1"/>
    <x v="11"/>
    <x v="15"/>
    <s v="Oficina Asesora de Planeación"/>
    <s v="Prestar los servicios profesionales para estructurar el marco conceptual, articular y definir la Arquitectura Empresarial de la Secretaría Jurídica Distrital."/>
    <s v="CONTRATACIÓN DIRECTA"/>
    <s v="Prestación de Servicios Profesionales"/>
    <n v="110477235"/>
    <n v="29"/>
    <n v="110477235"/>
    <n v="29"/>
    <n v="110477235"/>
    <n v="0"/>
    <m/>
    <m/>
  </r>
  <r>
    <x v="2"/>
    <x v="12"/>
    <x v="16"/>
    <s v="TIC"/>
    <s v="Realizar el desarrollo e implementación del sistema de información integrado de la Secretaria Jurídica Distrital"/>
    <m/>
    <s v="ADQUISICIÓN DE HARDWARE Y/O SOFTWARE"/>
    <n v="3355869657"/>
    <e v="#N/A"/>
    <s v=""/>
    <s v=""/>
    <s v=""/>
    <s v=""/>
    <m/>
    <s v="PROCESO EN CURSO"/>
  </r>
  <r>
    <x v="2"/>
    <x v="12"/>
    <x v="17"/>
    <s v="TIC"/>
    <s v="Realizar adquisición de licencias de sofware de desarrollo y de servicio de soporte para productos Oracle de la Secretaría Jurídica Distrital."/>
    <s v="ACUERDO MARCO DE PRECIOS"/>
    <s v="ADQUISICIÓN DE HARDWARE Y/O SOFTWARE"/>
    <n v="365123601"/>
    <n v="74"/>
    <n v="150038219"/>
    <n v="64"/>
    <n v="150038219"/>
    <n v="150038219"/>
    <s v="CDP ANULADO AJUSTAR VALORES MANUALMENTE"/>
    <m/>
  </r>
  <r>
    <x v="2"/>
    <x v="12"/>
    <x v="17"/>
    <s v="TIC"/>
    <s v="Realizar adquisición de licencias de sofware de desarrollo y de servicio de soporte para productos Oracle de la Secretaría Jurídica Distrital."/>
    <s v="ACUERDO MARCO DE PRECIOS"/>
    <s v="ADQUISICIÓN DE HARDWARE Y/O SOFTWARE"/>
    <n v="0"/>
    <n v="74"/>
    <n v="215014948"/>
    <n v="65"/>
    <n v="215014948"/>
    <n v="215014948"/>
    <s v="CDP ANULADO AJUSTAR VALORES MANUALMENTE"/>
    <m/>
  </r>
  <r>
    <x v="2"/>
    <x v="12"/>
    <x v="16"/>
    <s v="TIC"/>
    <s v="Reemplaza el CDP No. 223 del 07/12/2017, del proceso de contratación en curso , que tiene por objeto &quot;Elaborar el análisis y diseño del sistema de información integrado de la Secretaría Jurídica Distrital&quot;"/>
    <s v="CONCURSO DE MÉRITOS"/>
    <s v="Prestación de Servicios Profesionales"/>
    <n v="2346749972"/>
    <n v="1"/>
    <n v="2346749972"/>
    <n v="83"/>
    <n v="2346749972"/>
    <n v="1877399977"/>
    <s v="DIFERENCIA EN PROCESO EN CURSO"/>
    <s v="PROCESO EN CURSO"/>
  </r>
  <r>
    <x v="2"/>
    <x v="12"/>
    <x v="16"/>
    <s v="TIC"/>
    <s v="Reemplaza el CDP No. 225 del 18/12/2017, del proceso de contratación en curso , que tiene por objeto &quot;Realizar la interventoria para el contrato cuyo objeto es : Elaborar el análisis y diseño del sistema de información integrado de la Secretaría Jurídica Distrital&quot;"/>
    <s v="CONCURSO DE MÉRITOS"/>
    <s v="Prestación de Servicios Profesionales"/>
    <n v="621620000"/>
    <n v="2"/>
    <n v="621620000"/>
    <n v="82"/>
    <n v="621620000"/>
    <n v="617963410"/>
    <m/>
    <m/>
  </r>
  <r>
    <x v="2"/>
    <x v="12"/>
    <x v="17"/>
    <s v="TIC"/>
    <s v="Prestar soporte técnico de mantenimiento, administración y seguimiento de la BD software y hardware Oracle de la Secretaría Jurídica Distrital."/>
    <s v="Directa Idoneidad"/>
    <s v="Prestación de Servicios Profesionales"/>
    <n v="26782360"/>
    <n v="148"/>
    <n v="26782360"/>
    <n v="132"/>
    <n v="26782360"/>
    <n v="15890867"/>
    <m/>
    <m/>
  </r>
  <r>
    <x v="2"/>
    <x v="12"/>
    <x v="16"/>
    <s v="TIC"/>
    <s v="Prestar sus servicios profesionales para apoyar aspectos relacionados con la gestión estratégica de tecnologías de la información en la Secretaría Jurídica Distrital."/>
    <s v="CONTRATACIÓN DIRECTA"/>
    <s v="Prestación de Servicios Profesionales"/>
    <n v="110477235"/>
    <n v="56"/>
    <n v="110477235"/>
    <n v="15"/>
    <n v="110477235"/>
    <n v="93403481"/>
    <m/>
    <m/>
  </r>
  <r>
    <x v="2"/>
    <x v="12"/>
    <x v="16"/>
    <s v="TIC"/>
    <s v="Prestar sus servicios profesionales como Gerente del proyecto de Análisis y Diseño del SW integrado de la Secretaría Jurídica Distrital."/>
    <s v="CONTRATACIÓN DIRECTA"/>
    <s v="Prestación de Servicios Profesionales"/>
    <n v="137280000"/>
    <n v="15"/>
    <n v="137280000"/>
    <n v="30"/>
    <n v="137280000"/>
    <n v="116064000"/>
    <m/>
    <m/>
  </r>
  <r>
    <x v="2"/>
    <x v="12"/>
    <x v="16"/>
    <s v="TIC"/>
    <s v="Prestar sus servicios profesionales como Arquitecto de TI del proyecto de análisis y diseño del SW integrado de la Secretaría Jurídica"/>
    <s v="CONTRATACIÓN DIRECTA"/>
    <s v="Prestación de Servicios Profesionales"/>
    <n v="110477235"/>
    <n v="55"/>
    <n v="110477235"/>
    <n v="3"/>
    <n v="110477235"/>
    <n v="93403481"/>
    <m/>
    <m/>
  </r>
  <r>
    <x v="2"/>
    <x v="12"/>
    <x v="16"/>
    <s v="TIC"/>
    <s v="Prestar sus servicios profesionales como analista de requerimientos de software del proyecto de análisis y diseño del SW integrado de la Secretaría Jurídica Distrital."/>
    <s v="CONTRATACIÓN DIRECTA"/>
    <s v="Prestación de Servicios Profesionales"/>
    <n v="110477235"/>
    <n v="54"/>
    <n v="110477235"/>
    <n v="4"/>
    <n v="110477235"/>
    <n v="94407819"/>
    <m/>
    <m/>
  </r>
  <r>
    <x v="2"/>
    <x v="12"/>
    <x v="16"/>
    <s v="TIC"/>
    <s v="Prestar sus servicios profesionales como diseñador de software del proyecto de análisis y diseño del SW integrado de la Secretaría Jurídica Distrital."/>
    <s v="CONTRATACIÓN DIRECTA"/>
    <s v="Prestación de Servicios Profesionales"/>
    <n v="110477235"/>
    <n v="53"/>
    <n v="110477235"/>
    <n v="5"/>
    <n v="110477235"/>
    <n v="93403481"/>
    <m/>
    <m/>
  </r>
  <r>
    <x v="2"/>
    <x v="12"/>
    <x v="16"/>
    <s v="TIC"/>
    <s v="Prestar sus servicios para configurar, desarrollar e implementar funcionalidades, nuevas y existentes, para el sistema de información de control de bienes de inventario de la  Secretaría Jurídica Distrital - SAE - SAI."/>
    <s v="CONTRATACIÓN DIRECTA"/>
    <s v="Prestación de Servicios Profesionales"/>
    <n v="51556043"/>
    <n v="57"/>
    <n v="51556043"/>
    <n v="45"/>
    <n v="51556043"/>
    <n v="43119600"/>
    <m/>
    <m/>
  </r>
  <r>
    <x v="2"/>
    <x v="12"/>
    <x v="16"/>
    <s v="TIC"/>
    <s v="Prestar sus servicios para configurar, desarrollar e implementar nuevas funcionalidades, optimizando y complementando el sistema de información de personal de nómina - PERNO actualizando la estructura de datos  y documentación de los mismos."/>
    <s v="CONTRATACIÓN DIRECTA"/>
    <s v="Prestación de Servicios Profesionales"/>
    <n v="88381788"/>
    <n v="61"/>
    <n v="88381788"/>
    <n v="56"/>
    <n v="88381788"/>
    <n v="72312372"/>
    <m/>
    <m/>
  </r>
  <r>
    <x v="2"/>
    <x v="12"/>
    <x v="16"/>
    <s v="TIC"/>
    <s v="Prestar sus servicios profesionales para configurar, desarrollar e implementar nuevas funcionalidades, optimizando y complementando el sistema de información de correspondencia y archivo / gesión documental y archivo - SIGA."/>
    <s v="CONTRATACIÓN DIRECTA"/>
    <s v="Prestación de Servicios Profesionales"/>
    <n v="73651490"/>
    <n v="63"/>
    <n v="73651490"/>
    <n v="58"/>
    <n v="73651490"/>
    <n v="60483496"/>
    <m/>
    <m/>
  </r>
  <r>
    <x v="2"/>
    <x v="12"/>
    <x v="16"/>
    <s v="TIC"/>
    <s v="Prestar los servicios profesionales para configurar, desarrollar e implementar nuevas funcionalidades, optimizando y complementando el sistema de contabilidad - LIMAY actualizando la estructura de datos y documentación de los mismos."/>
    <s v="CONTRATACIÓN DIRECTA"/>
    <s v="Prestación de Servicios Profesionales"/>
    <n v="66286341"/>
    <n v="59"/>
    <n v="66286341"/>
    <n v="32"/>
    <n v="66286341"/>
    <n v="55640353"/>
    <m/>
    <m/>
  </r>
  <r>
    <x v="2"/>
    <x v="12"/>
    <x v="16"/>
    <s v="TIC"/>
    <s v="Prestar sus servicios profesionales para la administración de sistemas en la infraestructura Oracle de Datacenter y Sistemas de Seguridad de la Secretaría Jurídica Distrital."/>
    <s v="CONTRATACIÓN DIRECTA"/>
    <s v="Prestación de Servicios Profesionales"/>
    <n v="73651490"/>
    <n v="75"/>
    <n v="73651490"/>
    <n v="50"/>
    <n v="73651490"/>
    <n v="61599428"/>
    <m/>
    <m/>
  </r>
  <r>
    <x v="2"/>
    <x v="12"/>
    <x v="16"/>
    <s v="TIC"/>
    <s v="Prestar servicios profesionales en la administración/mantenimiento de sistemas operativos windows server y los servicios asociados a éstos en la Secretaría Jurídica Distrital."/>
    <s v="CONTRATACIÓN DIRECTA"/>
    <s v="Prestación de Servicios Profesionales"/>
    <n v="33000000"/>
    <n v="58"/>
    <n v="33000000"/>
    <n v="51"/>
    <n v="33000000"/>
    <n v="28000000"/>
    <m/>
    <m/>
  </r>
  <r>
    <x v="2"/>
    <x v="12"/>
    <x v="16"/>
    <s v="TIC"/>
    <s v="Prestar sus servicios para soporte correctivo y evolutivo del portal WEB &quot;Govimentum&quot;  de la Secretaría Jurídica Distrital."/>
    <s v="CONTRATACIÓN DIRECTA"/>
    <s v="Prestación de Servicios Profesionales"/>
    <n v="33000000"/>
    <n v="62"/>
    <n v="33000000"/>
    <n v="67"/>
    <n v="33000000"/>
    <n v="28000000"/>
    <m/>
    <m/>
  </r>
  <r>
    <x v="2"/>
    <x v="12"/>
    <x v="16"/>
    <s v="TIC"/>
    <s v="Prestar sus servicios para soporte técnico del software y hardware de usuario final de la Secretaría Jurídica Distrital."/>
    <s v="CONTRATACIÓN DIRECTA"/>
    <s v="Prestación de Servicios Técnicos"/>
    <n v="21425888"/>
    <n v="52"/>
    <n v="21425888"/>
    <n v="60"/>
    <n v="21425888"/>
    <n v="21425888"/>
    <m/>
    <m/>
  </r>
  <r>
    <x v="2"/>
    <x v="12"/>
    <x v="16"/>
    <s v="TIC"/>
    <s v="prestar servicios profesionales para realizar el mantenimiento y soporte técnico de los sistemas de información jurídicos de la secretaría jurídica distrital: regimen legal, siproj, sid, sipej, sistema de información de la abogacia general del d.c., biblioteca virtual de bogotá y sidie."/>
    <s v="CONTRATACIÓN DIRECTA"/>
    <s v="Prestación de Servicios Profesionales"/>
    <n v="254257184"/>
    <n v="51"/>
    <n v="254221760"/>
    <n v="55"/>
    <n v="254221760"/>
    <n v="178165937"/>
    <m/>
    <m/>
  </r>
  <r>
    <x v="2"/>
    <x v="12"/>
    <x v="16"/>
    <s v="TIC"/>
    <s v="Prestar sus servicios profesionales para adelantar los procesos contractuales para la modernización de los sistemas de información de la Secretaría Jurídica Distrital."/>
    <s v="CONTRATACIÓN DIRECTA"/>
    <s v="Prestación de Servicios Profesionales"/>
    <n v="60260310"/>
    <n v="149"/>
    <n v="50216925"/>
    <n v="131"/>
    <n v="50216925"/>
    <n v="30130155"/>
    <m/>
    <m/>
  </r>
  <r>
    <x v="3"/>
    <x v="13"/>
    <x v="18"/>
    <s v="Dirección de Gestión Corporativa"/>
    <s v="Prestar servicios profesionales en la planeación e implementación del proyecto de Gestión Documental de la Secretaría Jurídica Distrital."/>
    <s v="CONTRATACIÓN DIRECTA"/>
    <s v="Prestación de Servicios Profesionales"/>
    <n v="32138832"/>
    <n v="173"/>
    <n v="34812068"/>
    <n v="156"/>
    <n v="32138832"/>
    <m/>
    <m/>
    <m/>
  </r>
  <r>
    <x v="3"/>
    <x v="13"/>
    <x v="18"/>
    <s v="Dirección de Gestión Corporativa"/>
    <s v="Prestar servicios profesionales como conservador en la elaboración de los documentos  archivísticos de la Secretaría Jurídica Distrital."/>
    <s v="CONTRATACIÓN DIRECTA"/>
    <s v="Prestación de Servicios Profesionales"/>
    <n v="22095447"/>
    <n v="175"/>
    <n v="29460596"/>
    <n v="171"/>
    <n v="22095447"/>
    <m/>
    <m/>
    <m/>
  </r>
  <r>
    <x v="3"/>
    <x v="13"/>
    <x v="18"/>
    <s v="Dirección de Gestión Corporativa"/>
    <s v="Prestar los Servicos Profesionales como historiador (a) en la elaboración de los documentos archivísticos de la Secretaría Jurídica Distrital."/>
    <s v="CONTRATACIÓN DIRECTA"/>
    <s v="Prestación de Servicios Profesionales"/>
    <n v="10712944"/>
    <n v="189"/>
    <n v="10712944"/>
    <n v="174"/>
    <n v="10712944"/>
    <m/>
    <m/>
    <m/>
  </r>
  <r>
    <x v="3"/>
    <x v="13"/>
    <x v="18"/>
    <s v="Dirección de Gestión Corporativa"/>
    <s v="Prestar servicios profesionales como archivista en la elaboración de los documentos archivísticos de la Secretaría Jurídica Distrital."/>
    <s v="CONTRATACIÓN DIRECTA"/>
    <s v="Prestación de Servicios Profesionales"/>
    <n v="29460596"/>
    <n v="174"/>
    <n v="29460596"/>
    <n v="157"/>
    <n v="29460596"/>
    <m/>
    <m/>
    <m/>
  </r>
  <r>
    <x v="3"/>
    <x v="13"/>
    <x v="19"/>
    <s v="Dirección de Gestión Corporativa"/>
    <s v="Adquirir e instalar el mobiliario y estanteria necesaria para adecuar y dotar las intalaciones del archivo central de la Secretaría Jurídica Distrital."/>
    <s v="SUBASTA"/>
    <s v="ADQUISICIÓN DE MOBILIARIO PARA LA SEDE ADMINISTRATIVA"/>
    <n v="850000000"/>
    <e v="#N/A"/>
    <s v=""/>
    <s v=""/>
    <s v=""/>
    <s v=""/>
    <m/>
    <m/>
  </r>
  <r>
    <x v="3"/>
    <x v="14"/>
    <x v="19"/>
    <s v="Dirección de Gestión Corporativa"/>
    <s v="Adquisición de Vehículos para la Secretaria Jurídica Distrital. "/>
    <s v="SUBASTA"/>
    <s v="ADQUISICIÓN DE MOBILIARIO PARA LA SEDE ADMINISTRATIVA"/>
    <n v="250000000"/>
    <n v="153"/>
    <n v="250000000"/>
    <n v="177"/>
    <n v="219088421"/>
    <n v="0"/>
    <m/>
    <m/>
  </r>
  <r>
    <x v="3"/>
    <x v="13"/>
    <x v="18"/>
    <s v="Dirección de Gestión Corporativa"/>
    <s v="Realizar la intervención archivistica de los documentos de gestión que la entidad determine, con un metraje aproximado de 100 Ml."/>
    <s v="CONCURSO DE MÉRITOS"/>
    <s v="Prestación de Servicios "/>
    <n v="200000000"/>
    <e v="#N/A"/>
    <s v=""/>
    <s v=""/>
    <s v=""/>
    <s v=""/>
    <m/>
    <m/>
  </r>
  <r>
    <x v="3"/>
    <x v="13"/>
    <x v="18"/>
    <s v="Dirección de Gestión Corporativa"/>
    <s v="prestar sus servicios profesionales como gerente al proyecto de inversión &quot;fortalecimiento de la capacidad institucional para mejorar la gestión administrativa de la secretaría jurídica distrital"/>
    <s v="CONTRATACIÓN DIRECTA"/>
    <s v="Prestación de Servicios Profesionales"/>
    <n v="110477235"/>
    <n v="96"/>
    <n v="110477235"/>
    <n v="75"/>
    <n v="110477235"/>
    <n v="40173540"/>
    <m/>
    <m/>
  </r>
  <r>
    <x v="3"/>
    <x v="13"/>
    <x v="18"/>
    <s v="Dirección de Gestión Corporativa"/>
    <s v="Prestar servicios profesionales en la implementación del Modelo de Gestión Documental Sostenible de la Secretaría Jurídica Distrtial."/>
    <s v="CONTRATACIÓN DIRECTA"/>
    <s v="Prestación de Servicios Profesionales"/>
    <n v="73651490"/>
    <n v="97"/>
    <n v="73651490"/>
    <n v="77"/>
    <n v="73651490"/>
    <n v="33477950"/>
    <m/>
    <m/>
  </r>
  <r>
    <x v="3"/>
    <x v="13"/>
    <x v="18"/>
    <s v="Dirección de Gestión Corporativa"/>
    <s v="Prestar servicios de apoyo a la gestión dentro del modelo de gestión documental sostenible de la Secretaría Jurídica Distrital."/>
    <s v="CONTRATACIÓN DIRECTA"/>
    <s v="Prestación de Servicios Técnicos"/>
    <n v="36825745"/>
    <n v="106"/>
    <n v="36825745"/>
    <n v="76"/>
    <n v="36825745"/>
    <n v="16738975"/>
    <m/>
    <m/>
  </r>
  <r>
    <x v="4"/>
    <x v="15"/>
    <x v="20"/>
    <m/>
    <m/>
    <m/>
    <m/>
    <n v="0"/>
    <n v="0"/>
    <n v="0"/>
    <n v="0"/>
    <n v="0"/>
    <m/>
    <m/>
    <m/>
  </r>
  <r>
    <x v="4"/>
    <x v="15"/>
    <x v="20"/>
    <m/>
    <m/>
    <m/>
    <m/>
    <n v="880000000"/>
    <m/>
    <m/>
    <m/>
    <n v="800000000"/>
    <m/>
    <m/>
    <m/>
  </r>
  <r>
    <x v="4"/>
    <x v="15"/>
    <x v="20"/>
    <m/>
    <m/>
    <m/>
    <m/>
    <n v="880000000"/>
    <m/>
    <m/>
    <m/>
    <n v="800000000"/>
    <m/>
    <m/>
    <m/>
  </r>
  <r>
    <x v="4"/>
    <x v="15"/>
    <x v="20"/>
    <m/>
    <m/>
    <m/>
    <m/>
    <m/>
    <m/>
    <m/>
    <m/>
    <m/>
    <m/>
    <m/>
    <m/>
  </r>
  <r>
    <x v="4"/>
    <x v="15"/>
    <x v="20"/>
    <m/>
    <m/>
    <m/>
    <m/>
    <m/>
    <m/>
    <m/>
    <m/>
    <m/>
    <m/>
    <m/>
    <m/>
  </r>
  <r>
    <x v="4"/>
    <x v="15"/>
    <x v="20"/>
    <m/>
    <m/>
    <m/>
    <m/>
    <m/>
    <m/>
    <m/>
    <m/>
    <m/>
    <m/>
    <m/>
    <m/>
  </r>
  <r>
    <x v="4"/>
    <x v="15"/>
    <x v="20"/>
    <m/>
    <m/>
    <m/>
    <m/>
    <m/>
    <m/>
    <m/>
    <m/>
    <m/>
    <m/>
    <m/>
    <m/>
  </r>
  <r>
    <x v="4"/>
    <x v="15"/>
    <x v="20"/>
    <m/>
    <m/>
    <m/>
    <m/>
    <m/>
    <m/>
    <m/>
    <m/>
    <m/>
    <m/>
    <m/>
    <m/>
  </r>
  <r>
    <x v="4"/>
    <x v="15"/>
    <x v="20"/>
    <m/>
    <m/>
    <m/>
    <m/>
    <m/>
    <m/>
    <m/>
    <m/>
    <m/>
    <m/>
    <m/>
    <m/>
  </r>
  <r>
    <x v="4"/>
    <x v="15"/>
    <x v="20"/>
    <m/>
    <m/>
    <m/>
    <m/>
    <m/>
    <m/>
    <m/>
    <m/>
    <m/>
    <m/>
    <m/>
    <m/>
  </r>
  <r>
    <x v="4"/>
    <x v="15"/>
    <x v="20"/>
    <m/>
    <m/>
    <m/>
    <m/>
    <m/>
    <m/>
    <m/>
    <m/>
    <m/>
    <m/>
    <m/>
    <m/>
  </r>
  <r>
    <x v="4"/>
    <x v="15"/>
    <x v="20"/>
    <m/>
    <m/>
    <m/>
    <m/>
    <m/>
    <m/>
    <m/>
    <m/>
    <m/>
    <m/>
    <m/>
    <m/>
  </r>
  <r>
    <x v="4"/>
    <x v="15"/>
    <x v="20"/>
    <m/>
    <m/>
    <m/>
    <m/>
    <m/>
    <m/>
    <m/>
    <m/>
    <m/>
    <m/>
    <m/>
    <m/>
  </r>
  <r>
    <x v="4"/>
    <x v="15"/>
    <x v="20"/>
    <m/>
    <m/>
    <m/>
    <m/>
    <m/>
    <m/>
    <m/>
    <m/>
    <m/>
    <m/>
    <m/>
    <m/>
  </r>
  <r>
    <x v="4"/>
    <x v="15"/>
    <x v="20"/>
    <m/>
    <m/>
    <m/>
    <m/>
    <m/>
    <m/>
    <m/>
    <m/>
    <m/>
    <m/>
    <m/>
    <m/>
  </r>
  <r>
    <x v="4"/>
    <x v="15"/>
    <x v="20"/>
    <m/>
    <m/>
    <m/>
    <m/>
    <m/>
    <m/>
    <m/>
    <m/>
    <m/>
    <m/>
    <m/>
    <m/>
  </r>
  <r>
    <x v="4"/>
    <x v="15"/>
    <x v="20"/>
    <m/>
    <m/>
    <m/>
    <m/>
    <m/>
    <m/>
    <m/>
    <m/>
    <m/>
    <n v="-83000000"/>
    <m/>
    <m/>
  </r>
  <r>
    <x v="4"/>
    <x v="15"/>
    <x v="20"/>
    <m/>
    <m/>
    <m/>
    <m/>
    <m/>
    <m/>
    <m/>
    <m/>
    <m/>
    <e v="#DIV/0!"/>
    <m/>
    <m/>
  </r>
  <r>
    <x v="4"/>
    <x v="15"/>
    <x v="20"/>
    <m/>
    <m/>
    <m/>
    <m/>
    <m/>
    <m/>
    <m/>
    <m/>
    <m/>
    <m/>
    <m/>
    <m/>
  </r>
  <r>
    <x v="4"/>
    <x v="15"/>
    <x v="20"/>
    <m/>
    <m/>
    <m/>
    <m/>
    <m/>
    <m/>
    <m/>
    <m/>
    <m/>
    <m/>
    <m/>
    <m/>
  </r>
  <r>
    <x v="4"/>
    <x v="15"/>
    <x v="20"/>
    <m/>
    <m/>
    <m/>
    <m/>
    <m/>
    <m/>
    <m/>
    <m/>
    <m/>
    <m/>
    <m/>
    <m/>
  </r>
  <r>
    <x v="4"/>
    <x v="15"/>
    <x v="20"/>
    <m/>
    <m/>
    <m/>
    <m/>
    <m/>
    <m/>
    <m/>
    <m/>
    <m/>
    <m/>
    <m/>
    <m/>
  </r>
  <r>
    <x v="4"/>
    <x v="15"/>
    <x v="20"/>
    <m/>
    <m/>
    <m/>
    <m/>
    <m/>
    <m/>
    <m/>
    <m/>
    <m/>
    <m/>
    <m/>
    <m/>
  </r>
  <r>
    <x v="4"/>
    <x v="15"/>
    <x v="20"/>
    <m/>
    <m/>
    <m/>
    <m/>
    <m/>
    <m/>
    <m/>
    <m/>
    <m/>
    <m/>
    <m/>
    <m/>
  </r>
  <r>
    <x v="4"/>
    <x v="15"/>
    <x v="20"/>
    <m/>
    <m/>
    <m/>
    <m/>
    <m/>
    <m/>
    <m/>
    <m/>
    <m/>
    <m/>
    <m/>
    <m/>
  </r>
  <r>
    <x v="4"/>
    <x v="15"/>
    <x v="20"/>
    <m/>
    <m/>
    <m/>
    <m/>
    <m/>
    <m/>
    <m/>
    <m/>
    <m/>
    <m/>
    <m/>
    <m/>
  </r>
  <r>
    <x v="4"/>
    <x v="15"/>
    <x v="20"/>
    <m/>
    <m/>
    <m/>
    <m/>
    <m/>
    <m/>
    <m/>
    <m/>
    <m/>
    <m/>
    <m/>
    <m/>
  </r>
  <r>
    <x v="4"/>
    <x v="15"/>
    <x v="20"/>
    <m/>
    <m/>
    <m/>
    <m/>
    <m/>
    <m/>
    <m/>
    <m/>
    <m/>
    <m/>
    <m/>
    <m/>
  </r>
  <r>
    <x v="4"/>
    <x v="15"/>
    <x v="20"/>
    <m/>
    <m/>
    <m/>
    <m/>
    <m/>
    <m/>
    <m/>
    <m/>
    <m/>
    <m/>
    <m/>
    <m/>
  </r>
  <r>
    <x v="4"/>
    <x v="15"/>
    <x v="20"/>
    <m/>
    <m/>
    <m/>
    <m/>
    <m/>
    <m/>
    <m/>
    <m/>
    <m/>
    <m/>
    <m/>
    <m/>
  </r>
  <r>
    <x v="4"/>
    <x v="15"/>
    <x v="20"/>
    <m/>
    <m/>
    <m/>
    <m/>
    <m/>
    <m/>
    <m/>
    <m/>
    <m/>
    <m/>
    <m/>
    <m/>
  </r>
  <r>
    <x v="4"/>
    <x v="15"/>
    <x v="20"/>
    <m/>
    <m/>
    <m/>
    <m/>
    <m/>
    <m/>
    <m/>
    <m/>
    <m/>
    <m/>
    <m/>
    <m/>
  </r>
  <r>
    <x v="4"/>
    <x v="15"/>
    <x v="20"/>
    <m/>
    <m/>
    <m/>
    <m/>
    <m/>
    <m/>
    <m/>
    <m/>
    <m/>
    <m/>
    <m/>
    <m/>
  </r>
  <r>
    <x v="4"/>
    <x v="15"/>
    <x v="20"/>
    <m/>
    <m/>
    <m/>
    <m/>
    <m/>
    <m/>
    <m/>
    <m/>
    <m/>
    <m/>
    <m/>
    <m/>
  </r>
  <r>
    <x v="4"/>
    <x v="15"/>
    <x v="20"/>
    <m/>
    <m/>
    <m/>
    <m/>
    <m/>
    <m/>
    <m/>
    <m/>
    <m/>
    <m/>
    <m/>
    <m/>
  </r>
  <r>
    <x v="4"/>
    <x v="15"/>
    <x v="20"/>
    <m/>
    <m/>
    <m/>
    <m/>
    <m/>
    <m/>
    <m/>
    <m/>
    <m/>
    <m/>
    <m/>
    <m/>
  </r>
</pivotCacheRecords>
</file>

<file path=xl/pivotCache/pivotCacheRecords2.xml><?xml version="1.0" encoding="utf-8"?>
<pivotCacheRecords xmlns="http://schemas.openxmlformats.org/spreadsheetml/2006/main" xmlns:r="http://schemas.openxmlformats.org/officeDocument/2006/relationships" count="1338">
  <r>
    <n v="2018"/>
    <n v="136"/>
    <n v="1"/>
    <s v="01/JAN/2018"/>
    <s v="31/DEC/2018"/>
    <s v="31/DEC/2018"/>
    <s v="RELACION DE AUTORIZACION"/>
    <n v="0"/>
    <n v="1"/>
    <d v="2018-01-22T00:00:00"/>
    <d v="2018-01-22T00:00:00"/>
    <n v="19"/>
    <n v="90"/>
    <s v="RELACION DE AUTORIZACION"/>
    <n v="1"/>
    <s v="NIT"/>
    <n v="899999061"/>
    <s v="SECRETARIA JURIDICA DISTRITAL"/>
    <n v="475255281"/>
    <m/>
    <m/>
    <n v="475255281"/>
    <x v="0"/>
    <x v="0"/>
  </r>
  <r>
    <n v="2018"/>
    <n v="136"/>
    <n v="1"/>
    <s v="01/JAN/2018"/>
    <s v="31/DEC/2018"/>
    <s v="31/DEC/2018"/>
    <s v="RELACION DE AUTORIZACION"/>
    <n v="0"/>
    <n v="4"/>
    <d v="2018-02-19T00:00:00"/>
    <d v="2018-02-19T00:00:00"/>
    <n v="84"/>
    <n v="111"/>
    <s v="RELACION DE AUTORIZACION"/>
    <n v="4"/>
    <s v="NIT"/>
    <n v="899999061"/>
    <s v="SECRETARIA JURIDICA DISTRITAL"/>
    <n v="511213069"/>
    <m/>
    <m/>
    <n v="511213069"/>
    <x v="1"/>
    <x v="0"/>
  </r>
  <r>
    <n v="2018"/>
    <n v="136"/>
    <n v="1"/>
    <s v="01/JAN/2018"/>
    <s v="31/DEC/2018"/>
    <s v="31/DEC/2018"/>
    <s v="RELACION DE AUTORIZACION"/>
    <n v="0"/>
    <n v="11"/>
    <d v="2018-03-15T00:00:00"/>
    <d v="2018-03-15T00:00:00"/>
    <n v="92"/>
    <n v="116"/>
    <s v="RELACION DE AUTORIZACION"/>
    <n v="11"/>
    <s v="NIT"/>
    <n v="899999061"/>
    <s v="SECRETARIA JURIDICA DISTRITAL"/>
    <n v="522419675"/>
    <m/>
    <m/>
    <n v="522419675"/>
    <x v="2"/>
    <x v="0"/>
  </r>
  <r>
    <n v="2018"/>
    <n v="136"/>
    <n v="1"/>
    <s v="01/JAN/2018"/>
    <s v="31/DEC/2018"/>
    <s v="31/DEC/2018"/>
    <s v="RELACION DE AUTORIZACION"/>
    <n v="0"/>
    <n v="14"/>
    <d v="2018-04-19T00:00:00"/>
    <d v="2018-04-19T00:00:00"/>
    <n v="102"/>
    <n v="124"/>
    <s v="RELACION DE AUTORIZACION"/>
    <n v="14"/>
    <s v="NIT"/>
    <n v="899999061"/>
    <s v="SECRETARIA JURIDICA DISTRITAL"/>
    <n v="516242169"/>
    <m/>
    <m/>
    <n v="516242169"/>
    <x v="3"/>
    <x v="0"/>
  </r>
  <r>
    <n v="2018"/>
    <n v="136"/>
    <n v="1"/>
    <s v="01/JAN/2018"/>
    <s v="31/DEC/2018"/>
    <s v="31/DEC/2018"/>
    <s v="RELACION DE AUTORIZACION"/>
    <n v="0"/>
    <n v="17"/>
    <d v="2018-05-21T00:00:00"/>
    <d v="2018-05-21T00:00:00"/>
    <n v="110"/>
    <n v="131"/>
    <s v="RELACION DE AUTORIZACION"/>
    <n v="17"/>
    <s v="NIT"/>
    <n v="899999061"/>
    <s v="SECRETARIA JURIDICA DISTRITAL"/>
    <n v="510056174"/>
    <m/>
    <m/>
    <n v="510056174"/>
    <x v="4"/>
    <x v="0"/>
  </r>
  <r>
    <n v="2018"/>
    <n v="136"/>
    <n v="1"/>
    <s v="01/JAN/2018"/>
    <s v="31/DEC/2018"/>
    <s v="31/DEC/2018"/>
    <s v="RELACION DE AUTORIZACION"/>
    <n v="0"/>
    <n v="21"/>
    <d v="2018-06-08T00:00:00"/>
    <d v="2018-06-08T00:00:00"/>
    <n v="118"/>
    <n v="135"/>
    <s v="RELACION DE AUTORIZACION"/>
    <n v="21"/>
    <s v="NIT"/>
    <n v="899999061"/>
    <s v="SECRETARIA JURIDICA DISTRITAL"/>
    <n v="548879609"/>
    <m/>
    <m/>
    <n v="548879609"/>
    <x v="5"/>
    <x v="0"/>
  </r>
  <r>
    <n v="2018"/>
    <n v="136"/>
    <n v="1"/>
    <s v="01/JAN/2018"/>
    <s v="31/DEC/2018"/>
    <s v="31/DEC/2018"/>
    <s v="RELACION DE AUTORIZACION"/>
    <n v="0"/>
    <n v="25"/>
    <d v="2018-07-17T00:00:00"/>
    <d v="2018-07-17T00:00:00"/>
    <n v="126"/>
    <n v="151"/>
    <s v="RELACION DE AUTORIZACION"/>
    <n v="24"/>
    <s v="NIT"/>
    <n v="899999061"/>
    <s v="SECRETARIA JURIDICA DISTRITAL"/>
    <n v="550860320"/>
    <m/>
    <m/>
    <n v="550860320"/>
    <x v="6"/>
    <x v="0"/>
  </r>
  <r>
    <n v="2018"/>
    <n v="136"/>
    <n v="1"/>
    <s v="01/JAN/2018"/>
    <s v="31/DEC/2018"/>
    <s v="31/DEC/2018"/>
    <s v="RELACION DE AUTORIZACION"/>
    <n v="0"/>
    <n v="29"/>
    <d v="2018-08-22T00:00:00"/>
    <d v="2018-08-22T00:00:00"/>
    <n v="141"/>
    <n v="168"/>
    <s v="RELACION DE AUTORIZACION"/>
    <n v="29"/>
    <s v="NIT"/>
    <n v="899999061"/>
    <s v="SECRETARIA JURIDICA DISTRITAL"/>
    <n v="481046418"/>
    <m/>
    <m/>
    <n v="481046418"/>
    <x v="7"/>
    <x v="0"/>
  </r>
  <r>
    <n v="2018"/>
    <n v="136"/>
    <n v="1"/>
    <s v="01/JAN/2018"/>
    <s v="31/DEC/2018"/>
    <s v="31/DEC/2018"/>
    <s v="RELACION DE AUTORIZACION"/>
    <n v="0"/>
    <n v="32"/>
    <d v="2018-09-05T00:00:00"/>
    <d v="2018-09-05T00:00:00"/>
    <n v="154"/>
    <n v="179"/>
    <s v="RELACION DE AUTORIZACION"/>
    <n v="32"/>
    <s v="NIT"/>
    <n v="899999061"/>
    <s v="SECRETARIA JURIDICA DISTRITAL"/>
    <n v="9851676"/>
    <m/>
    <m/>
    <n v="9851676"/>
    <x v="8"/>
    <x v="0"/>
  </r>
  <r>
    <n v="2018"/>
    <n v="136"/>
    <n v="1"/>
    <s v="01/JAN/2018"/>
    <s v="31/DEC/2018"/>
    <s v="31/DEC/2018"/>
    <s v="RELACION DE AUTORIZACION"/>
    <n v="0"/>
    <n v="33"/>
    <d v="2018-09-18T00:00:00"/>
    <d v="2018-09-18T00:00:00"/>
    <n v="161"/>
    <n v="185"/>
    <s v="RELACION DE AUTORIZACION"/>
    <n v="33"/>
    <s v="NIT"/>
    <n v="899999061"/>
    <s v="SECRETARIA JURIDICA DISTRITAL"/>
    <n v="529390307"/>
    <m/>
    <m/>
    <n v="529390307"/>
    <x v="8"/>
    <x v="0"/>
  </r>
  <r>
    <n v="2018"/>
    <n v="136"/>
    <n v="1"/>
    <s v="01/JAN/2018"/>
    <s v="31/DEC/2018"/>
    <s v="31/DEC/2018"/>
    <s v="RELACION DE AUTORIZACION"/>
    <n v="0"/>
    <n v="38"/>
    <d v="2018-10-19T00:00:00"/>
    <d v="2018-10-19T00:00:00"/>
    <n v="179"/>
    <n v="199"/>
    <s v="RELACION DE AUTORIZACION"/>
    <n v="37"/>
    <s v="NIT"/>
    <n v="899999061"/>
    <s v="SECRETARIA JURIDICA DISTRITAL"/>
    <n v="502215412"/>
    <m/>
    <m/>
    <n v="502215412"/>
    <x v="9"/>
    <x v="0"/>
  </r>
  <r>
    <n v="2018"/>
    <n v="136"/>
    <n v="1"/>
    <s v="01/JAN/2018"/>
    <s v="31/DEC/2018"/>
    <s v="31/DEC/2018"/>
    <s v="RELACION DE AUTORIZACION"/>
    <n v="0"/>
    <n v="44"/>
    <d v="2018-11-20T00:00:00"/>
    <d v="2018-11-20T00:00:00"/>
    <n v="199"/>
    <n v="214"/>
    <s v="RELACION DE AUTORIZACION"/>
    <n v="44"/>
    <s v="NIT"/>
    <n v="899999061"/>
    <s v="SECRETARIA JURIDICA DISTRITAL"/>
    <n v="511266717"/>
    <m/>
    <m/>
    <n v="511266717"/>
    <x v="10"/>
    <x v="0"/>
  </r>
  <r>
    <n v="2018"/>
    <n v="136"/>
    <n v="1"/>
    <s v="01/JAN/2018"/>
    <s v="31/DEC/2018"/>
    <s v="31/DEC/2018"/>
    <s v="RELACION DE AUTORIZACION"/>
    <n v="0"/>
    <n v="48"/>
    <d v="2018-12-07T00:00:00"/>
    <d v="2018-12-07T00:00:00"/>
    <n v="207"/>
    <n v="224"/>
    <s v="RELACION DE AUTORIZACION"/>
    <n v="47"/>
    <s v="NIT"/>
    <n v="899999061"/>
    <s v="SECRETARIA JURIDICA DISTRITAL"/>
    <n v="531381783"/>
    <m/>
    <m/>
    <n v="531381783"/>
    <x v="11"/>
    <x v="0"/>
  </r>
  <r>
    <n v="2018"/>
    <n v="136"/>
    <n v="1"/>
    <s v="01/JAN/2018"/>
    <s v="31/DEC/2018"/>
    <s v="31/DEC/2018"/>
    <s v="RELACION DE AUTORIZACION"/>
    <n v="0"/>
    <n v="50"/>
    <d v="2018-12-19T00:00:00"/>
    <d v="2018-12-19T00:00:00"/>
    <n v="207"/>
    <n v="224"/>
    <s v="RELACION DE AUTORIZACION"/>
    <n v="47"/>
    <s v="NIT"/>
    <n v="899999061"/>
    <s v="SECRETARIA JURIDICA DISTRITAL"/>
    <n v="62218093"/>
    <m/>
    <m/>
    <n v="62218093"/>
    <x v="11"/>
    <x v="0"/>
  </r>
  <r>
    <n v="2018"/>
    <n v="136"/>
    <n v="1"/>
    <s v="01/JAN/2018"/>
    <s v="31/DEC/2018"/>
    <s v="31/DEC/2018"/>
    <s v="RELACION DE AUTORIZACION"/>
    <n v="0"/>
    <n v="1"/>
    <d v="2018-01-22T00:00:00"/>
    <d v="2018-01-22T00:00:00"/>
    <n v="19"/>
    <n v="90"/>
    <s v="RELACION DE AUTORIZACION"/>
    <n v="1"/>
    <s v="NIT"/>
    <n v="899999061"/>
    <s v="SECRETARIA JURIDICA DISTRITAL"/>
    <n v="40305468"/>
    <m/>
    <m/>
    <n v="40305468"/>
    <x v="0"/>
    <x v="0"/>
  </r>
  <r>
    <n v="2018"/>
    <n v="136"/>
    <n v="1"/>
    <s v="01/JAN/2018"/>
    <s v="31/DEC/2018"/>
    <s v="31/DEC/2018"/>
    <s v="RELACION DE AUTORIZACION"/>
    <n v="0"/>
    <n v="4"/>
    <d v="2018-02-19T00:00:00"/>
    <d v="2018-02-19T00:00:00"/>
    <n v="84"/>
    <n v="111"/>
    <s v="RELACION DE AUTORIZACION"/>
    <n v="4"/>
    <s v="NIT"/>
    <n v="899999061"/>
    <s v="SECRETARIA JURIDICA DISTRITAL"/>
    <n v="42844734"/>
    <m/>
    <m/>
    <n v="42844734"/>
    <x v="1"/>
    <x v="0"/>
  </r>
  <r>
    <n v="2018"/>
    <n v="136"/>
    <n v="1"/>
    <s v="01/JAN/2018"/>
    <s v="31/DEC/2018"/>
    <s v="31/DEC/2018"/>
    <s v="RELACION DE AUTORIZACION"/>
    <n v="0"/>
    <n v="11"/>
    <d v="2018-03-15T00:00:00"/>
    <d v="2018-03-15T00:00:00"/>
    <n v="92"/>
    <n v="116"/>
    <s v="RELACION DE AUTORIZACION"/>
    <n v="11"/>
    <s v="NIT"/>
    <n v="899999061"/>
    <s v="SECRETARIA JURIDICA DISTRITAL"/>
    <n v="42844734"/>
    <m/>
    <m/>
    <n v="42844734"/>
    <x v="2"/>
    <x v="0"/>
  </r>
  <r>
    <n v="2018"/>
    <n v="136"/>
    <n v="1"/>
    <s v="01/JAN/2018"/>
    <s v="31/DEC/2018"/>
    <s v="31/DEC/2018"/>
    <s v="RELACION DE AUTORIZACION"/>
    <n v="0"/>
    <n v="14"/>
    <d v="2018-04-19T00:00:00"/>
    <d v="2018-04-19T00:00:00"/>
    <n v="102"/>
    <n v="124"/>
    <s v="RELACION DE AUTORIZACION"/>
    <n v="14"/>
    <s v="NIT"/>
    <n v="899999061"/>
    <s v="SECRETARIA JURIDICA DISTRITAL"/>
    <n v="41220668"/>
    <m/>
    <m/>
    <n v="41220668"/>
    <x v="3"/>
    <x v="0"/>
  </r>
  <r>
    <n v="2018"/>
    <n v="136"/>
    <n v="1"/>
    <s v="01/JAN/2018"/>
    <s v="31/DEC/2018"/>
    <s v="31/DEC/2018"/>
    <s v="RELACION DE AUTORIZACION"/>
    <n v="0"/>
    <n v="17"/>
    <d v="2018-05-21T00:00:00"/>
    <d v="2018-05-21T00:00:00"/>
    <n v="110"/>
    <n v="131"/>
    <s v="RELACION DE AUTORIZACION"/>
    <n v="17"/>
    <s v="NIT"/>
    <n v="899999061"/>
    <s v="SECRETARIA JURIDICA DISTRITAL"/>
    <n v="42844734"/>
    <m/>
    <m/>
    <n v="42844734"/>
    <x v="4"/>
    <x v="0"/>
  </r>
  <r>
    <n v="2018"/>
    <n v="136"/>
    <n v="1"/>
    <s v="01/JAN/2018"/>
    <s v="31/DEC/2018"/>
    <s v="31/DEC/2018"/>
    <s v="RELACION DE AUTORIZACION"/>
    <n v="0"/>
    <n v="21"/>
    <d v="2018-06-08T00:00:00"/>
    <d v="2018-06-08T00:00:00"/>
    <n v="118"/>
    <n v="135"/>
    <s v="RELACION DE AUTORIZACION"/>
    <n v="21"/>
    <s v="NIT"/>
    <n v="899999061"/>
    <s v="SECRETARIA JURIDICA DISTRITAL"/>
    <n v="41477100"/>
    <m/>
    <m/>
    <n v="41477100"/>
    <x v="5"/>
    <x v="0"/>
  </r>
  <r>
    <n v="2018"/>
    <n v="136"/>
    <n v="1"/>
    <s v="01/JAN/2018"/>
    <s v="31/DEC/2018"/>
    <s v="31/DEC/2018"/>
    <s v="RELACION DE AUTORIZACION"/>
    <n v="0"/>
    <n v="25"/>
    <d v="2018-07-17T00:00:00"/>
    <d v="2018-07-17T00:00:00"/>
    <n v="126"/>
    <n v="151"/>
    <s v="RELACION DE AUTORIZACION"/>
    <n v="24"/>
    <s v="NIT"/>
    <n v="899999061"/>
    <s v="SECRETARIA JURIDICA DISTRITAL"/>
    <n v="42331871"/>
    <m/>
    <m/>
    <n v="42331871"/>
    <x v="6"/>
    <x v="0"/>
  </r>
  <r>
    <n v="2018"/>
    <n v="136"/>
    <n v="1"/>
    <s v="01/JAN/2018"/>
    <s v="31/DEC/2018"/>
    <s v="31/DEC/2018"/>
    <s v="RELACION DE AUTORIZACION"/>
    <n v="0"/>
    <n v="29"/>
    <d v="2018-08-22T00:00:00"/>
    <d v="2018-08-22T00:00:00"/>
    <n v="141"/>
    <n v="168"/>
    <s v="RELACION DE AUTORIZACION"/>
    <n v="29"/>
    <s v="NIT"/>
    <n v="899999061"/>
    <s v="SECRETARIA JURIDICA DISTRITAL"/>
    <n v="36226967"/>
    <m/>
    <m/>
    <n v="36226967"/>
    <x v="7"/>
    <x v="0"/>
  </r>
  <r>
    <n v="2018"/>
    <n v="136"/>
    <n v="1"/>
    <s v="01/JAN/2018"/>
    <s v="31/DEC/2018"/>
    <s v="31/DEC/2018"/>
    <s v="RELACION DE AUTORIZACION"/>
    <n v="0"/>
    <n v="33"/>
    <d v="2018-09-18T00:00:00"/>
    <d v="2018-09-18T00:00:00"/>
    <n v="161"/>
    <n v="185"/>
    <s v="RELACION DE AUTORIZACION"/>
    <n v="33"/>
    <s v="NIT"/>
    <n v="899999061"/>
    <s v="SECRETARIA JURIDICA DISTRITAL"/>
    <n v="41752710"/>
    <m/>
    <m/>
    <n v="41752710"/>
    <x v="8"/>
    <x v="0"/>
  </r>
  <r>
    <n v="2018"/>
    <n v="136"/>
    <n v="1"/>
    <s v="01/JAN/2018"/>
    <s v="31/DEC/2018"/>
    <s v="31/DEC/2018"/>
    <s v="RELACION DE AUTORIZACION"/>
    <n v="0"/>
    <n v="38"/>
    <d v="2018-10-19T00:00:00"/>
    <d v="2018-10-19T00:00:00"/>
    <n v="179"/>
    <n v="199"/>
    <s v="RELACION DE AUTORIZACION"/>
    <n v="37"/>
    <s v="NIT"/>
    <n v="899999061"/>
    <s v="SECRETARIA JURIDICA DISTRITAL"/>
    <n v="30556902"/>
    <m/>
    <m/>
    <n v="30556902"/>
    <x v="9"/>
    <x v="0"/>
  </r>
  <r>
    <n v="2018"/>
    <n v="136"/>
    <n v="1"/>
    <s v="01/JAN/2018"/>
    <s v="31/DEC/2018"/>
    <s v="31/DEC/2018"/>
    <s v="RELACION DE AUTORIZACION"/>
    <n v="0"/>
    <n v="44"/>
    <d v="2018-11-20T00:00:00"/>
    <d v="2018-11-20T00:00:00"/>
    <n v="199"/>
    <n v="214"/>
    <s v="RELACION DE AUTORIZACION"/>
    <n v="44"/>
    <s v="NIT"/>
    <n v="899999061"/>
    <s v="SECRETARIA JURIDICA DISTRITAL"/>
    <n v="39676468"/>
    <m/>
    <m/>
    <n v="39676468"/>
    <x v="10"/>
    <x v="0"/>
  </r>
  <r>
    <n v="2018"/>
    <n v="136"/>
    <n v="1"/>
    <s v="01/JAN/2018"/>
    <s v="31/DEC/2018"/>
    <s v="31/DEC/2018"/>
    <s v="RELACION DE AUTORIZACION"/>
    <n v="0"/>
    <n v="48"/>
    <d v="2018-12-07T00:00:00"/>
    <d v="2018-12-07T00:00:00"/>
    <n v="207"/>
    <n v="224"/>
    <s v="RELACION DE AUTORIZACION"/>
    <n v="47"/>
    <s v="NIT"/>
    <n v="899999061"/>
    <s v="SECRETARIA JURIDICA DISTRITAL"/>
    <n v="41876039"/>
    <m/>
    <m/>
    <n v="41876039"/>
    <x v="11"/>
    <x v="0"/>
  </r>
  <r>
    <n v="2018"/>
    <n v="136"/>
    <n v="1"/>
    <s v="01/JAN/2018"/>
    <s v="31/DEC/2018"/>
    <s v="31/DEC/2018"/>
    <s v="RELACION DE AUTORIZACION"/>
    <n v="0"/>
    <n v="1"/>
    <d v="2018-01-22T00:00:00"/>
    <d v="2018-01-22T00:00:00"/>
    <n v="19"/>
    <n v="90"/>
    <s v="RELACION DE AUTORIZACION"/>
    <n v="1"/>
    <s v="NIT"/>
    <n v="899999061"/>
    <s v="SECRETARIA JURIDICA DISTRITAL"/>
    <n v="7983505"/>
    <m/>
    <m/>
    <n v="7983505"/>
    <x v="0"/>
    <x v="0"/>
  </r>
  <r>
    <n v="2018"/>
    <n v="136"/>
    <n v="1"/>
    <s v="01/JAN/2018"/>
    <s v="31/DEC/2018"/>
    <s v="31/DEC/2018"/>
    <s v="RELACION DE AUTORIZACION"/>
    <n v="0"/>
    <n v="4"/>
    <d v="2018-02-19T00:00:00"/>
    <d v="2018-02-19T00:00:00"/>
    <n v="84"/>
    <n v="111"/>
    <s v="RELACION DE AUTORIZACION"/>
    <n v="4"/>
    <s v="NIT"/>
    <n v="899999061"/>
    <s v="SECRETARIA JURIDICA DISTRITAL"/>
    <n v="8768851"/>
    <m/>
    <m/>
    <n v="8768851"/>
    <x v="1"/>
    <x v="0"/>
  </r>
  <r>
    <n v="2018"/>
    <n v="136"/>
    <n v="1"/>
    <s v="01/JAN/2018"/>
    <s v="31/DEC/2018"/>
    <s v="31/DEC/2018"/>
    <s v="RELACION DE AUTORIZACION"/>
    <n v="0"/>
    <n v="11"/>
    <d v="2018-03-15T00:00:00"/>
    <d v="2018-03-15T00:00:00"/>
    <n v="92"/>
    <n v="116"/>
    <s v="RELACION DE AUTORIZACION"/>
    <n v="11"/>
    <s v="NIT"/>
    <n v="899999061"/>
    <s v="SECRETARIA JURIDICA DISTRITAL"/>
    <n v="7662980"/>
    <m/>
    <m/>
    <n v="7662980"/>
    <x v="2"/>
    <x v="0"/>
  </r>
  <r>
    <n v="2018"/>
    <n v="136"/>
    <n v="1"/>
    <s v="01/JAN/2018"/>
    <s v="31/DEC/2018"/>
    <s v="31/DEC/2018"/>
    <s v="RELACION DE AUTORIZACION"/>
    <n v="0"/>
    <n v="14"/>
    <d v="2018-04-19T00:00:00"/>
    <d v="2018-04-19T00:00:00"/>
    <n v="102"/>
    <n v="124"/>
    <s v="RELACION DE AUTORIZACION"/>
    <n v="14"/>
    <s v="NIT"/>
    <n v="899999061"/>
    <s v="SECRETARIA JURIDICA DISTRITAL"/>
    <n v="7709975"/>
    <m/>
    <m/>
    <n v="7709975"/>
    <x v="3"/>
    <x v="0"/>
  </r>
  <r>
    <n v="2018"/>
    <n v="136"/>
    <n v="1"/>
    <s v="01/JAN/2018"/>
    <s v="31/DEC/2018"/>
    <s v="31/DEC/2018"/>
    <s v="RELACION DE AUTORIZACION"/>
    <n v="0"/>
    <n v="17"/>
    <d v="2018-05-21T00:00:00"/>
    <d v="2018-05-21T00:00:00"/>
    <n v="110"/>
    <n v="131"/>
    <s v="RELACION DE AUTORIZACION"/>
    <n v="17"/>
    <s v="NIT"/>
    <n v="899999061"/>
    <s v="SECRETARIA JURIDICA DISTRITAL"/>
    <n v="9528143"/>
    <m/>
    <m/>
    <n v="9528143"/>
    <x v="4"/>
    <x v="0"/>
  </r>
  <r>
    <n v="2018"/>
    <n v="136"/>
    <n v="1"/>
    <s v="01/JAN/2018"/>
    <s v="31/DEC/2018"/>
    <s v="31/DEC/2018"/>
    <s v="RELACION DE AUTORIZACION"/>
    <n v="0"/>
    <n v="21"/>
    <d v="2018-06-08T00:00:00"/>
    <d v="2018-06-08T00:00:00"/>
    <n v="118"/>
    <n v="135"/>
    <s v="RELACION DE AUTORIZACION"/>
    <n v="21"/>
    <s v="NIT"/>
    <n v="899999061"/>
    <s v="SECRETARIA JURIDICA DISTRITAL"/>
    <n v="8580919"/>
    <m/>
    <m/>
    <n v="8580919"/>
    <x v="5"/>
    <x v="0"/>
  </r>
  <r>
    <n v="2018"/>
    <n v="136"/>
    <n v="1"/>
    <s v="01/JAN/2018"/>
    <s v="31/DEC/2018"/>
    <s v="31/DEC/2018"/>
    <s v="RELACION DE AUTORIZACION"/>
    <n v="0"/>
    <n v="25"/>
    <d v="2018-07-17T00:00:00"/>
    <d v="2018-07-17T00:00:00"/>
    <n v="126"/>
    <n v="151"/>
    <s v="RELACION DE AUTORIZACION"/>
    <n v="24"/>
    <s v="NIT"/>
    <n v="899999061"/>
    <s v="SECRETARIA JURIDICA DISTRITAL"/>
    <n v="9786039"/>
    <m/>
    <m/>
    <n v="9786039"/>
    <x v="6"/>
    <x v="0"/>
  </r>
  <r>
    <n v="2018"/>
    <n v="136"/>
    <n v="1"/>
    <s v="01/JAN/2018"/>
    <s v="31/DEC/2018"/>
    <s v="31/DEC/2018"/>
    <s v="RELACION DE AUTORIZACION"/>
    <n v="0"/>
    <n v="29"/>
    <d v="2018-08-22T00:00:00"/>
    <d v="2018-08-22T00:00:00"/>
    <n v="141"/>
    <n v="168"/>
    <s v="RELACION DE AUTORIZACION"/>
    <n v="29"/>
    <s v="NIT"/>
    <n v="899999061"/>
    <s v="SECRETARIA JURIDICA DISTRITAL"/>
    <n v="9383670"/>
    <m/>
    <m/>
    <n v="9383670"/>
    <x v="7"/>
    <x v="0"/>
  </r>
  <r>
    <n v="2018"/>
    <n v="136"/>
    <n v="1"/>
    <s v="01/JAN/2018"/>
    <s v="31/DEC/2018"/>
    <s v="31/DEC/2018"/>
    <s v="RELACION DE AUTORIZACION"/>
    <n v="0"/>
    <n v="33"/>
    <d v="2018-09-18T00:00:00"/>
    <d v="2018-09-18T00:00:00"/>
    <n v="161"/>
    <n v="185"/>
    <s v="RELACION DE AUTORIZACION"/>
    <n v="33"/>
    <s v="NIT"/>
    <n v="899999061"/>
    <s v="SECRETARIA JURIDICA DISTRITAL"/>
    <n v="8452243"/>
    <m/>
    <m/>
    <n v="8452243"/>
    <x v="8"/>
    <x v="0"/>
  </r>
  <r>
    <n v="2018"/>
    <n v="136"/>
    <n v="1"/>
    <s v="01/JAN/2018"/>
    <s v="31/DEC/2018"/>
    <s v="31/DEC/2018"/>
    <s v="RELACION DE AUTORIZACION"/>
    <n v="0"/>
    <n v="38"/>
    <d v="2018-10-19T00:00:00"/>
    <d v="2018-10-19T00:00:00"/>
    <n v="179"/>
    <n v="199"/>
    <s v="RELACION DE AUTORIZACION"/>
    <n v="37"/>
    <s v="NIT"/>
    <n v="899999061"/>
    <s v="SECRETARIA JURIDICA DISTRITAL"/>
    <n v="7540290"/>
    <m/>
    <m/>
    <n v="7540290"/>
    <x v="9"/>
    <x v="0"/>
  </r>
  <r>
    <n v="2018"/>
    <n v="136"/>
    <n v="1"/>
    <s v="01/JAN/2018"/>
    <s v="31/DEC/2018"/>
    <s v="31/DEC/2018"/>
    <s v="RELACION DE AUTORIZACION"/>
    <n v="0"/>
    <n v="44"/>
    <d v="2018-11-20T00:00:00"/>
    <d v="2018-11-20T00:00:00"/>
    <n v="199"/>
    <n v="214"/>
    <s v="RELACION DE AUTORIZACION"/>
    <n v="44"/>
    <s v="NIT"/>
    <n v="899999061"/>
    <s v="SECRETARIA JURIDICA DISTRITAL"/>
    <n v="8613406"/>
    <m/>
    <m/>
    <n v="8613406"/>
    <x v="10"/>
    <x v="0"/>
  </r>
  <r>
    <n v="2018"/>
    <n v="136"/>
    <n v="1"/>
    <s v="01/JAN/2018"/>
    <s v="31/DEC/2018"/>
    <s v="31/DEC/2018"/>
    <s v="RELACION DE AUTORIZACION"/>
    <n v="0"/>
    <n v="48"/>
    <d v="2018-12-07T00:00:00"/>
    <d v="2018-12-07T00:00:00"/>
    <n v="207"/>
    <n v="224"/>
    <s v="RELACION DE AUTORIZACION"/>
    <n v="47"/>
    <s v="NIT"/>
    <n v="899999061"/>
    <s v="SECRETARIA JURIDICA DISTRITAL"/>
    <n v="6799529"/>
    <m/>
    <m/>
    <n v="6799529"/>
    <x v="11"/>
    <x v="0"/>
  </r>
  <r>
    <n v="2018"/>
    <n v="136"/>
    <n v="1"/>
    <s v="01/JAN/2018"/>
    <s v="31/DEC/2018"/>
    <s v="31/DEC/2018"/>
    <s v="RELACION DE AUTORIZACION"/>
    <n v="0"/>
    <n v="1"/>
    <d v="2018-01-22T00:00:00"/>
    <d v="2018-01-22T00:00:00"/>
    <n v="19"/>
    <n v="90"/>
    <s v="RELACION DE AUTORIZACION"/>
    <n v="1"/>
    <s v="NIT"/>
    <n v="899999061"/>
    <s v="SECRETARIA JURIDICA DISTRITAL"/>
    <n v="555729"/>
    <m/>
    <m/>
    <n v="555729"/>
    <x v="0"/>
    <x v="0"/>
  </r>
  <r>
    <n v="2018"/>
    <n v="136"/>
    <n v="1"/>
    <s v="01/JAN/2018"/>
    <s v="31/DEC/2018"/>
    <s v="31/DEC/2018"/>
    <s v="RELACION DE AUTORIZACION"/>
    <n v="0"/>
    <n v="4"/>
    <d v="2018-02-19T00:00:00"/>
    <d v="2018-02-19T00:00:00"/>
    <n v="84"/>
    <n v="111"/>
    <s v="RELACION DE AUTORIZACION"/>
    <n v="4"/>
    <s v="NIT"/>
    <n v="899999061"/>
    <s v="SECRETARIA JURIDICA DISTRITAL"/>
    <n v="555729"/>
    <m/>
    <m/>
    <n v="555729"/>
    <x v="1"/>
    <x v="0"/>
  </r>
  <r>
    <n v="2018"/>
    <n v="136"/>
    <n v="1"/>
    <s v="01/JAN/2018"/>
    <s v="31/DEC/2018"/>
    <s v="31/DEC/2018"/>
    <s v="RELACION DE AUTORIZACION"/>
    <n v="0"/>
    <n v="11"/>
    <d v="2018-03-15T00:00:00"/>
    <d v="2018-03-15T00:00:00"/>
    <n v="92"/>
    <n v="116"/>
    <s v="RELACION DE AUTORIZACION"/>
    <n v="11"/>
    <s v="NIT"/>
    <n v="899999061"/>
    <s v="SECRETARIA JURIDICA DISTRITAL"/>
    <n v="617477"/>
    <m/>
    <m/>
    <n v="617477"/>
    <x v="2"/>
    <x v="0"/>
  </r>
  <r>
    <n v="2018"/>
    <n v="136"/>
    <n v="1"/>
    <s v="01/JAN/2018"/>
    <s v="31/DEC/2018"/>
    <s v="31/DEC/2018"/>
    <s v="RELACION DE AUTORIZACION"/>
    <n v="0"/>
    <n v="14"/>
    <d v="2018-04-19T00:00:00"/>
    <d v="2018-04-19T00:00:00"/>
    <n v="102"/>
    <n v="124"/>
    <s v="RELACION DE AUTORIZACION"/>
    <n v="14"/>
    <s v="NIT"/>
    <n v="899999061"/>
    <s v="SECRETARIA JURIDICA DISTRITAL"/>
    <n v="617477"/>
    <m/>
    <m/>
    <n v="617477"/>
    <x v="3"/>
    <x v="0"/>
  </r>
  <r>
    <n v="2018"/>
    <n v="136"/>
    <n v="1"/>
    <s v="01/JAN/2018"/>
    <s v="31/DEC/2018"/>
    <s v="31/DEC/2018"/>
    <s v="RELACION DE AUTORIZACION"/>
    <n v="0"/>
    <n v="17"/>
    <d v="2018-05-21T00:00:00"/>
    <d v="2018-05-21T00:00:00"/>
    <n v="110"/>
    <n v="131"/>
    <s v="RELACION DE AUTORIZACION"/>
    <n v="17"/>
    <s v="NIT"/>
    <n v="899999061"/>
    <s v="SECRETARIA JURIDICA DISTRITAL"/>
    <n v="617477"/>
    <m/>
    <m/>
    <n v="617477"/>
    <x v="4"/>
    <x v="0"/>
  </r>
  <r>
    <n v="2018"/>
    <n v="136"/>
    <n v="1"/>
    <s v="01/JAN/2018"/>
    <s v="31/DEC/2018"/>
    <s v="31/DEC/2018"/>
    <s v="RELACION DE AUTORIZACION"/>
    <n v="0"/>
    <n v="21"/>
    <d v="2018-06-08T00:00:00"/>
    <d v="2018-06-08T00:00:00"/>
    <n v="118"/>
    <n v="135"/>
    <s v="RELACION DE AUTORIZACION"/>
    <n v="21"/>
    <s v="NIT"/>
    <n v="899999061"/>
    <s v="SECRETARIA JURIDICA DISTRITAL"/>
    <n v="552789"/>
    <m/>
    <m/>
    <n v="552789"/>
    <x v="5"/>
    <x v="0"/>
  </r>
  <r>
    <n v="2018"/>
    <n v="136"/>
    <n v="1"/>
    <s v="01/JAN/2018"/>
    <s v="31/DEC/2018"/>
    <s v="31/DEC/2018"/>
    <s v="RELACION DE AUTORIZACION"/>
    <n v="0"/>
    <n v="25"/>
    <d v="2018-07-17T00:00:00"/>
    <d v="2018-07-17T00:00:00"/>
    <n v="126"/>
    <n v="151"/>
    <s v="RELACION DE AUTORIZACION"/>
    <n v="24"/>
    <s v="NIT"/>
    <n v="899999061"/>
    <s v="SECRETARIA JURIDICA DISTRITAL"/>
    <n v="617477"/>
    <m/>
    <m/>
    <n v="617477"/>
    <x v="6"/>
    <x v="0"/>
  </r>
  <r>
    <n v="2018"/>
    <n v="136"/>
    <n v="1"/>
    <s v="01/JAN/2018"/>
    <s v="31/DEC/2018"/>
    <s v="31/DEC/2018"/>
    <s v="RELACION DE AUTORIZACION"/>
    <n v="0"/>
    <n v="29"/>
    <d v="2018-08-22T00:00:00"/>
    <d v="2018-08-22T00:00:00"/>
    <n v="141"/>
    <n v="168"/>
    <s v="RELACION DE AUTORIZACION"/>
    <n v="29"/>
    <s v="NIT"/>
    <n v="899999061"/>
    <s v="SECRETARIA JURIDICA DISTRITAL"/>
    <n v="617477"/>
    <m/>
    <m/>
    <n v="617477"/>
    <x v="7"/>
    <x v="0"/>
  </r>
  <r>
    <n v="2018"/>
    <n v="136"/>
    <n v="1"/>
    <s v="01/JAN/2018"/>
    <s v="31/DEC/2018"/>
    <s v="31/DEC/2018"/>
    <s v="RELACION DE AUTORIZACION"/>
    <n v="0"/>
    <n v="33"/>
    <d v="2018-09-18T00:00:00"/>
    <d v="2018-09-18T00:00:00"/>
    <n v="161"/>
    <n v="185"/>
    <s v="RELACION DE AUTORIZACION"/>
    <n v="33"/>
    <s v="NIT"/>
    <n v="899999061"/>
    <s v="SECRETARIA JURIDICA DISTRITAL"/>
    <n v="555729"/>
    <m/>
    <m/>
    <n v="555729"/>
    <x v="8"/>
    <x v="0"/>
  </r>
  <r>
    <n v="2018"/>
    <n v="136"/>
    <n v="1"/>
    <s v="01/JAN/2018"/>
    <s v="31/DEC/2018"/>
    <s v="31/DEC/2018"/>
    <s v="RELACION DE AUTORIZACION"/>
    <n v="0"/>
    <n v="38"/>
    <d v="2018-10-19T00:00:00"/>
    <d v="2018-10-19T00:00:00"/>
    <n v="179"/>
    <n v="199"/>
    <s v="RELACION DE AUTORIZACION"/>
    <n v="37"/>
    <s v="NIT"/>
    <n v="899999061"/>
    <s v="SECRETARIA JURIDICA DISTRITAL"/>
    <n v="617477"/>
    <m/>
    <m/>
    <n v="617477"/>
    <x v="9"/>
    <x v="0"/>
  </r>
  <r>
    <n v="2018"/>
    <n v="136"/>
    <n v="1"/>
    <s v="01/JAN/2018"/>
    <s v="31/DEC/2018"/>
    <s v="31/DEC/2018"/>
    <s v="RELACION DE AUTORIZACION"/>
    <n v="0"/>
    <n v="44"/>
    <d v="2018-11-20T00:00:00"/>
    <d v="2018-11-20T00:00:00"/>
    <n v="199"/>
    <n v="214"/>
    <s v="RELACION DE AUTORIZACION"/>
    <n v="44"/>
    <s v="NIT"/>
    <n v="899999061"/>
    <s v="SECRETARIA JURIDICA DISTRITAL"/>
    <n v="702748"/>
    <m/>
    <m/>
    <n v="702748"/>
    <x v="10"/>
    <x v="0"/>
  </r>
  <r>
    <n v="2018"/>
    <n v="136"/>
    <n v="1"/>
    <s v="01/JAN/2018"/>
    <s v="31/DEC/2018"/>
    <s v="31/DEC/2018"/>
    <s v="RELACION DE AUTORIZACION"/>
    <n v="0"/>
    <n v="48"/>
    <d v="2018-12-07T00:00:00"/>
    <d v="2018-12-07T00:00:00"/>
    <n v="207"/>
    <n v="224"/>
    <s v="RELACION DE AUTORIZACION"/>
    <n v="47"/>
    <s v="NIT"/>
    <n v="899999061"/>
    <s v="SECRETARIA JURIDICA DISTRITAL"/>
    <n v="676284"/>
    <m/>
    <m/>
    <n v="676284"/>
    <x v="11"/>
    <x v="0"/>
  </r>
  <r>
    <n v="2018"/>
    <n v="136"/>
    <n v="1"/>
    <s v="01/JAN/2018"/>
    <s v="31/DEC/2018"/>
    <s v="31/DEC/2018"/>
    <s v="RELACION DE AUTORIZACION"/>
    <n v="0"/>
    <n v="1"/>
    <d v="2018-01-22T00:00:00"/>
    <d v="2018-01-22T00:00:00"/>
    <n v="19"/>
    <n v="90"/>
    <s v="RELACION DE AUTORIZACION"/>
    <n v="1"/>
    <s v="NIT"/>
    <n v="899999061"/>
    <s v="SECRETARIA JURIDICA DISTRITAL"/>
    <n v="532472"/>
    <m/>
    <m/>
    <n v="532472"/>
    <x v="0"/>
    <x v="0"/>
  </r>
  <r>
    <n v="2018"/>
    <n v="136"/>
    <n v="1"/>
    <s v="01/JAN/2018"/>
    <s v="31/DEC/2018"/>
    <s v="31/DEC/2018"/>
    <s v="RELACION DE AUTORIZACION"/>
    <n v="0"/>
    <n v="4"/>
    <d v="2018-02-19T00:00:00"/>
    <d v="2018-02-19T00:00:00"/>
    <n v="84"/>
    <n v="111"/>
    <s v="RELACION DE AUTORIZACION"/>
    <n v="4"/>
    <s v="NIT"/>
    <n v="899999061"/>
    <s v="SECRETARIA JURIDICA DISTRITAL"/>
    <n v="532472"/>
    <m/>
    <m/>
    <n v="532472"/>
    <x v="1"/>
    <x v="0"/>
  </r>
  <r>
    <n v="2018"/>
    <n v="136"/>
    <n v="1"/>
    <s v="01/JAN/2018"/>
    <s v="31/DEC/2018"/>
    <s v="31/DEC/2018"/>
    <s v="RELACION DE AUTORIZACION"/>
    <n v="0"/>
    <n v="11"/>
    <d v="2018-03-15T00:00:00"/>
    <d v="2018-03-15T00:00:00"/>
    <n v="92"/>
    <n v="116"/>
    <s v="RELACION DE AUTORIZACION"/>
    <n v="11"/>
    <s v="NIT"/>
    <n v="899999061"/>
    <s v="SECRETARIA JURIDICA DISTRITAL"/>
    <n v="655821"/>
    <m/>
    <m/>
    <n v="655821"/>
    <x v="2"/>
    <x v="0"/>
  </r>
  <r>
    <n v="2018"/>
    <n v="136"/>
    <n v="1"/>
    <s v="01/JAN/2018"/>
    <s v="31/DEC/2018"/>
    <s v="31/DEC/2018"/>
    <s v="RELACION DE AUTORIZACION"/>
    <n v="0"/>
    <n v="14"/>
    <d v="2018-04-19T00:00:00"/>
    <d v="2018-04-19T00:00:00"/>
    <n v="102"/>
    <n v="124"/>
    <s v="RELACION DE AUTORIZACION"/>
    <n v="14"/>
    <s v="NIT"/>
    <n v="899999061"/>
    <s v="SECRETARIA JURIDICA DISTRITAL"/>
    <n v="6017"/>
    <m/>
    <m/>
    <n v="6017"/>
    <x v="3"/>
    <x v="0"/>
  </r>
  <r>
    <n v="2018"/>
    <n v="136"/>
    <n v="1"/>
    <s v="01/JAN/2018"/>
    <s v="31/DEC/2018"/>
    <s v="31/DEC/2018"/>
    <s v="RELACION DE AUTORIZACION"/>
    <n v="0"/>
    <n v="17"/>
    <d v="2018-05-21T00:00:00"/>
    <d v="2018-05-21T00:00:00"/>
    <n v="110"/>
    <n v="131"/>
    <s v="RELACION DE AUTORIZACION"/>
    <n v="17"/>
    <s v="NIT"/>
    <n v="899999061"/>
    <s v="SECRETARIA JURIDICA DISTRITAL"/>
    <n v="6017"/>
    <m/>
    <m/>
    <n v="6017"/>
    <x v="4"/>
    <x v="0"/>
  </r>
  <r>
    <n v="2018"/>
    <n v="136"/>
    <n v="1"/>
    <s v="01/JAN/2018"/>
    <s v="31/DEC/2018"/>
    <s v="31/DEC/2018"/>
    <s v="RELACION DE AUTORIZACION"/>
    <n v="0"/>
    <n v="21"/>
    <d v="2018-06-08T00:00:00"/>
    <d v="2018-06-08T00:00:00"/>
    <n v="118"/>
    <n v="135"/>
    <s v="RELACION DE AUTORIZACION"/>
    <n v="21"/>
    <s v="NIT"/>
    <n v="899999061"/>
    <s v="SECRETARIA JURIDICA DISTRITAL"/>
    <n v="525484"/>
    <m/>
    <m/>
    <n v="525484"/>
    <x v="5"/>
    <x v="0"/>
  </r>
  <r>
    <n v="2018"/>
    <n v="136"/>
    <n v="1"/>
    <s v="01/JAN/2018"/>
    <s v="31/DEC/2018"/>
    <s v="31/DEC/2018"/>
    <s v="RELACION DE AUTORIZACION"/>
    <n v="0"/>
    <n v="25"/>
    <d v="2018-07-17T00:00:00"/>
    <d v="2018-07-17T00:00:00"/>
    <n v="126"/>
    <n v="151"/>
    <s v="RELACION DE AUTORIZACION"/>
    <n v="24"/>
    <s v="NIT"/>
    <n v="899999061"/>
    <s v="SECRETARIA JURIDICA DISTRITAL"/>
    <n v="589666"/>
    <m/>
    <m/>
    <n v="589666"/>
    <x v="6"/>
    <x v="0"/>
  </r>
  <r>
    <n v="2018"/>
    <n v="136"/>
    <n v="1"/>
    <s v="01/JAN/2018"/>
    <s v="31/DEC/2018"/>
    <s v="31/DEC/2018"/>
    <s v="RELACION DE AUTORIZACION"/>
    <n v="0"/>
    <n v="29"/>
    <d v="2018-08-22T00:00:00"/>
    <d v="2018-08-22T00:00:00"/>
    <n v="141"/>
    <n v="168"/>
    <s v="RELACION DE AUTORIZACION"/>
    <n v="29"/>
    <s v="NIT"/>
    <n v="899999061"/>
    <s v="SECRETARIA JURIDICA DISTRITAL"/>
    <n v="6017"/>
    <m/>
    <m/>
    <n v="6017"/>
    <x v="7"/>
    <x v="0"/>
  </r>
  <r>
    <n v="2018"/>
    <n v="136"/>
    <n v="1"/>
    <s v="01/JAN/2018"/>
    <s v="31/DEC/2018"/>
    <s v="31/DEC/2018"/>
    <s v="RELACION DE AUTORIZACION"/>
    <n v="0"/>
    <n v="33"/>
    <d v="2018-09-18T00:00:00"/>
    <d v="2018-09-18T00:00:00"/>
    <n v="161"/>
    <n v="185"/>
    <s v="RELACION DE AUTORIZACION"/>
    <n v="33"/>
    <s v="NIT"/>
    <n v="899999061"/>
    <s v="SECRETARIA JURIDICA DISTRITAL"/>
    <n v="559581"/>
    <m/>
    <m/>
    <n v="559581"/>
    <x v="8"/>
    <x v="0"/>
  </r>
  <r>
    <n v="2018"/>
    <n v="136"/>
    <n v="1"/>
    <s v="01/JAN/2018"/>
    <s v="31/DEC/2018"/>
    <s v="31/DEC/2018"/>
    <s v="RELACION DE AUTORIZACION"/>
    <n v="0"/>
    <n v="38"/>
    <d v="2018-10-19T00:00:00"/>
    <d v="2018-10-19T00:00:00"/>
    <n v="179"/>
    <n v="199"/>
    <s v="RELACION DE AUTORIZACION"/>
    <n v="37"/>
    <s v="NIT"/>
    <n v="899999061"/>
    <s v="SECRETARIA JURIDICA DISTRITAL"/>
    <n v="6017"/>
    <m/>
    <m/>
    <n v="6017"/>
    <x v="9"/>
    <x v="0"/>
  </r>
  <r>
    <n v="2018"/>
    <n v="136"/>
    <n v="1"/>
    <s v="01/JAN/2018"/>
    <s v="31/DEC/2018"/>
    <s v="31/DEC/2018"/>
    <s v="RELACION DE AUTORIZACION"/>
    <n v="0"/>
    <n v="44"/>
    <d v="2018-11-20T00:00:00"/>
    <d v="2018-11-20T00:00:00"/>
    <n v="199"/>
    <n v="214"/>
    <s v="RELACION DE AUTORIZACION"/>
    <n v="44"/>
    <s v="NIT"/>
    <n v="899999061"/>
    <s v="SECRETARIA JURIDICA DISTRITAL"/>
    <n v="659864"/>
    <m/>
    <m/>
    <n v="659864"/>
    <x v="10"/>
    <x v="0"/>
  </r>
  <r>
    <n v="2018"/>
    <n v="136"/>
    <n v="1"/>
    <s v="01/JAN/2018"/>
    <s v="31/DEC/2018"/>
    <s v="31/DEC/2018"/>
    <s v="RELACION DE AUTORIZACION"/>
    <n v="0"/>
    <n v="48"/>
    <d v="2018-12-07T00:00:00"/>
    <d v="2018-12-07T00:00:00"/>
    <n v="207"/>
    <n v="224"/>
    <s v="RELACION DE AUTORIZACION"/>
    <n v="47"/>
    <s v="NIT"/>
    <n v="899999061"/>
    <s v="SECRETARIA JURIDICA DISTRITAL"/>
    <n v="631785"/>
    <m/>
    <m/>
    <n v="631785"/>
    <x v="11"/>
    <x v="0"/>
  </r>
  <r>
    <n v="2018"/>
    <n v="136"/>
    <n v="1"/>
    <s v="01/JAN/2018"/>
    <s v="31/DEC/2018"/>
    <s v="31/DEC/2018"/>
    <s v="RELACION DE AUTORIZACION"/>
    <n v="0"/>
    <n v="1"/>
    <d v="2018-01-22T00:00:00"/>
    <d v="2018-01-22T00:00:00"/>
    <n v="19"/>
    <n v="90"/>
    <s v="RELACION DE AUTORIZACION"/>
    <n v="1"/>
    <s v="NIT"/>
    <n v="899999061"/>
    <s v="SECRETARIA JURIDICA DISTRITAL"/>
    <n v="13445035"/>
    <m/>
    <m/>
    <n v="13445035"/>
    <x v="0"/>
    <x v="0"/>
  </r>
  <r>
    <n v="2018"/>
    <n v="136"/>
    <n v="1"/>
    <s v="01/JAN/2018"/>
    <s v="31/DEC/2018"/>
    <s v="31/DEC/2018"/>
    <s v="RELACION DE AUTORIZACION"/>
    <n v="0"/>
    <n v="4"/>
    <d v="2018-02-19T00:00:00"/>
    <d v="2018-02-19T00:00:00"/>
    <n v="84"/>
    <n v="111"/>
    <s v="RELACION DE AUTORIZACION"/>
    <n v="4"/>
    <s v="NIT"/>
    <n v="899999061"/>
    <s v="SECRETARIA JURIDICA DISTRITAL"/>
    <n v="10084852"/>
    <m/>
    <m/>
    <n v="10084852"/>
    <x v="1"/>
    <x v="0"/>
  </r>
  <r>
    <n v="2018"/>
    <n v="136"/>
    <n v="1"/>
    <s v="01/JAN/2018"/>
    <s v="31/DEC/2018"/>
    <s v="31/DEC/2018"/>
    <s v="RELACION DE AUTORIZACION"/>
    <n v="0"/>
    <n v="11"/>
    <d v="2018-03-15T00:00:00"/>
    <d v="2018-03-15T00:00:00"/>
    <n v="92"/>
    <n v="116"/>
    <s v="RELACION DE AUTORIZACION"/>
    <n v="11"/>
    <s v="NIT"/>
    <n v="899999061"/>
    <s v="SECRETARIA JURIDICA DISTRITAL"/>
    <n v="31505576"/>
    <m/>
    <m/>
    <n v="31505576"/>
    <x v="2"/>
    <x v="0"/>
  </r>
  <r>
    <n v="2018"/>
    <n v="136"/>
    <n v="1"/>
    <s v="01/JAN/2018"/>
    <s v="31/DEC/2018"/>
    <s v="31/DEC/2018"/>
    <s v="RELACION DE AUTORIZACION"/>
    <n v="0"/>
    <n v="14"/>
    <d v="2018-04-19T00:00:00"/>
    <d v="2018-04-19T00:00:00"/>
    <n v="102"/>
    <n v="124"/>
    <s v="RELACION DE AUTORIZACION"/>
    <n v="14"/>
    <s v="NIT"/>
    <n v="899999061"/>
    <s v="SECRETARIA JURIDICA DISTRITAL"/>
    <n v="27497214"/>
    <m/>
    <m/>
    <n v="27497214"/>
    <x v="3"/>
    <x v="0"/>
  </r>
  <r>
    <n v="2018"/>
    <n v="136"/>
    <n v="1"/>
    <s v="01/JAN/2018"/>
    <s v="31/DEC/2018"/>
    <s v="31/DEC/2018"/>
    <s v="RELACION DE AUTORIZACION"/>
    <n v="0"/>
    <n v="17"/>
    <d v="2018-05-21T00:00:00"/>
    <d v="2018-05-21T00:00:00"/>
    <n v="110"/>
    <n v="131"/>
    <s v="RELACION DE AUTORIZACION"/>
    <n v="17"/>
    <s v="NIT"/>
    <n v="899999061"/>
    <s v="SECRETARIA JURIDICA DISTRITAL"/>
    <n v="18275752"/>
    <m/>
    <m/>
    <n v="18275752"/>
    <x v="4"/>
    <x v="0"/>
  </r>
  <r>
    <n v="2018"/>
    <n v="136"/>
    <n v="1"/>
    <s v="01/JAN/2018"/>
    <s v="31/DEC/2018"/>
    <s v="31/DEC/2018"/>
    <s v="RELACION DE AUTORIZACION"/>
    <n v="0"/>
    <n v="21"/>
    <d v="2018-06-08T00:00:00"/>
    <d v="2018-06-08T00:00:00"/>
    <n v="118"/>
    <n v="135"/>
    <s v="RELACION DE AUTORIZACION"/>
    <n v="21"/>
    <s v="NIT"/>
    <n v="899999061"/>
    <s v="SECRETARIA JURIDICA DISTRITAL"/>
    <n v="18604605"/>
    <m/>
    <m/>
    <n v="18604605"/>
    <x v="5"/>
    <x v="0"/>
  </r>
  <r>
    <n v="2018"/>
    <n v="136"/>
    <n v="1"/>
    <s v="01/JAN/2018"/>
    <s v="31/DEC/2018"/>
    <s v="31/DEC/2018"/>
    <s v="RELACION DE AUTORIZACION"/>
    <n v="0"/>
    <n v="25"/>
    <d v="2018-07-17T00:00:00"/>
    <d v="2018-07-17T00:00:00"/>
    <n v="126"/>
    <n v="151"/>
    <s v="RELACION DE AUTORIZACION"/>
    <n v="24"/>
    <s v="NIT"/>
    <n v="899999061"/>
    <s v="SECRETARIA JURIDICA DISTRITAL"/>
    <n v="10986145"/>
    <m/>
    <m/>
    <n v="10986145"/>
    <x v="6"/>
    <x v="0"/>
  </r>
  <r>
    <n v="2018"/>
    <n v="136"/>
    <n v="1"/>
    <s v="01/JAN/2018"/>
    <s v="31/DEC/2018"/>
    <s v="31/DEC/2018"/>
    <s v="RELACION DE AUTORIZACION"/>
    <n v="0"/>
    <n v="29"/>
    <d v="2018-08-22T00:00:00"/>
    <d v="2018-08-22T00:00:00"/>
    <n v="141"/>
    <n v="168"/>
    <s v="RELACION DE AUTORIZACION"/>
    <n v="29"/>
    <s v="NIT"/>
    <n v="899999061"/>
    <s v="SECRETARIA JURIDICA DISTRITAL"/>
    <n v="14651119"/>
    <m/>
    <m/>
    <n v="14651119"/>
    <x v="7"/>
    <x v="0"/>
  </r>
  <r>
    <n v="2018"/>
    <n v="136"/>
    <n v="1"/>
    <s v="01/JAN/2018"/>
    <s v="31/DEC/2018"/>
    <s v="31/DEC/2018"/>
    <s v="RELACION DE AUTORIZACION"/>
    <n v="0"/>
    <n v="33"/>
    <d v="2018-09-18T00:00:00"/>
    <d v="2018-09-18T00:00:00"/>
    <n v="161"/>
    <n v="185"/>
    <s v="RELACION DE AUTORIZACION"/>
    <n v="33"/>
    <s v="NIT"/>
    <n v="899999061"/>
    <s v="SECRETARIA JURIDICA DISTRITAL"/>
    <n v="17288195"/>
    <m/>
    <m/>
    <n v="17288195"/>
    <x v="8"/>
    <x v="0"/>
  </r>
  <r>
    <n v="2018"/>
    <n v="136"/>
    <n v="1"/>
    <s v="01/JAN/2018"/>
    <s v="31/DEC/2018"/>
    <s v="31/DEC/2018"/>
    <s v="RELACION DE AUTORIZACION"/>
    <n v="0"/>
    <n v="38"/>
    <d v="2018-10-19T00:00:00"/>
    <d v="2018-10-19T00:00:00"/>
    <n v="179"/>
    <n v="199"/>
    <s v="RELACION DE AUTORIZACION"/>
    <n v="37"/>
    <s v="NIT"/>
    <n v="899999061"/>
    <s v="SECRETARIA JURIDICA DISTRITAL"/>
    <n v="8521332"/>
    <m/>
    <m/>
    <n v="8521332"/>
    <x v="9"/>
    <x v="0"/>
  </r>
  <r>
    <n v="2018"/>
    <n v="136"/>
    <n v="1"/>
    <s v="01/JAN/2018"/>
    <s v="31/DEC/2018"/>
    <s v="31/DEC/2018"/>
    <s v="RELACION DE AUTORIZACION"/>
    <n v="0"/>
    <n v="44"/>
    <d v="2018-11-20T00:00:00"/>
    <d v="2018-11-20T00:00:00"/>
    <n v="199"/>
    <n v="214"/>
    <s v="RELACION DE AUTORIZACION"/>
    <n v="44"/>
    <s v="NIT"/>
    <n v="899999061"/>
    <s v="SECRETARIA JURIDICA DISTRITAL"/>
    <n v="19466809"/>
    <m/>
    <m/>
    <n v="19466809"/>
    <x v="10"/>
    <x v="0"/>
  </r>
  <r>
    <n v="2018"/>
    <n v="136"/>
    <n v="1"/>
    <s v="01/JAN/2018"/>
    <s v="31/DEC/2018"/>
    <s v="31/DEC/2018"/>
    <s v="RELACION DE AUTORIZACION"/>
    <n v="0"/>
    <n v="48"/>
    <d v="2018-12-07T00:00:00"/>
    <d v="2018-12-07T00:00:00"/>
    <n v="207"/>
    <n v="224"/>
    <s v="RELACION DE AUTORIZACION"/>
    <n v="47"/>
    <s v="NIT"/>
    <n v="899999061"/>
    <s v="SECRETARIA JURIDICA DISTRITAL"/>
    <n v="8338221"/>
    <m/>
    <m/>
    <n v="8338221"/>
    <x v="11"/>
    <x v="0"/>
  </r>
  <r>
    <n v="2018"/>
    <n v="136"/>
    <n v="1"/>
    <s v="01/JAN/2018"/>
    <s v="31/DEC/2018"/>
    <s v="31/DEC/2018"/>
    <s v="RELACION DE AUTORIZACION"/>
    <n v="0"/>
    <n v="17"/>
    <d v="2018-05-21T00:00:00"/>
    <d v="2018-05-21T00:00:00"/>
    <n v="110"/>
    <n v="131"/>
    <s v="RELACION DE AUTORIZACION"/>
    <n v="17"/>
    <s v="NIT"/>
    <n v="899999061"/>
    <s v="SECRETARIA JURIDICA DISTRITAL"/>
    <n v="3699196"/>
    <m/>
    <m/>
    <n v="3699196"/>
    <x v="4"/>
    <x v="0"/>
  </r>
  <r>
    <n v="2018"/>
    <n v="136"/>
    <n v="1"/>
    <s v="01/JAN/2018"/>
    <s v="31/DEC/2018"/>
    <s v="31/DEC/2018"/>
    <s v="RELACION DE AUTORIZACION"/>
    <n v="0"/>
    <n v="21"/>
    <d v="2018-06-08T00:00:00"/>
    <d v="2018-06-08T00:00:00"/>
    <n v="118"/>
    <n v="135"/>
    <s v="RELACION DE AUTORIZACION"/>
    <n v="21"/>
    <s v="NIT"/>
    <n v="899999061"/>
    <s v="SECRETARIA JURIDICA DISTRITAL"/>
    <n v="922509431"/>
    <m/>
    <m/>
    <n v="922509431"/>
    <x v="5"/>
    <x v="0"/>
  </r>
  <r>
    <n v="2018"/>
    <n v="136"/>
    <n v="1"/>
    <s v="01/JAN/2018"/>
    <s v="31/DEC/2018"/>
    <s v="31/DEC/2018"/>
    <s v="RELACION DE AUTORIZACION"/>
    <n v="0"/>
    <n v="25"/>
    <d v="2018-07-17T00:00:00"/>
    <d v="2018-07-17T00:00:00"/>
    <n v="126"/>
    <n v="151"/>
    <s v="RELACION DE AUTORIZACION"/>
    <n v="24"/>
    <s v="NIT"/>
    <n v="899999061"/>
    <s v="SECRETARIA JURIDICA DISTRITAL"/>
    <n v="276297"/>
    <m/>
    <m/>
    <n v="276297"/>
    <x v="6"/>
    <x v="0"/>
  </r>
  <r>
    <n v="2018"/>
    <n v="136"/>
    <n v="1"/>
    <s v="01/JAN/2018"/>
    <s v="31/DEC/2018"/>
    <s v="31/DEC/2018"/>
    <s v="RELACION DE AUTORIZACION"/>
    <n v="0"/>
    <n v="38"/>
    <d v="2018-10-19T00:00:00"/>
    <d v="2018-10-19T00:00:00"/>
    <n v="179"/>
    <n v="199"/>
    <s v="RELACION DE AUTORIZACION"/>
    <n v="37"/>
    <s v="NIT"/>
    <n v="899999061"/>
    <s v="SECRETARIA JURIDICA DISTRITAL"/>
    <n v="1157958"/>
    <m/>
    <m/>
    <n v="1157958"/>
    <x v="9"/>
    <x v="0"/>
  </r>
  <r>
    <n v="2018"/>
    <n v="136"/>
    <n v="1"/>
    <s v="01/JAN/2018"/>
    <s v="31/DEC/2018"/>
    <s v="31/DEC/2018"/>
    <s v="RELACION DE AUTORIZACION"/>
    <n v="0"/>
    <n v="4"/>
    <d v="2018-02-19T00:00:00"/>
    <d v="2018-02-19T00:00:00"/>
    <n v="84"/>
    <n v="111"/>
    <s v="RELACION DE AUTORIZACION"/>
    <n v="4"/>
    <s v="NIT"/>
    <n v="899999061"/>
    <s v="SECRETARIA JURIDICA DISTRITAL"/>
    <n v="5040894"/>
    <m/>
    <m/>
    <n v="5040894"/>
    <x v="1"/>
    <x v="0"/>
  </r>
  <r>
    <n v="2018"/>
    <n v="136"/>
    <n v="1"/>
    <s v="01/JAN/2018"/>
    <s v="31/DEC/2018"/>
    <s v="31/DEC/2018"/>
    <s v="RELACION DE AUTORIZACION"/>
    <n v="0"/>
    <n v="17"/>
    <d v="2018-05-21T00:00:00"/>
    <d v="2018-05-21T00:00:00"/>
    <n v="110"/>
    <n v="131"/>
    <s v="RELACION DE AUTORIZACION"/>
    <n v="17"/>
    <s v="NIT"/>
    <n v="899999061"/>
    <s v="SECRETARIA JURIDICA DISTRITAL"/>
    <n v="1725132"/>
    <m/>
    <m/>
    <n v="1725132"/>
    <x v="4"/>
    <x v="0"/>
  </r>
  <r>
    <n v="2018"/>
    <n v="136"/>
    <n v="1"/>
    <s v="01/JAN/2018"/>
    <s v="31/DEC/2018"/>
    <s v="31/DEC/2018"/>
    <s v="RELACION DE AUTORIZACION"/>
    <n v="0"/>
    <n v="33"/>
    <d v="2018-09-18T00:00:00"/>
    <d v="2018-09-18T00:00:00"/>
    <n v="161"/>
    <n v="185"/>
    <s v="RELACION DE AUTORIZACION"/>
    <n v="33"/>
    <s v="NIT"/>
    <n v="899999061"/>
    <s v="SECRETARIA JURIDICA DISTRITAL"/>
    <n v="6937001"/>
    <m/>
    <m/>
    <n v="6937001"/>
    <x v="8"/>
    <x v="0"/>
  </r>
  <r>
    <n v="2018"/>
    <n v="136"/>
    <n v="1"/>
    <s v="01/JAN/2018"/>
    <s v="31/DEC/2018"/>
    <s v="31/DEC/2018"/>
    <s v="RELACION DE AUTORIZACION"/>
    <n v="0"/>
    <n v="38"/>
    <d v="2018-10-19T00:00:00"/>
    <d v="2018-10-19T00:00:00"/>
    <n v="179"/>
    <n v="199"/>
    <s v="RELACION DE AUTORIZACION"/>
    <n v="37"/>
    <s v="NIT"/>
    <n v="899999061"/>
    <s v="SECRETARIA JURIDICA DISTRITAL"/>
    <n v="2171792"/>
    <m/>
    <m/>
    <n v="2171792"/>
    <x v="9"/>
    <x v="0"/>
  </r>
  <r>
    <n v="2018"/>
    <n v="136"/>
    <n v="1"/>
    <s v="01/JAN/2018"/>
    <s v="31/DEC/2018"/>
    <s v="31/DEC/2018"/>
    <s v="RELACION DE AUTORIZACION"/>
    <n v="0"/>
    <n v="48"/>
    <d v="2018-12-07T00:00:00"/>
    <d v="2018-12-07T00:00:00"/>
    <n v="207"/>
    <n v="224"/>
    <s v="RELACION DE AUTORIZACION"/>
    <n v="47"/>
    <s v="NIT"/>
    <n v="899999061"/>
    <s v="SECRETARIA JURIDICA DISTRITAL"/>
    <n v="844020649"/>
    <m/>
    <m/>
    <n v="844020649"/>
    <x v="11"/>
    <x v="0"/>
  </r>
  <r>
    <n v="2018"/>
    <n v="136"/>
    <n v="1"/>
    <s v="01/JAN/2018"/>
    <s v="31/DEC/2018"/>
    <s v="31/DEC/2018"/>
    <s v="RELACION DE AUTORIZACION"/>
    <n v="0"/>
    <n v="1"/>
    <d v="2018-01-22T00:00:00"/>
    <d v="2018-01-22T00:00:00"/>
    <n v="19"/>
    <n v="90"/>
    <s v="RELACION DE AUTORIZACION"/>
    <n v="1"/>
    <s v="NIT"/>
    <n v="899999061"/>
    <s v="SECRETARIA JURIDICA DISTRITAL"/>
    <n v="3109708"/>
    <m/>
    <m/>
    <n v="3109708"/>
    <x v="0"/>
    <x v="0"/>
  </r>
  <r>
    <n v="2018"/>
    <n v="136"/>
    <n v="1"/>
    <s v="01/JAN/2018"/>
    <s v="31/DEC/2018"/>
    <s v="31/DEC/2018"/>
    <s v="RELACION DE AUTORIZACION"/>
    <n v="0"/>
    <n v="4"/>
    <d v="2018-02-19T00:00:00"/>
    <d v="2018-02-19T00:00:00"/>
    <n v="84"/>
    <n v="111"/>
    <s v="RELACION DE AUTORIZACION"/>
    <n v="4"/>
    <s v="NIT"/>
    <n v="899999061"/>
    <s v="SECRETARIA JURIDICA DISTRITAL"/>
    <n v="17593516"/>
    <m/>
    <m/>
    <n v="17593516"/>
    <x v="1"/>
    <x v="0"/>
  </r>
  <r>
    <n v="2018"/>
    <n v="136"/>
    <n v="1"/>
    <s v="01/JAN/2018"/>
    <s v="31/DEC/2018"/>
    <s v="31/DEC/2018"/>
    <s v="RELACION DE AUTORIZACION"/>
    <n v="0"/>
    <n v="11"/>
    <d v="2018-03-15T00:00:00"/>
    <d v="2018-03-15T00:00:00"/>
    <n v="92"/>
    <n v="116"/>
    <s v="RELACION DE AUTORIZACION"/>
    <n v="11"/>
    <s v="NIT"/>
    <n v="899999061"/>
    <s v="SECRETARIA JURIDICA DISTRITAL"/>
    <n v="12323947"/>
    <m/>
    <m/>
    <n v="12323947"/>
    <x v="2"/>
    <x v="0"/>
  </r>
  <r>
    <n v="2018"/>
    <n v="136"/>
    <n v="1"/>
    <s v="01/JAN/2018"/>
    <s v="31/DEC/2018"/>
    <s v="31/DEC/2018"/>
    <s v="RELACION DE AUTORIZACION"/>
    <n v="0"/>
    <n v="14"/>
    <d v="2018-04-19T00:00:00"/>
    <d v="2018-04-19T00:00:00"/>
    <n v="102"/>
    <n v="124"/>
    <s v="RELACION DE AUTORIZACION"/>
    <n v="14"/>
    <s v="NIT"/>
    <n v="899999061"/>
    <s v="SECRETARIA JURIDICA DISTRITAL"/>
    <n v="11620033"/>
    <m/>
    <m/>
    <n v="11620033"/>
    <x v="3"/>
    <x v="0"/>
  </r>
  <r>
    <n v="2018"/>
    <n v="136"/>
    <n v="1"/>
    <s v="01/JAN/2018"/>
    <s v="31/DEC/2018"/>
    <s v="31/DEC/2018"/>
    <s v="RELACION DE AUTORIZACION"/>
    <n v="0"/>
    <n v="17"/>
    <d v="2018-05-21T00:00:00"/>
    <d v="2018-05-21T00:00:00"/>
    <n v="110"/>
    <n v="131"/>
    <s v="RELACION DE AUTORIZACION"/>
    <n v="17"/>
    <s v="NIT"/>
    <n v="899999061"/>
    <s v="SECRETARIA JURIDICA DISTRITAL"/>
    <n v="15651230"/>
    <m/>
    <m/>
    <n v="15651230"/>
    <x v="4"/>
    <x v="0"/>
  </r>
  <r>
    <n v="2018"/>
    <n v="136"/>
    <n v="1"/>
    <s v="01/JAN/2018"/>
    <s v="31/DEC/2018"/>
    <s v="31/DEC/2018"/>
    <s v="RELACION DE AUTORIZACION"/>
    <n v="0"/>
    <n v="21"/>
    <d v="2018-06-08T00:00:00"/>
    <d v="2018-06-08T00:00:00"/>
    <n v="118"/>
    <n v="135"/>
    <s v="RELACION DE AUTORIZACION"/>
    <n v="21"/>
    <s v="NIT"/>
    <n v="899999061"/>
    <s v="SECRETARIA JURIDICA DISTRITAL"/>
    <n v="53135962"/>
    <m/>
    <m/>
    <n v="53135962"/>
    <x v="5"/>
    <x v="0"/>
  </r>
  <r>
    <n v="2018"/>
    <n v="136"/>
    <n v="1"/>
    <s v="01/JAN/2018"/>
    <s v="31/DEC/2018"/>
    <s v="31/DEC/2018"/>
    <s v="RELACION DE AUTORIZACION"/>
    <n v="0"/>
    <n v="25"/>
    <d v="2018-07-17T00:00:00"/>
    <d v="2018-07-17T00:00:00"/>
    <n v="126"/>
    <n v="151"/>
    <s v="RELACION DE AUTORIZACION"/>
    <n v="24"/>
    <s v="NIT"/>
    <n v="899999061"/>
    <s v="SECRETARIA JURIDICA DISTRITAL"/>
    <n v="52141174"/>
    <m/>
    <m/>
    <n v="52141174"/>
    <x v="6"/>
    <x v="0"/>
  </r>
  <r>
    <n v="2018"/>
    <n v="136"/>
    <n v="1"/>
    <s v="01/JAN/2018"/>
    <s v="31/DEC/2018"/>
    <s v="31/DEC/2018"/>
    <s v="RELACION DE AUTORIZACION"/>
    <n v="0"/>
    <n v="29"/>
    <d v="2018-08-22T00:00:00"/>
    <d v="2018-08-22T00:00:00"/>
    <n v="141"/>
    <n v="168"/>
    <s v="RELACION DE AUTORIZACION"/>
    <n v="29"/>
    <s v="NIT"/>
    <n v="899999061"/>
    <s v="SECRETARIA JURIDICA DISTRITAL"/>
    <n v="19388898"/>
    <m/>
    <m/>
    <n v="19388898"/>
    <x v="7"/>
    <x v="0"/>
  </r>
  <r>
    <n v="2018"/>
    <n v="136"/>
    <n v="1"/>
    <s v="01/JAN/2018"/>
    <s v="31/DEC/2018"/>
    <s v="31/DEC/2018"/>
    <s v="RELACION DE AUTORIZACION"/>
    <n v="0"/>
    <n v="32"/>
    <d v="2018-09-05T00:00:00"/>
    <d v="2018-09-05T00:00:00"/>
    <n v="154"/>
    <n v="179"/>
    <s v="RELACION DE AUTORIZACION"/>
    <n v="32"/>
    <s v="NIT"/>
    <n v="899999061"/>
    <s v="SECRETARIA JURIDICA DISTRITAL"/>
    <n v="6153062"/>
    <m/>
    <m/>
    <n v="6153062"/>
    <x v="8"/>
    <x v="0"/>
  </r>
  <r>
    <n v="2018"/>
    <n v="136"/>
    <n v="1"/>
    <s v="01/JAN/2018"/>
    <s v="31/DEC/2018"/>
    <s v="31/DEC/2018"/>
    <s v="RELACION DE AUTORIZACION"/>
    <n v="0"/>
    <n v="33"/>
    <d v="2018-09-18T00:00:00"/>
    <d v="2018-09-18T00:00:00"/>
    <n v="161"/>
    <n v="185"/>
    <s v="RELACION DE AUTORIZACION"/>
    <n v="33"/>
    <s v="NIT"/>
    <n v="899999061"/>
    <s v="SECRETARIA JURIDICA DISTRITAL"/>
    <n v="40563206"/>
    <m/>
    <m/>
    <n v="40563206"/>
    <x v="8"/>
    <x v="0"/>
  </r>
  <r>
    <n v="2018"/>
    <n v="136"/>
    <n v="1"/>
    <s v="01/JAN/2018"/>
    <s v="31/DEC/2018"/>
    <s v="31/DEC/2018"/>
    <s v="RELACION DE AUTORIZACION"/>
    <n v="0"/>
    <n v="38"/>
    <d v="2018-10-19T00:00:00"/>
    <d v="2018-10-19T00:00:00"/>
    <n v="179"/>
    <n v="199"/>
    <s v="RELACION DE AUTORIZACION"/>
    <n v="37"/>
    <s v="NIT"/>
    <n v="899999061"/>
    <s v="SECRETARIA JURIDICA DISTRITAL"/>
    <n v="33449353"/>
    <m/>
    <m/>
    <n v="33449353"/>
    <x v="9"/>
    <x v="0"/>
  </r>
  <r>
    <n v="2018"/>
    <n v="136"/>
    <n v="1"/>
    <s v="01/JAN/2018"/>
    <s v="31/DEC/2018"/>
    <s v="31/DEC/2018"/>
    <s v="RELACION DE AUTORIZACION"/>
    <n v="0"/>
    <n v="44"/>
    <d v="2018-11-20T00:00:00"/>
    <d v="2018-11-20T00:00:00"/>
    <n v="199"/>
    <n v="214"/>
    <s v="RELACION DE AUTORIZACION"/>
    <n v="44"/>
    <s v="NIT"/>
    <n v="899999061"/>
    <s v="SECRETARIA JURIDICA DISTRITAL"/>
    <n v="23127958"/>
    <m/>
    <m/>
    <n v="23127958"/>
    <x v="10"/>
    <x v="0"/>
  </r>
  <r>
    <n v="2018"/>
    <n v="136"/>
    <n v="1"/>
    <s v="01/JAN/2018"/>
    <s v="31/DEC/2018"/>
    <s v="31/DEC/2018"/>
    <s v="RELACION DE AUTORIZACION"/>
    <n v="0"/>
    <n v="48"/>
    <d v="2018-12-07T00:00:00"/>
    <d v="2018-12-07T00:00:00"/>
    <n v="207"/>
    <n v="224"/>
    <s v="RELACION DE AUTORIZACION"/>
    <n v="47"/>
    <s v="NIT"/>
    <n v="899999061"/>
    <s v="SECRETARIA JURIDICA DISTRITAL"/>
    <n v="117698518"/>
    <m/>
    <m/>
    <n v="117698518"/>
    <x v="11"/>
    <x v="0"/>
  </r>
  <r>
    <n v="2018"/>
    <n v="136"/>
    <n v="1"/>
    <s v="01/JAN/2018"/>
    <s v="31/DEC/2018"/>
    <s v="31/DEC/2018"/>
    <s v="RELACION DE AUTORIZACION"/>
    <n v="0"/>
    <n v="1"/>
    <d v="2018-01-22T00:00:00"/>
    <d v="2018-01-22T00:00:00"/>
    <n v="19"/>
    <n v="90"/>
    <s v="RELACION DE AUTORIZACION"/>
    <n v="1"/>
    <s v="NIT"/>
    <n v="899999061"/>
    <s v="SECRETARIA JURIDICA DISTRITAL"/>
    <n v="143364992"/>
    <m/>
    <m/>
    <n v="143364992"/>
    <x v="0"/>
    <x v="0"/>
  </r>
  <r>
    <n v="2018"/>
    <n v="136"/>
    <n v="1"/>
    <s v="01/JAN/2018"/>
    <s v="31/DEC/2018"/>
    <s v="31/DEC/2018"/>
    <s v="RELACION DE AUTORIZACION"/>
    <n v="0"/>
    <n v="4"/>
    <d v="2018-02-19T00:00:00"/>
    <d v="2018-02-19T00:00:00"/>
    <n v="84"/>
    <n v="111"/>
    <s v="RELACION DE AUTORIZACION"/>
    <n v="4"/>
    <s v="NIT"/>
    <n v="899999061"/>
    <s v="SECRETARIA JURIDICA DISTRITAL"/>
    <n v="202155065"/>
    <m/>
    <m/>
    <n v="202155065"/>
    <x v="1"/>
    <x v="0"/>
  </r>
  <r>
    <n v="2018"/>
    <n v="136"/>
    <n v="1"/>
    <s v="01/JAN/2018"/>
    <s v="31/DEC/2018"/>
    <s v="31/DEC/2018"/>
    <s v="RELACION DE AUTORIZACION"/>
    <n v="0"/>
    <n v="11"/>
    <d v="2018-03-15T00:00:00"/>
    <d v="2018-03-15T00:00:00"/>
    <n v="92"/>
    <n v="116"/>
    <s v="RELACION DE AUTORIZACION"/>
    <n v="11"/>
    <s v="NIT"/>
    <n v="899999061"/>
    <s v="SECRETARIA JURIDICA DISTRITAL"/>
    <n v="169843775"/>
    <m/>
    <m/>
    <n v="169843775"/>
    <x v="2"/>
    <x v="0"/>
  </r>
  <r>
    <n v="2018"/>
    <n v="136"/>
    <n v="1"/>
    <s v="01/JAN/2018"/>
    <s v="31/DEC/2018"/>
    <s v="31/DEC/2018"/>
    <s v="RELACION DE AUTORIZACION"/>
    <n v="0"/>
    <n v="14"/>
    <d v="2018-04-19T00:00:00"/>
    <d v="2018-04-19T00:00:00"/>
    <n v="102"/>
    <n v="124"/>
    <s v="RELACION DE AUTORIZACION"/>
    <n v="14"/>
    <s v="NIT"/>
    <n v="899999061"/>
    <s v="SECRETARIA JURIDICA DISTRITAL"/>
    <n v="165869953"/>
    <m/>
    <m/>
    <n v="165869953"/>
    <x v="3"/>
    <x v="0"/>
  </r>
  <r>
    <n v="2018"/>
    <n v="136"/>
    <n v="1"/>
    <s v="01/JAN/2018"/>
    <s v="31/DEC/2018"/>
    <s v="31/DEC/2018"/>
    <s v="RELACION DE AUTORIZACION"/>
    <n v="0"/>
    <n v="17"/>
    <d v="2018-05-21T00:00:00"/>
    <d v="2018-05-21T00:00:00"/>
    <n v="110"/>
    <n v="131"/>
    <s v="RELACION DE AUTORIZACION"/>
    <n v="17"/>
    <s v="NIT"/>
    <n v="899999061"/>
    <s v="SECRETARIA JURIDICA DISTRITAL"/>
    <n v="168174532"/>
    <m/>
    <m/>
    <n v="168174532"/>
    <x v="4"/>
    <x v="0"/>
  </r>
  <r>
    <n v="2018"/>
    <n v="136"/>
    <n v="1"/>
    <s v="01/JAN/2018"/>
    <s v="31/DEC/2018"/>
    <s v="31/DEC/2018"/>
    <s v="RELACION DE AUTORIZACION"/>
    <n v="0"/>
    <n v="21"/>
    <d v="2018-06-08T00:00:00"/>
    <d v="2018-06-08T00:00:00"/>
    <n v="118"/>
    <n v="135"/>
    <s v="RELACION DE AUTORIZACION"/>
    <n v="21"/>
    <s v="NIT"/>
    <n v="899999061"/>
    <s v="SECRETARIA JURIDICA DISTRITAL"/>
    <n v="160835451"/>
    <m/>
    <m/>
    <n v="160835451"/>
    <x v="5"/>
    <x v="0"/>
  </r>
  <r>
    <n v="2018"/>
    <n v="136"/>
    <n v="1"/>
    <s v="01/JAN/2018"/>
    <s v="31/DEC/2018"/>
    <s v="31/DEC/2018"/>
    <s v="RELACION DE AUTORIZACION"/>
    <n v="0"/>
    <n v="25"/>
    <d v="2018-07-17T00:00:00"/>
    <d v="2018-07-17T00:00:00"/>
    <n v="126"/>
    <n v="151"/>
    <s v="RELACION DE AUTORIZACION"/>
    <n v="24"/>
    <s v="NIT"/>
    <n v="899999061"/>
    <s v="SECRETARIA JURIDICA DISTRITAL"/>
    <n v="160729835"/>
    <m/>
    <m/>
    <n v="160729835"/>
    <x v="6"/>
    <x v="0"/>
  </r>
  <r>
    <n v="2018"/>
    <n v="136"/>
    <n v="1"/>
    <s v="01/JAN/2018"/>
    <s v="31/DEC/2018"/>
    <s v="31/DEC/2018"/>
    <s v="RELACION DE AUTORIZACION"/>
    <n v="0"/>
    <n v="29"/>
    <d v="2018-08-22T00:00:00"/>
    <d v="2018-08-22T00:00:00"/>
    <n v="141"/>
    <n v="168"/>
    <s v="RELACION DE AUTORIZACION"/>
    <n v="29"/>
    <s v="NIT"/>
    <n v="899999061"/>
    <s v="SECRETARIA JURIDICA DISTRITAL"/>
    <n v="151971420"/>
    <m/>
    <m/>
    <n v="151971420"/>
    <x v="7"/>
    <x v="0"/>
  </r>
  <r>
    <n v="2018"/>
    <n v="136"/>
    <n v="1"/>
    <s v="01/JAN/2018"/>
    <s v="31/DEC/2018"/>
    <s v="31/DEC/2018"/>
    <s v="RELACION DE AUTORIZACION"/>
    <n v="0"/>
    <n v="33"/>
    <d v="2018-09-18T00:00:00"/>
    <d v="2018-09-18T00:00:00"/>
    <n v="161"/>
    <n v="185"/>
    <s v="RELACION DE AUTORIZACION"/>
    <n v="33"/>
    <s v="NIT"/>
    <n v="899999061"/>
    <s v="SECRETARIA JURIDICA DISTRITAL"/>
    <n v="163173726"/>
    <m/>
    <m/>
    <n v="163173726"/>
    <x v="8"/>
    <x v="0"/>
  </r>
  <r>
    <n v="2018"/>
    <n v="136"/>
    <n v="1"/>
    <s v="01/JAN/2018"/>
    <s v="31/DEC/2018"/>
    <s v="31/DEC/2018"/>
    <s v="RELACION DE AUTORIZACION"/>
    <n v="0"/>
    <n v="38"/>
    <d v="2018-10-19T00:00:00"/>
    <d v="2018-10-19T00:00:00"/>
    <n v="179"/>
    <n v="199"/>
    <s v="RELACION DE AUTORIZACION"/>
    <n v="37"/>
    <s v="NIT"/>
    <n v="899999061"/>
    <s v="SECRETARIA JURIDICA DISTRITAL"/>
    <n v="151274005"/>
    <m/>
    <m/>
    <n v="151274005"/>
    <x v="9"/>
    <x v="0"/>
  </r>
  <r>
    <n v="2018"/>
    <n v="136"/>
    <n v="1"/>
    <s v="01/JAN/2018"/>
    <s v="31/DEC/2018"/>
    <s v="31/DEC/2018"/>
    <s v="RELACION DE AUTORIZACION"/>
    <n v="0"/>
    <n v="44"/>
    <d v="2018-11-20T00:00:00"/>
    <d v="2018-11-20T00:00:00"/>
    <n v="199"/>
    <n v="214"/>
    <s v="RELACION DE AUTORIZACION"/>
    <n v="44"/>
    <s v="NIT"/>
    <n v="899999061"/>
    <s v="SECRETARIA JURIDICA DISTRITAL"/>
    <n v="159040256"/>
    <m/>
    <m/>
    <n v="159040256"/>
    <x v="10"/>
    <x v="0"/>
  </r>
  <r>
    <n v="2018"/>
    <n v="136"/>
    <n v="1"/>
    <s v="01/JAN/2018"/>
    <s v="31/DEC/2018"/>
    <s v="31/DEC/2018"/>
    <s v="RELACION DE AUTORIZACION"/>
    <n v="0"/>
    <n v="48"/>
    <d v="2018-12-07T00:00:00"/>
    <d v="2018-12-07T00:00:00"/>
    <n v="207"/>
    <n v="224"/>
    <s v="RELACION DE AUTORIZACION"/>
    <n v="47"/>
    <s v="NIT"/>
    <n v="899999061"/>
    <s v="SECRETARIA JURIDICA DISTRITAL"/>
    <n v="155511633"/>
    <m/>
    <m/>
    <n v="155511633"/>
    <x v="11"/>
    <x v="0"/>
  </r>
  <r>
    <n v="2018"/>
    <n v="136"/>
    <n v="1"/>
    <s v="01/JAN/2018"/>
    <s v="31/DEC/2018"/>
    <s v="31/DEC/2018"/>
    <s v="RELACION DE AUTORIZACION"/>
    <n v="0"/>
    <n v="1"/>
    <d v="2018-01-22T00:00:00"/>
    <d v="2018-01-22T00:00:00"/>
    <n v="19"/>
    <n v="90"/>
    <s v="RELACION DE AUTORIZACION"/>
    <n v="1"/>
    <s v="NIT"/>
    <n v="899999061"/>
    <s v="SECRETARIA JURIDICA DISTRITAL"/>
    <n v="9890868"/>
    <m/>
    <m/>
    <n v="9890868"/>
    <x v="0"/>
    <x v="0"/>
  </r>
  <r>
    <n v="2018"/>
    <n v="136"/>
    <n v="1"/>
    <s v="01/JAN/2018"/>
    <s v="31/DEC/2018"/>
    <s v="31/DEC/2018"/>
    <s v="RELACION DE AUTORIZACION"/>
    <n v="0"/>
    <n v="4"/>
    <d v="2018-02-19T00:00:00"/>
    <d v="2018-02-19T00:00:00"/>
    <n v="84"/>
    <n v="111"/>
    <s v="RELACION DE AUTORIZACION"/>
    <n v="4"/>
    <s v="NIT"/>
    <n v="899999061"/>
    <s v="SECRETARIA JURIDICA DISTRITAL"/>
    <n v="11624111"/>
    <m/>
    <m/>
    <n v="11624111"/>
    <x v="1"/>
    <x v="0"/>
  </r>
  <r>
    <n v="2018"/>
    <n v="136"/>
    <n v="1"/>
    <s v="01/JAN/2018"/>
    <s v="31/DEC/2018"/>
    <s v="31/DEC/2018"/>
    <s v="RELACION DE AUTORIZACION"/>
    <n v="0"/>
    <n v="11"/>
    <d v="2018-03-15T00:00:00"/>
    <d v="2018-03-15T00:00:00"/>
    <n v="92"/>
    <n v="116"/>
    <s v="RELACION DE AUTORIZACION"/>
    <n v="11"/>
    <s v="NIT"/>
    <n v="899999061"/>
    <s v="SECRETARIA JURIDICA DISTRITAL"/>
    <n v="11664568"/>
    <m/>
    <m/>
    <n v="11664568"/>
    <x v="2"/>
    <x v="0"/>
  </r>
  <r>
    <n v="2018"/>
    <n v="136"/>
    <n v="1"/>
    <s v="01/JAN/2018"/>
    <s v="31/DEC/2018"/>
    <s v="31/DEC/2018"/>
    <s v="RELACION DE AUTORIZACION"/>
    <n v="0"/>
    <n v="14"/>
    <d v="2018-04-19T00:00:00"/>
    <d v="2018-04-19T00:00:00"/>
    <n v="102"/>
    <n v="124"/>
    <s v="RELACION DE AUTORIZACION"/>
    <n v="14"/>
    <s v="NIT"/>
    <n v="899999061"/>
    <s v="SECRETARIA JURIDICA DISTRITAL"/>
    <n v="11642006"/>
    <m/>
    <m/>
    <n v="11642006"/>
    <x v="3"/>
    <x v="0"/>
  </r>
  <r>
    <n v="2018"/>
    <n v="136"/>
    <n v="1"/>
    <s v="01/JAN/2018"/>
    <s v="31/DEC/2018"/>
    <s v="31/DEC/2018"/>
    <s v="RELACION DE AUTORIZACION"/>
    <n v="0"/>
    <n v="17"/>
    <d v="2018-05-21T00:00:00"/>
    <d v="2018-05-21T00:00:00"/>
    <n v="110"/>
    <n v="131"/>
    <s v="RELACION DE AUTORIZACION"/>
    <n v="17"/>
    <s v="NIT"/>
    <n v="899999061"/>
    <s v="SECRETARIA JURIDICA DISTRITAL"/>
    <n v="11191199"/>
    <m/>
    <m/>
    <n v="11191199"/>
    <x v="4"/>
    <x v="0"/>
  </r>
  <r>
    <n v="2018"/>
    <n v="136"/>
    <n v="1"/>
    <s v="01/JAN/2018"/>
    <s v="31/DEC/2018"/>
    <s v="31/DEC/2018"/>
    <s v="RELACION DE AUTORIZACION"/>
    <n v="0"/>
    <n v="21"/>
    <d v="2018-06-08T00:00:00"/>
    <d v="2018-06-08T00:00:00"/>
    <n v="118"/>
    <n v="135"/>
    <s v="RELACION DE AUTORIZACION"/>
    <n v="21"/>
    <s v="NIT"/>
    <n v="899999061"/>
    <s v="SECRETARIA JURIDICA DISTRITAL"/>
    <n v="10664610"/>
    <m/>
    <m/>
    <n v="10664610"/>
    <x v="5"/>
    <x v="0"/>
  </r>
  <r>
    <n v="2018"/>
    <n v="136"/>
    <n v="1"/>
    <s v="01/JAN/2018"/>
    <s v="31/DEC/2018"/>
    <s v="31/DEC/2018"/>
    <s v="RELACION DE AUTORIZACION"/>
    <n v="0"/>
    <n v="25"/>
    <d v="2018-07-17T00:00:00"/>
    <d v="2018-07-17T00:00:00"/>
    <n v="126"/>
    <n v="151"/>
    <s v="RELACION DE AUTORIZACION"/>
    <n v="24"/>
    <s v="NIT"/>
    <n v="899999061"/>
    <s v="SECRETARIA JURIDICA DISTRITAL"/>
    <n v="10528399"/>
    <m/>
    <m/>
    <n v="10528399"/>
    <x v="6"/>
    <x v="0"/>
  </r>
  <r>
    <n v="2018"/>
    <n v="136"/>
    <n v="1"/>
    <s v="01/JAN/2018"/>
    <s v="31/DEC/2018"/>
    <s v="31/DEC/2018"/>
    <s v="RELACION DE AUTORIZACION"/>
    <n v="0"/>
    <n v="29"/>
    <d v="2018-08-22T00:00:00"/>
    <d v="2018-08-22T00:00:00"/>
    <n v="141"/>
    <n v="168"/>
    <s v="RELACION DE AUTORIZACION"/>
    <n v="29"/>
    <s v="NIT"/>
    <n v="899999061"/>
    <s v="SECRETARIA JURIDICA DISTRITAL"/>
    <n v="10150030"/>
    <m/>
    <m/>
    <n v="10150030"/>
    <x v="7"/>
    <x v="0"/>
  </r>
  <r>
    <n v="2018"/>
    <n v="136"/>
    <n v="1"/>
    <s v="01/JAN/2018"/>
    <s v="31/DEC/2018"/>
    <s v="31/DEC/2018"/>
    <s v="RELACION DE AUTORIZACION"/>
    <n v="0"/>
    <n v="33"/>
    <d v="2018-09-18T00:00:00"/>
    <d v="2018-09-18T00:00:00"/>
    <n v="161"/>
    <n v="185"/>
    <s v="RELACION DE AUTORIZACION"/>
    <n v="33"/>
    <s v="NIT"/>
    <n v="899999061"/>
    <s v="SECRETARIA JURIDICA DISTRITAL"/>
    <n v="11257451"/>
    <m/>
    <m/>
    <n v="11257451"/>
    <x v="8"/>
    <x v="0"/>
  </r>
  <r>
    <n v="2018"/>
    <n v="136"/>
    <n v="1"/>
    <s v="01/JAN/2018"/>
    <s v="31/DEC/2018"/>
    <s v="31/DEC/2018"/>
    <s v="RELACION DE AUTORIZACION"/>
    <n v="0"/>
    <n v="38"/>
    <d v="2018-10-19T00:00:00"/>
    <d v="2018-10-19T00:00:00"/>
    <n v="179"/>
    <n v="199"/>
    <s v="RELACION DE AUTORIZACION"/>
    <n v="37"/>
    <s v="NIT"/>
    <n v="899999061"/>
    <s v="SECRETARIA JURIDICA DISTRITAL"/>
    <n v="11190188"/>
    <m/>
    <m/>
    <n v="11190188"/>
    <x v="9"/>
    <x v="0"/>
  </r>
  <r>
    <n v="2018"/>
    <n v="136"/>
    <n v="1"/>
    <s v="01/JAN/2018"/>
    <s v="31/DEC/2018"/>
    <s v="31/DEC/2018"/>
    <s v="RELACION DE AUTORIZACION"/>
    <n v="0"/>
    <n v="44"/>
    <d v="2018-11-20T00:00:00"/>
    <d v="2018-11-20T00:00:00"/>
    <n v="199"/>
    <n v="214"/>
    <s v="RELACION DE AUTORIZACION"/>
    <n v="44"/>
    <s v="NIT"/>
    <n v="899999061"/>
    <s v="SECRETARIA JURIDICA DISTRITAL"/>
    <n v="11791479"/>
    <m/>
    <m/>
    <n v="11791479"/>
    <x v="10"/>
    <x v="0"/>
  </r>
  <r>
    <n v="2018"/>
    <n v="136"/>
    <n v="1"/>
    <s v="01/JAN/2018"/>
    <s v="31/DEC/2018"/>
    <s v="31/DEC/2018"/>
    <s v="RELACION DE AUTORIZACION"/>
    <n v="0"/>
    <n v="48"/>
    <d v="2018-12-07T00:00:00"/>
    <d v="2018-12-07T00:00:00"/>
    <n v="207"/>
    <n v="224"/>
    <s v="RELACION DE AUTORIZACION"/>
    <n v="47"/>
    <s v="NIT"/>
    <n v="899999061"/>
    <s v="SECRETARIA JURIDICA DISTRITAL"/>
    <n v="10973576"/>
    <m/>
    <m/>
    <n v="10973576"/>
    <x v="11"/>
    <x v="0"/>
  </r>
  <r>
    <n v="2018"/>
    <n v="136"/>
    <n v="1"/>
    <s v="01/JAN/2018"/>
    <s v="31/DEC/2018"/>
    <s v="31/DEC/2018"/>
    <s v="RELACION DE AUTORIZACION"/>
    <n v="0"/>
    <n v="1"/>
    <d v="2018-01-22T00:00:00"/>
    <d v="2018-01-22T00:00:00"/>
    <n v="19"/>
    <n v="90"/>
    <s v="RELACION DE AUTORIZACION"/>
    <n v="1"/>
    <s v="NIT"/>
    <n v="899999061"/>
    <s v="SECRETARIA JURIDICA DISTRITAL"/>
    <n v="325012"/>
    <m/>
    <m/>
    <n v="325012"/>
    <x v="0"/>
    <x v="0"/>
  </r>
  <r>
    <n v="2018"/>
    <n v="136"/>
    <n v="1"/>
    <s v="01/JAN/2018"/>
    <s v="31/DEC/2018"/>
    <s v="31/DEC/2018"/>
    <s v="RELACION DE AUTORIZACION"/>
    <n v="0"/>
    <n v="4"/>
    <d v="2018-02-19T00:00:00"/>
    <d v="2018-02-19T00:00:00"/>
    <n v="84"/>
    <n v="111"/>
    <s v="RELACION DE AUTORIZACION"/>
    <n v="4"/>
    <s v="NIT"/>
    <n v="899999061"/>
    <s v="SECRETARIA JURIDICA DISTRITAL"/>
    <n v="302916"/>
    <m/>
    <m/>
    <n v="302916"/>
    <x v="1"/>
    <x v="0"/>
  </r>
  <r>
    <n v="2018"/>
    <n v="136"/>
    <n v="1"/>
    <s v="01/JAN/2018"/>
    <s v="31/DEC/2018"/>
    <s v="31/DEC/2018"/>
    <s v="RELACION DE AUTORIZACION"/>
    <n v="0"/>
    <n v="11"/>
    <d v="2018-03-15T00:00:00"/>
    <d v="2018-03-15T00:00:00"/>
    <n v="92"/>
    <n v="116"/>
    <s v="RELACION DE AUTORIZACION"/>
    <n v="11"/>
    <s v="NIT"/>
    <n v="899999061"/>
    <s v="SECRETARIA JURIDICA DISTRITAL"/>
    <n v="345402"/>
    <m/>
    <m/>
    <n v="345402"/>
    <x v="2"/>
    <x v="0"/>
  </r>
  <r>
    <n v="2018"/>
    <n v="136"/>
    <n v="1"/>
    <s v="01/JAN/2018"/>
    <s v="31/DEC/2018"/>
    <s v="31/DEC/2018"/>
    <s v="RELACION DE AUTORIZACION"/>
    <n v="0"/>
    <n v="14"/>
    <d v="2018-04-19T00:00:00"/>
    <d v="2018-04-19T00:00:00"/>
    <n v="102"/>
    <n v="124"/>
    <s v="RELACION DE AUTORIZACION"/>
    <n v="14"/>
    <s v="NIT"/>
    <n v="899999061"/>
    <s v="SECRETARIA JURIDICA DISTRITAL"/>
    <n v="345402"/>
    <m/>
    <m/>
    <n v="345402"/>
    <x v="3"/>
    <x v="0"/>
  </r>
  <r>
    <n v="2018"/>
    <n v="136"/>
    <n v="1"/>
    <s v="01/JAN/2018"/>
    <s v="31/DEC/2018"/>
    <s v="31/DEC/2018"/>
    <s v="RELACION DE AUTORIZACION"/>
    <n v="0"/>
    <n v="17"/>
    <d v="2018-05-21T00:00:00"/>
    <d v="2018-05-21T00:00:00"/>
    <n v="110"/>
    <n v="131"/>
    <s v="RELACION DE AUTORIZACION"/>
    <n v="17"/>
    <s v="NIT"/>
    <n v="899999061"/>
    <s v="SECRETARIA JURIDICA DISTRITAL"/>
    <n v="345402"/>
    <m/>
    <m/>
    <n v="345402"/>
    <x v="4"/>
    <x v="0"/>
  </r>
  <r>
    <n v="2018"/>
    <n v="136"/>
    <n v="1"/>
    <s v="01/JAN/2018"/>
    <s v="31/DEC/2018"/>
    <s v="31/DEC/2018"/>
    <s v="RELACION DE AUTORIZACION"/>
    <n v="0"/>
    <n v="21"/>
    <d v="2018-06-08T00:00:00"/>
    <d v="2018-06-08T00:00:00"/>
    <n v="118"/>
    <n v="135"/>
    <s v="RELACION DE AUTORIZACION"/>
    <n v="21"/>
    <s v="NIT"/>
    <n v="899999061"/>
    <s v="SECRETARIA JURIDICA DISTRITAL"/>
    <n v="317406"/>
    <m/>
    <m/>
    <n v="317406"/>
    <x v="5"/>
    <x v="0"/>
  </r>
  <r>
    <n v="2018"/>
    <n v="136"/>
    <n v="1"/>
    <s v="01/JAN/2018"/>
    <s v="31/DEC/2018"/>
    <s v="31/DEC/2018"/>
    <s v="RELACION DE AUTORIZACION"/>
    <n v="0"/>
    <n v="25"/>
    <d v="2018-07-17T00:00:00"/>
    <d v="2018-07-17T00:00:00"/>
    <n v="126"/>
    <n v="151"/>
    <s v="RELACION DE AUTORIZACION"/>
    <n v="24"/>
    <s v="NIT"/>
    <n v="899999061"/>
    <s v="SECRETARIA JURIDICA DISTRITAL"/>
    <n v="340982"/>
    <m/>
    <m/>
    <n v="340982"/>
    <x v="6"/>
    <x v="0"/>
  </r>
  <r>
    <n v="2018"/>
    <n v="136"/>
    <n v="1"/>
    <s v="01/JAN/2018"/>
    <s v="31/DEC/2018"/>
    <s v="31/DEC/2018"/>
    <s v="RELACION DE AUTORIZACION"/>
    <n v="0"/>
    <n v="29"/>
    <d v="2018-08-22T00:00:00"/>
    <d v="2018-08-22T00:00:00"/>
    <n v="141"/>
    <n v="168"/>
    <s v="RELACION DE AUTORIZACION"/>
    <n v="29"/>
    <s v="NIT"/>
    <n v="899999061"/>
    <s v="SECRETARIA JURIDICA DISTRITAL"/>
    <n v="311459"/>
    <m/>
    <m/>
    <n v="311459"/>
    <x v="7"/>
    <x v="0"/>
  </r>
  <r>
    <n v="2018"/>
    <n v="136"/>
    <n v="1"/>
    <s v="01/JAN/2018"/>
    <s v="31/DEC/2018"/>
    <s v="31/DEC/2018"/>
    <s v="RELACION DE AUTORIZACION"/>
    <n v="0"/>
    <n v="33"/>
    <d v="2018-09-18T00:00:00"/>
    <d v="2018-09-18T00:00:00"/>
    <n v="161"/>
    <n v="185"/>
    <s v="RELACION DE AUTORIZACION"/>
    <n v="33"/>
    <s v="NIT"/>
    <n v="899999061"/>
    <s v="SECRETARIA JURIDICA DISTRITAL"/>
    <n v="324311"/>
    <m/>
    <m/>
    <n v="324311"/>
    <x v="8"/>
    <x v="0"/>
  </r>
  <r>
    <n v="2018"/>
    <n v="136"/>
    <n v="1"/>
    <s v="01/JAN/2018"/>
    <s v="31/DEC/2018"/>
    <s v="31/DEC/2018"/>
    <s v="RELACION DE AUTORIZACION"/>
    <n v="0"/>
    <n v="38"/>
    <d v="2018-10-19T00:00:00"/>
    <d v="2018-10-19T00:00:00"/>
    <n v="179"/>
    <n v="199"/>
    <s v="RELACION DE AUTORIZACION"/>
    <n v="37"/>
    <s v="NIT"/>
    <n v="899999061"/>
    <s v="SECRETARIA JURIDICA DISTRITAL"/>
    <n v="330818"/>
    <m/>
    <m/>
    <n v="330818"/>
    <x v="9"/>
    <x v="0"/>
  </r>
  <r>
    <n v="2018"/>
    <n v="136"/>
    <n v="1"/>
    <s v="01/JAN/2018"/>
    <s v="31/DEC/2018"/>
    <s v="31/DEC/2018"/>
    <s v="RELACION DE AUTORIZACION"/>
    <n v="0"/>
    <n v="44"/>
    <d v="2018-11-20T00:00:00"/>
    <d v="2018-11-20T00:00:00"/>
    <n v="199"/>
    <n v="214"/>
    <s v="RELACION DE AUTORIZACION"/>
    <n v="44"/>
    <s v="NIT"/>
    <n v="899999061"/>
    <s v="SECRETARIA JURIDICA DISTRITAL"/>
    <n v="300418"/>
    <m/>
    <m/>
    <n v="300418"/>
    <x v="10"/>
    <x v="0"/>
  </r>
  <r>
    <n v="2018"/>
    <n v="136"/>
    <n v="1"/>
    <s v="01/JAN/2018"/>
    <s v="31/DEC/2018"/>
    <s v="31/DEC/2018"/>
    <s v="RELACION DE AUTORIZACION"/>
    <n v="0"/>
    <n v="48"/>
    <d v="2018-12-07T00:00:00"/>
    <d v="2018-12-07T00:00:00"/>
    <n v="207"/>
    <n v="224"/>
    <s v="RELACION DE AUTORIZACION"/>
    <n v="47"/>
    <s v="NIT"/>
    <n v="899999061"/>
    <s v="SECRETARIA JURIDICA DISTRITAL"/>
    <n v="321344"/>
    <m/>
    <m/>
    <n v="321344"/>
    <x v="11"/>
    <x v="0"/>
  </r>
  <r>
    <n v="2018"/>
    <n v="136"/>
    <n v="1"/>
    <s v="01/JAN/2018"/>
    <s v="31/DEC/2018"/>
    <s v="31/DEC/2018"/>
    <s v="RELACION DE AUTORIZACION"/>
    <n v="0"/>
    <n v="4"/>
    <d v="2018-02-19T00:00:00"/>
    <d v="2018-02-19T00:00:00"/>
    <n v="84"/>
    <n v="111"/>
    <s v="RELACION DE AUTORIZACION"/>
    <n v="4"/>
    <s v="NIT"/>
    <n v="899999061"/>
    <s v="SECRETARIA JURIDICA DISTRITAL"/>
    <n v="17828073"/>
    <m/>
    <m/>
    <n v="17828073"/>
    <x v="1"/>
    <x v="0"/>
  </r>
  <r>
    <n v="2018"/>
    <n v="136"/>
    <n v="1"/>
    <s v="01/JAN/2018"/>
    <s v="31/DEC/2018"/>
    <s v="31/DEC/2018"/>
    <s v="RELACION DE AUTORIZACION"/>
    <n v="0"/>
    <n v="17"/>
    <d v="2018-05-21T00:00:00"/>
    <d v="2018-05-21T00:00:00"/>
    <n v="110"/>
    <n v="131"/>
    <s v="RELACION DE AUTORIZACION"/>
    <n v="17"/>
    <s v="NIT"/>
    <n v="899999061"/>
    <s v="SECRETARIA JURIDICA DISTRITAL"/>
    <n v="6227351"/>
    <m/>
    <m/>
    <n v="6227351"/>
    <x v="4"/>
    <x v="0"/>
  </r>
  <r>
    <n v="2018"/>
    <n v="136"/>
    <n v="1"/>
    <s v="01/JAN/2018"/>
    <s v="31/DEC/2018"/>
    <s v="31/DEC/2018"/>
    <s v="RELACION DE AUTORIZACION"/>
    <n v="0"/>
    <n v="33"/>
    <d v="2018-09-18T00:00:00"/>
    <d v="2018-09-18T00:00:00"/>
    <n v="161"/>
    <n v="185"/>
    <s v="RELACION DE AUTORIZACION"/>
    <n v="33"/>
    <s v="NIT"/>
    <n v="899999061"/>
    <s v="SECRETARIA JURIDICA DISTRITAL"/>
    <n v="9687556"/>
    <m/>
    <m/>
    <n v="9687556"/>
    <x v="8"/>
    <x v="0"/>
  </r>
  <r>
    <n v="2018"/>
    <n v="136"/>
    <n v="1"/>
    <s v="01/JAN/2018"/>
    <s v="31/DEC/2018"/>
    <s v="31/DEC/2018"/>
    <s v="RELACION DE AUTORIZACION"/>
    <n v="0"/>
    <n v="38"/>
    <d v="2018-10-19T00:00:00"/>
    <d v="2018-10-19T00:00:00"/>
    <n v="179"/>
    <n v="199"/>
    <s v="RELACION DE AUTORIZACION"/>
    <n v="37"/>
    <s v="NIT"/>
    <n v="899999061"/>
    <s v="SECRETARIA JURIDICA DISTRITAL"/>
    <n v="4001075"/>
    <m/>
    <m/>
    <n v="4001075"/>
    <x v="9"/>
    <x v="0"/>
  </r>
  <r>
    <n v="2018"/>
    <n v="136"/>
    <n v="1"/>
    <s v="01/JAN/2018"/>
    <s v="31/DEC/2018"/>
    <s v="31/DEC/2018"/>
    <s v="RELACION DE AUTORIZACION"/>
    <n v="0"/>
    <n v="48"/>
    <d v="2018-12-07T00:00:00"/>
    <d v="2018-12-07T00:00:00"/>
    <n v="207"/>
    <n v="224"/>
    <s v="RELACION DE AUTORIZACION"/>
    <n v="47"/>
    <s v="NIT"/>
    <n v="899999061"/>
    <s v="SECRETARIA JURIDICA DISTRITAL"/>
    <n v="39404843"/>
    <m/>
    <m/>
    <n v="39404843"/>
    <x v="11"/>
    <x v="0"/>
  </r>
  <r>
    <n v="2018"/>
    <n v="136"/>
    <n v="1"/>
    <s v="01/JAN/2018"/>
    <s v="31/DEC/2018"/>
    <s v="31/DEC/2018"/>
    <s v="RELACION DE AUTORIZACION"/>
    <n v="0"/>
    <n v="1"/>
    <d v="2018-01-22T00:00:00"/>
    <d v="2018-01-22T00:00:00"/>
    <n v="19"/>
    <n v="90"/>
    <s v="RELACION DE AUTORIZACION"/>
    <n v="1"/>
    <s v="NIT"/>
    <n v="899999061"/>
    <s v="SECRETARIA JURIDICA DISTRITAL"/>
    <n v="332103"/>
    <m/>
    <m/>
    <n v="332103"/>
    <x v="0"/>
    <x v="0"/>
  </r>
  <r>
    <n v="2018"/>
    <n v="136"/>
    <n v="1"/>
    <s v="01/JAN/2018"/>
    <s v="31/DEC/2018"/>
    <s v="31/DEC/2018"/>
    <s v="RELACION DE AUTORIZACION"/>
    <n v="0"/>
    <n v="4"/>
    <d v="2018-02-19T00:00:00"/>
    <d v="2018-02-19T00:00:00"/>
    <n v="84"/>
    <n v="111"/>
    <s v="RELACION DE AUTORIZACION"/>
    <n v="4"/>
    <s v="NIT"/>
    <n v="899999061"/>
    <s v="SECRETARIA JURIDICA DISTRITAL"/>
    <n v="1505347"/>
    <m/>
    <m/>
    <n v="1505347"/>
    <x v="1"/>
    <x v="0"/>
  </r>
  <r>
    <n v="2018"/>
    <n v="136"/>
    <n v="1"/>
    <s v="01/JAN/2018"/>
    <s v="31/DEC/2018"/>
    <s v="31/DEC/2018"/>
    <s v="RELACION DE AUTORIZACION"/>
    <n v="0"/>
    <n v="11"/>
    <d v="2018-03-15T00:00:00"/>
    <d v="2018-03-15T00:00:00"/>
    <n v="92"/>
    <n v="116"/>
    <s v="RELACION DE AUTORIZACION"/>
    <n v="11"/>
    <s v="NIT"/>
    <n v="899999061"/>
    <s v="SECRETARIA JURIDICA DISTRITAL"/>
    <n v="944096"/>
    <m/>
    <m/>
    <n v="944096"/>
    <x v="2"/>
    <x v="0"/>
  </r>
  <r>
    <n v="2018"/>
    <n v="136"/>
    <n v="1"/>
    <s v="01/JAN/2018"/>
    <s v="31/DEC/2018"/>
    <s v="31/DEC/2018"/>
    <s v="RELACION DE AUTORIZACION"/>
    <n v="0"/>
    <n v="14"/>
    <d v="2018-04-19T00:00:00"/>
    <d v="2018-04-19T00:00:00"/>
    <n v="102"/>
    <n v="124"/>
    <s v="RELACION DE AUTORIZACION"/>
    <n v="14"/>
    <s v="NIT"/>
    <n v="899999061"/>
    <s v="SECRETARIA JURIDICA DISTRITAL"/>
    <n v="999284"/>
    <m/>
    <m/>
    <n v="999284"/>
    <x v="3"/>
    <x v="0"/>
  </r>
  <r>
    <n v="2018"/>
    <n v="136"/>
    <n v="1"/>
    <s v="01/JAN/2018"/>
    <s v="31/DEC/2018"/>
    <s v="31/DEC/2018"/>
    <s v="RELACION DE AUTORIZACION"/>
    <n v="0"/>
    <n v="17"/>
    <d v="2018-05-21T00:00:00"/>
    <d v="2018-05-21T00:00:00"/>
    <n v="110"/>
    <n v="131"/>
    <s v="RELACION DE AUTORIZACION"/>
    <n v="17"/>
    <s v="NIT"/>
    <n v="899999061"/>
    <s v="SECRETARIA JURIDICA DISTRITAL"/>
    <n v="1491912"/>
    <m/>
    <m/>
    <n v="1491912"/>
    <x v="4"/>
    <x v="0"/>
  </r>
  <r>
    <n v="2018"/>
    <n v="136"/>
    <n v="1"/>
    <s v="01/JAN/2018"/>
    <s v="31/DEC/2018"/>
    <s v="31/DEC/2018"/>
    <s v="RELACION DE AUTORIZACION"/>
    <n v="0"/>
    <n v="21"/>
    <d v="2018-06-08T00:00:00"/>
    <d v="2018-06-08T00:00:00"/>
    <n v="118"/>
    <n v="135"/>
    <s v="RELACION DE AUTORIZACION"/>
    <n v="21"/>
    <s v="NIT"/>
    <n v="899999061"/>
    <s v="SECRETARIA JURIDICA DISTRITAL"/>
    <n v="4844174"/>
    <m/>
    <m/>
    <n v="4844174"/>
    <x v="5"/>
    <x v="0"/>
  </r>
  <r>
    <n v="2018"/>
    <n v="136"/>
    <n v="1"/>
    <s v="01/JAN/2018"/>
    <s v="31/DEC/2018"/>
    <s v="31/DEC/2018"/>
    <s v="RELACION DE AUTORIZACION"/>
    <n v="0"/>
    <n v="25"/>
    <d v="2018-07-17T00:00:00"/>
    <d v="2018-07-17T00:00:00"/>
    <n v="126"/>
    <n v="151"/>
    <s v="RELACION DE AUTORIZACION"/>
    <n v="24"/>
    <s v="NIT"/>
    <n v="899999061"/>
    <s v="SECRETARIA JURIDICA DISTRITAL"/>
    <n v="3914155"/>
    <m/>
    <m/>
    <n v="3914155"/>
    <x v="6"/>
    <x v="0"/>
  </r>
  <r>
    <n v="2018"/>
    <n v="136"/>
    <n v="1"/>
    <s v="01/JAN/2018"/>
    <s v="31/DEC/2018"/>
    <s v="31/DEC/2018"/>
    <s v="RELACION DE AUTORIZACION"/>
    <n v="0"/>
    <n v="29"/>
    <d v="2018-08-22T00:00:00"/>
    <d v="2018-08-22T00:00:00"/>
    <n v="141"/>
    <n v="168"/>
    <s v="RELACION DE AUTORIZACION"/>
    <n v="29"/>
    <s v="NIT"/>
    <n v="899999061"/>
    <s v="SECRETARIA JURIDICA DISTRITAL"/>
    <n v="1766068"/>
    <m/>
    <m/>
    <n v="1766068"/>
    <x v="7"/>
    <x v="0"/>
  </r>
  <r>
    <n v="2018"/>
    <n v="136"/>
    <n v="1"/>
    <s v="01/JAN/2018"/>
    <s v="31/DEC/2018"/>
    <s v="31/DEC/2018"/>
    <s v="RELACION DE AUTORIZACION"/>
    <n v="0"/>
    <n v="32"/>
    <d v="2018-09-05T00:00:00"/>
    <d v="2018-09-05T00:00:00"/>
    <n v="154"/>
    <n v="179"/>
    <s v="RELACION DE AUTORIZACION"/>
    <n v="32"/>
    <s v="NIT"/>
    <n v="899999061"/>
    <s v="SECRETARIA JURIDICA DISTRITAL"/>
    <n v="390009"/>
    <m/>
    <m/>
    <n v="390009"/>
    <x v="8"/>
    <x v="0"/>
  </r>
  <r>
    <n v="2018"/>
    <n v="136"/>
    <n v="1"/>
    <s v="01/JAN/2018"/>
    <s v="31/DEC/2018"/>
    <s v="31/DEC/2018"/>
    <s v="RELACION DE AUTORIZACION"/>
    <n v="0"/>
    <n v="33"/>
    <d v="2018-09-18T00:00:00"/>
    <d v="2018-09-18T00:00:00"/>
    <n v="161"/>
    <n v="185"/>
    <s v="RELACION DE AUTORIZACION"/>
    <n v="33"/>
    <s v="NIT"/>
    <n v="899999061"/>
    <s v="SECRETARIA JURIDICA DISTRITAL"/>
    <n v="3037995"/>
    <m/>
    <m/>
    <n v="3037995"/>
    <x v="8"/>
    <x v="0"/>
  </r>
  <r>
    <n v="2018"/>
    <n v="136"/>
    <n v="1"/>
    <s v="01/JAN/2018"/>
    <s v="31/DEC/2018"/>
    <s v="31/DEC/2018"/>
    <s v="RELACION DE AUTORIZACION"/>
    <n v="0"/>
    <n v="38"/>
    <d v="2018-10-19T00:00:00"/>
    <d v="2018-10-19T00:00:00"/>
    <n v="179"/>
    <n v="199"/>
    <s v="RELACION DE AUTORIZACION"/>
    <n v="37"/>
    <s v="NIT"/>
    <n v="899999061"/>
    <s v="SECRETARIA JURIDICA DISTRITAL"/>
    <n v="2238257"/>
    <m/>
    <m/>
    <n v="2238257"/>
    <x v="9"/>
    <x v="0"/>
  </r>
  <r>
    <n v="2018"/>
    <n v="136"/>
    <n v="1"/>
    <s v="01/JAN/2018"/>
    <s v="31/DEC/2018"/>
    <s v="31/DEC/2018"/>
    <s v="RELACION DE AUTORIZACION"/>
    <n v="0"/>
    <n v="44"/>
    <d v="2018-11-20T00:00:00"/>
    <d v="2018-11-20T00:00:00"/>
    <n v="199"/>
    <n v="214"/>
    <s v="RELACION DE AUTORIZACION"/>
    <n v="44"/>
    <s v="NIT"/>
    <n v="899999061"/>
    <s v="SECRETARIA JURIDICA DISTRITAL"/>
    <n v="1994506"/>
    <m/>
    <m/>
    <n v="1994506"/>
    <x v="10"/>
    <x v="0"/>
  </r>
  <r>
    <n v="2018"/>
    <n v="136"/>
    <n v="1"/>
    <s v="01/JAN/2018"/>
    <s v="31/DEC/2018"/>
    <s v="31/DEC/2018"/>
    <s v="RELACION DE AUTORIZACION"/>
    <n v="0"/>
    <n v="48"/>
    <d v="2018-12-07T00:00:00"/>
    <d v="2018-12-07T00:00:00"/>
    <n v="207"/>
    <n v="224"/>
    <s v="RELACION DE AUTORIZACION"/>
    <n v="47"/>
    <s v="NIT"/>
    <n v="899999061"/>
    <s v="SECRETARIA JURIDICA DISTRITAL"/>
    <n v="9547629"/>
    <m/>
    <m/>
    <n v="9547629"/>
    <x v="11"/>
    <x v="0"/>
  </r>
  <r>
    <n v="2018"/>
    <n v="136"/>
    <n v="1"/>
    <s v="01/JAN/2018"/>
    <s v="31/DEC/2018"/>
    <s v="31/DEC/2018"/>
    <s v="RELACION DE AUTORIZACION"/>
    <n v="0"/>
    <n v="1"/>
    <d v="2018-01-22T00:00:00"/>
    <d v="2018-01-22T00:00:00"/>
    <n v="19"/>
    <n v="90"/>
    <s v="RELACION DE AUTORIZACION"/>
    <n v="1"/>
    <s v="NIT"/>
    <n v="899999061"/>
    <s v="SECRETARIA JURIDICA DISTRITAL"/>
    <n v="74725955"/>
    <m/>
    <m/>
    <n v="74725955"/>
    <x v="0"/>
    <x v="0"/>
  </r>
  <r>
    <n v="2018"/>
    <n v="136"/>
    <n v="1"/>
    <s v="01/JAN/2018"/>
    <s v="31/DEC/2018"/>
    <s v="31/DEC/2018"/>
    <s v="RELACION DE AUTORIZACION"/>
    <n v="0"/>
    <n v="4"/>
    <d v="2018-02-19T00:00:00"/>
    <d v="2018-02-19T00:00:00"/>
    <n v="84"/>
    <n v="111"/>
    <s v="RELACION DE AUTORIZACION"/>
    <n v="4"/>
    <s v="NIT"/>
    <n v="899999061"/>
    <s v="SECRETARIA JURIDICA DISTRITAL"/>
    <n v="7091701"/>
    <m/>
    <m/>
    <n v="7091701"/>
    <x v="1"/>
    <x v="0"/>
  </r>
  <r>
    <n v="2018"/>
    <n v="136"/>
    <n v="1"/>
    <s v="01/JAN/2018"/>
    <s v="31/DEC/2018"/>
    <s v="31/DEC/2018"/>
    <s v="RELACION DE AUTORIZACION"/>
    <n v="0"/>
    <n v="17"/>
    <d v="2018-05-21T00:00:00"/>
    <d v="2018-05-21T00:00:00"/>
    <n v="110"/>
    <n v="131"/>
    <s v="RELACION DE AUTORIZACION"/>
    <n v="17"/>
    <s v="NIT"/>
    <n v="899999061"/>
    <s v="SECRETARIA JURIDICA DISTRITAL"/>
    <n v="4972977"/>
    <m/>
    <m/>
    <n v="4972977"/>
    <x v="4"/>
    <x v="0"/>
  </r>
  <r>
    <n v="2018"/>
    <n v="136"/>
    <n v="1"/>
    <s v="01/JAN/2018"/>
    <s v="31/DEC/2018"/>
    <s v="31/DEC/2018"/>
    <s v="ORDENES DE PAGO"/>
    <n v="0"/>
    <n v="1"/>
    <d v="2018-02-12T00:00:00"/>
    <d v="2018-02-12T00:00:00"/>
    <n v="22"/>
    <n v="87"/>
    <s v="CONTRATO DE PRESTACION DE SERVICIOS PROFESIONALES"/>
    <n v="16"/>
    <s v="CC"/>
    <n v="51866305"/>
    <s v="GLADYS PATRICIA SILVA CORDERO"/>
    <n v="2678236"/>
    <m/>
    <m/>
    <n v="2678236"/>
    <x v="1"/>
    <x v="1"/>
  </r>
  <r>
    <n v="2018"/>
    <n v="136"/>
    <n v="1"/>
    <s v="01/JAN/2018"/>
    <s v="31/DEC/2018"/>
    <s v="31/DEC/2018"/>
    <s v="ORDENES DE PAGO"/>
    <n v="0"/>
    <n v="15"/>
    <d v="2018-02-12T00:00:00"/>
    <d v="2018-02-12T00:00:00"/>
    <n v="61"/>
    <n v="93"/>
    <s v="CONTRATO DE PRESTACION DE SERVICIOS PROFESIONALES"/>
    <n v="64"/>
    <s v="CC"/>
    <n v="19288195"/>
    <s v="FREDDY ALEJANDRO REYES BELLO"/>
    <n v="1673898"/>
    <m/>
    <m/>
    <n v="1673898"/>
    <x v="1"/>
    <x v="1"/>
  </r>
  <r>
    <n v="2018"/>
    <n v="136"/>
    <n v="1"/>
    <s v="01/JAN/2018"/>
    <s v="31/DEC/2018"/>
    <s v="31/DEC/2018"/>
    <s v="ORDENES DE PAGO"/>
    <n v="0"/>
    <n v="16"/>
    <d v="2018-02-12T00:00:00"/>
    <d v="2018-02-12T00:00:00"/>
    <n v="6"/>
    <n v="50"/>
    <s v="CONTRATO DE PRESTACION DE SERVICIOS PROFESIONALES"/>
    <n v="8"/>
    <s v="CC"/>
    <n v="52148467"/>
    <s v="JANNETH MARCELA MATTA OSPINA"/>
    <n v="3481707"/>
    <m/>
    <m/>
    <n v="3481707"/>
    <x v="1"/>
    <x v="1"/>
  </r>
  <r>
    <n v="2018"/>
    <n v="136"/>
    <n v="1"/>
    <s v="01/JAN/2018"/>
    <s v="31/DEC/2018"/>
    <s v="31/DEC/2018"/>
    <s v="ORDENES DE PAGO"/>
    <n v="0"/>
    <n v="22"/>
    <d v="2018-02-12T00:00:00"/>
    <d v="2018-02-12T00:00:00"/>
    <n v="1"/>
    <n v="41"/>
    <s v="CONTRATO DE PRESTACION DE SERVICIOS PROFESIONALES"/>
    <n v="3"/>
    <s v="CC"/>
    <n v="79888947"/>
    <s v="ALEXANDER  LOPEZ PALACIOS"/>
    <n v="4352134"/>
    <m/>
    <m/>
    <n v="4352134"/>
    <x v="1"/>
    <x v="1"/>
  </r>
  <r>
    <n v="2018"/>
    <n v="136"/>
    <n v="1"/>
    <s v="01/JAN/2018"/>
    <s v="31/DEC/2018"/>
    <s v="31/DEC/2018"/>
    <s v="ORDENES DE PAGO"/>
    <n v="0"/>
    <n v="25"/>
    <d v="2018-02-12T00:00:00"/>
    <d v="2018-02-12T00:00:00"/>
    <n v="2"/>
    <n v="37"/>
    <s v="CONTRATO DE PRESTACION DE SERVICIOS PROFESIONALES"/>
    <n v="2"/>
    <s v="CC"/>
    <n v="80191977"/>
    <s v="LUIS GABRIEL ESPITIA PINZON"/>
    <n v="4352134"/>
    <m/>
    <m/>
    <n v="4352134"/>
    <x v="1"/>
    <x v="1"/>
  </r>
  <r>
    <n v="2018"/>
    <n v="136"/>
    <n v="1"/>
    <s v="01/JAN/2018"/>
    <s v="31/DEC/2018"/>
    <s v="31/DEC/2018"/>
    <s v="ORDENES DE PAGO"/>
    <n v="0"/>
    <n v="30"/>
    <d v="2018-02-12T00:00:00"/>
    <d v="2018-02-12T00:00:00"/>
    <n v="54"/>
    <n v="13"/>
    <s v="CONTRATO DE PRESTACION DE SERVICIOS PROFESIONALES"/>
    <n v="61"/>
    <s v="NIT"/>
    <n v="830511165"/>
    <s v="MARTIN BERMUDEZ ASOCIADOS S A"/>
    <n v="1266667"/>
    <m/>
    <m/>
    <n v="1266667"/>
    <x v="1"/>
    <x v="1"/>
  </r>
  <r>
    <n v="2018"/>
    <n v="136"/>
    <n v="1"/>
    <s v="01/JAN/2018"/>
    <s v="31/DEC/2018"/>
    <s v="31/DEC/2018"/>
    <s v="ORDENES DE PAGO"/>
    <n v="0"/>
    <n v="34"/>
    <d v="2018-02-13T00:00:00"/>
    <d v="2018-02-13T00:00:00"/>
    <n v="20"/>
    <n v="39"/>
    <s v="CONTRATO DE PRESTACION DE SERVICIOS PROFESIONALES"/>
    <n v="33"/>
    <s v="CC"/>
    <n v="79730608"/>
    <s v="MARCO DAVID SERRANO TURRIAGO"/>
    <n v="2142589"/>
    <m/>
    <m/>
    <n v="2142589"/>
    <x v="1"/>
    <x v="1"/>
  </r>
  <r>
    <n v="2018"/>
    <n v="136"/>
    <n v="1"/>
    <s v="01/JAN/2018"/>
    <s v="31/DEC/2018"/>
    <s v="31/DEC/2018"/>
    <s v="ORDENES DE PAGO"/>
    <n v="0"/>
    <n v="70"/>
    <d v="2018-03-16T00:00:00"/>
    <d v="2018-03-16T00:00:00"/>
    <n v="22"/>
    <n v="87"/>
    <s v="CONTRATO DE PRESTACION DE SERVICIOS PROFESIONALES"/>
    <n v="16"/>
    <s v="CC"/>
    <n v="51866305"/>
    <s v="GLADYS PATRICIA SILVA CORDERO"/>
    <n v="10043385"/>
    <m/>
    <m/>
    <n v="10043385"/>
    <x v="2"/>
    <x v="1"/>
  </r>
  <r>
    <n v="2018"/>
    <n v="136"/>
    <n v="1"/>
    <s v="01/JAN/2018"/>
    <s v="31/DEC/2018"/>
    <s v="31/DEC/2018"/>
    <s v="ORDENES DE PAGO"/>
    <n v="0"/>
    <n v="85"/>
    <d v="2018-03-16T00:00:00"/>
    <d v="2018-03-16T00:00:00"/>
    <n v="1"/>
    <n v="41"/>
    <s v="CONTRATO DE PRESTACION DE SERVICIOS PROFESIONALES"/>
    <n v="3"/>
    <s v="CC"/>
    <n v="79888947"/>
    <s v="ALEXANDER  LOPEZ PALACIOS"/>
    <n v="10043385"/>
    <m/>
    <m/>
    <n v="10043385"/>
    <x v="2"/>
    <x v="1"/>
  </r>
  <r>
    <n v="2018"/>
    <n v="136"/>
    <n v="1"/>
    <s v="01/JAN/2018"/>
    <s v="31/DEC/2018"/>
    <s v="31/DEC/2018"/>
    <s v="ORDENES DE PAGO"/>
    <n v="0"/>
    <n v="95"/>
    <d v="2018-03-13T00:00:00"/>
    <d v="2018-03-13T00:00:00"/>
    <n v="61"/>
    <n v="93"/>
    <s v="CONTRATO DE PRESTACION DE SERVICIOS PROFESIONALES"/>
    <n v="64"/>
    <s v="CC"/>
    <n v="19288195"/>
    <s v="FREDDY ALEJANDRO REYES BELLO"/>
    <n v="10043385"/>
    <m/>
    <m/>
    <n v="10043385"/>
    <x v="2"/>
    <x v="1"/>
  </r>
  <r>
    <n v="2018"/>
    <n v="136"/>
    <n v="1"/>
    <s v="01/JAN/2018"/>
    <s v="31/DEC/2018"/>
    <s v="31/DEC/2018"/>
    <s v="ORDENES DE PAGO"/>
    <n v="0"/>
    <n v="96"/>
    <d v="2018-03-13T00:00:00"/>
    <d v="2018-03-13T00:00:00"/>
    <n v="62"/>
    <n v="100"/>
    <s v="CONTRATO DE PRESTACION DE SERVICIOS PROFESIONALES"/>
    <n v="66"/>
    <s v="CC"/>
    <n v="13747799"/>
    <s v="ALVARO  LESMES QUINTERO"/>
    <n v="535647"/>
    <m/>
    <m/>
    <n v="535647"/>
    <x v="2"/>
    <x v="1"/>
  </r>
  <r>
    <n v="2018"/>
    <n v="136"/>
    <n v="1"/>
    <s v="01/JAN/2018"/>
    <s v="31/DEC/2018"/>
    <s v="31/DEC/2018"/>
    <s v="ORDENES DE PAGO"/>
    <n v="0"/>
    <n v="97"/>
    <d v="2018-03-13T00:00:00"/>
    <d v="2018-03-13T00:00:00"/>
    <n v="20"/>
    <n v="39"/>
    <s v="CONTRATO DE PRESTACION DE SERVICIOS PROFESIONALES"/>
    <n v="33"/>
    <s v="CC"/>
    <n v="79730608"/>
    <s v="MARCO DAVID SERRANO TURRIAGO"/>
    <n v="8034708"/>
    <m/>
    <m/>
    <n v="8034708"/>
    <x v="2"/>
    <x v="1"/>
  </r>
  <r>
    <n v="2018"/>
    <n v="136"/>
    <n v="1"/>
    <s v="01/JAN/2018"/>
    <s v="31/DEC/2018"/>
    <s v="31/DEC/2018"/>
    <s v="ORDENES DE PAGO"/>
    <n v="0"/>
    <n v="101"/>
    <d v="2018-03-16T00:00:00"/>
    <d v="2018-03-16T00:00:00"/>
    <n v="70"/>
    <n v="103"/>
    <s v="CONTRATO DE PRESTACION DE SERVICIOS PROFESIONALES"/>
    <n v="81"/>
    <s v="CC"/>
    <n v="19246720"/>
    <s v="FERNANDO  TRUJILLO HERNANDEZ"/>
    <n v="8034708"/>
    <m/>
    <m/>
    <n v="8034708"/>
    <x v="2"/>
    <x v="1"/>
  </r>
  <r>
    <n v="2018"/>
    <n v="136"/>
    <n v="1"/>
    <s v="01/JAN/2018"/>
    <s v="31/DEC/2018"/>
    <s v="31/DEC/2018"/>
    <s v="ORDENES DE PAGO"/>
    <n v="0"/>
    <n v="103"/>
    <d v="2018-03-13T00:00:00"/>
    <d v="2018-03-13T00:00:00"/>
    <n v="6"/>
    <n v="50"/>
    <s v="CONTRATO DE PRESTACION DE SERVICIOS PROFESIONALES"/>
    <n v="8"/>
    <s v="CC"/>
    <n v="52148467"/>
    <s v="JANNETH MARCELA MATTA OSPINA"/>
    <n v="8034708"/>
    <m/>
    <m/>
    <n v="8034708"/>
    <x v="2"/>
    <x v="1"/>
  </r>
  <r>
    <n v="2018"/>
    <n v="136"/>
    <n v="1"/>
    <s v="01/JAN/2018"/>
    <s v="31/DEC/2018"/>
    <s v="31/DEC/2018"/>
    <s v="ORDENES DE PAGO"/>
    <n v="0"/>
    <n v="105"/>
    <d v="2018-03-13T00:00:00"/>
    <d v="2018-03-13T00:00:00"/>
    <n v="62"/>
    <n v="100"/>
    <s v="CONTRATO DE PRESTACION DE SERVICIOS PROFESIONALES"/>
    <n v="66"/>
    <s v="CC"/>
    <n v="13747799"/>
    <s v="ALVARO  LESMES QUINTERO"/>
    <n v="8034708"/>
    <m/>
    <m/>
    <n v="8034708"/>
    <x v="2"/>
    <x v="1"/>
  </r>
  <r>
    <n v="2018"/>
    <n v="136"/>
    <n v="1"/>
    <s v="01/JAN/2018"/>
    <s v="31/DEC/2018"/>
    <s v="31/DEC/2018"/>
    <s v="ORDENES DE PAGO"/>
    <n v="0"/>
    <n v="106"/>
    <d v="2018-03-16T00:00:00"/>
    <d v="2018-03-16T00:00:00"/>
    <n v="54"/>
    <n v="13"/>
    <s v="CONTRATO DE PRESTACION DE SERVICIOS PROFESIONALES"/>
    <n v="61"/>
    <s v="NIT"/>
    <n v="830511165"/>
    <s v="MARTIN BERMUDEZ ASOCIADOS S A"/>
    <n v="19000000"/>
    <m/>
    <m/>
    <n v="19000000"/>
    <x v="2"/>
    <x v="1"/>
  </r>
  <r>
    <n v="2018"/>
    <n v="136"/>
    <n v="1"/>
    <s v="01/JAN/2018"/>
    <s v="31/DEC/2018"/>
    <s v="31/DEC/2018"/>
    <s v="ORDENES DE PAGO"/>
    <n v="0"/>
    <n v="110"/>
    <d v="2018-03-16T00:00:00"/>
    <d v="2018-03-16T00:00:00"/>
    <n v="2"/>
    <n v="37"/>
    <s v="CONTRATO DE PRESTACION DE SERVICIOS PROFESIONALES"/>
    <n v="2"/>
    <s v="CC"/>
    <n v="80191977"/>
    <s v="LUIS GABRIEL ESPITIA PINZON"/>
    <n v="10043385"/>
    <m/>
    <m/>
    <n v="10043385"/>
    <x v="2"/>
    <x v="1"/>
  </r>
  <r>
    <n v="2018"/>
    <n v="136"/>
    <n v="1"/>
    <s v="01/JAN/2018"/>
    <s v="31/DEC/2018"/>
    <s v="31/DEC/2018"/>
    <s v="ORDENES DE PAGO"/>
    <n v="0"/>
    <n v="117"/>
    <d v="2018-03-21T00:00:00"/>
    <d v="2018-03-21T00:00:00"/>
    <n v="74"/>
    <n v="99"/>
    <s v="CONTRATO DE PRESTACION DE SERVICIOS PROFESIONALES"/>
    <n v="70"/>
    <s v="CC"/>
    <n v="9396901"/>
    <s v="CARLOS ALBERTO LOPEZ CADENA"/>
    <n v="10043385"/>
    <m/>
    <m/>
    <n v="10043385"/>
    <x v="2"/>
    <x v="1"/>
  </r>
  <r>
    <n v="2018"/>
    <n v="136"/>
    <n v="1"/>
    <s v="01/JAN/2018"/>
    <s v="31/DEC/2018"/>
    <s v="31/DEC/2018"/>
    <s v="ORDENES DE PAGO"/>
    <n v="0"/>
    <n v="124"/>
    <d v="2018-03-23T00:00:00"/>
    <d v="2018-03-23T00:00:00"/>
    <n v="78"/>
    <n v="102"/>
    <s v="CONTRATO DE PRESTACION DE SERVICIOS PROFESIONALES"/>
    <n v="75"/>
    <s v="CC"/>
    <n v="80016837"/>
    <s v="ALEXANDER ANTONIO PABON CAPACHO"/>
    <n v="7365149"/>
    <m/>
    <m/>
    <n v="7365149"/>
    <x v="2"/>
    <x v="1"/>
  </r>
  <r>
    <n v="2018"/>
    <n v="136"/>
    <n v="1"/>
    <s v="01/JAN/2018"/>
    <s v="31/DEC/2018"/>
    <s v="31/DEC/2018"/>
    <s v="ORDENES DE PAGO"/>
    <n v="0"/>
    <n v="125"/>
    <d v="2018-03-23T00:00:00"/>
    <d v="2018-03-23T00:00:00"/>
    <n v="73"/>
    <n v="101"/>
    <s v="CONTRATO DE PRESTACION DE SERVICIOS PROFESIONALES"/>
    <n v="80"/>
    <s v="CC"/>
    <n v="1015394490"/>
    <s v="CRISTHIAN GIOVANI FRANCO GUIJARRO"/>
    <n v="8034708"/>
    <m/>
    <m/>
    <n v="8034708"/>
    <x v="2"/>
    <x v="1"/>
  </r>
  <r>
    <n v="2018"/>
    <n v="136"/>
    <n v="1"/>
    <s v="01/JAN/2018"/>
    <s v="31/DEC/2018"/>
    <s v="31/DEC/2018"/>
    <s v="ORDENES DE PAGO"/>
    <n v="0"/>
    <n v="150"/>
    <d v="2018-04-05T00:00:00"/>
    <d v="2018-04-05T00:00:00"/>
    <n v="2"/>
    <n v="37"/>
    <s v="CONTRATO DE PRESTACION DE SERVICIOS PROFESIONALES"/>
    <n v="2"/>
    <s v="CC"/>
    <n v="80191977"/>
    <s v="LUIS GABRIEL ESPITIA PINZON"/>
    <n v="10043385"/>
    <m/>
    <m/>
    <n v="10043385"/>
    <x v="3"/>
    <x v="1"/>
  </r>
  <r>
    <n v="2018"/>
    <n v="136"/>
    <n v="1"/>
    <s v="01/JAN/2018"/>
    <s v="31/DEC/2018"/>
    <s v="31/DEC/2018"/>
    <s v="ORDENES DE PAGO"/>
    <n v="0"/>
    <n v="151"/>
    <d v="2018-04-05T00:00:00"/>
    <d v="2018-04-05T00:00:00"/>
    <n v="62"/>
    <n v="100"/>
    <s v="CONTRATO DE PRESTACION DE SERVICIOS PROFESIONALES"/>
    <n v="66"/>
    <s v="CC"/>
    <n v="13747799"/>
    <s v="ALVARO  LESMES QUINTERO"/>
    <n v="8034708"/>
    <n v="8034708"/>
    <m/>
    <m/>
    <x v="3"/>
    <x v="1"/>
  </r>
  <r>
    <n v="2018"/>
    <n v="136"/>
    <n v="1"/>
    <s v="01/JAN/2018"/>
    <s v="31/DEC/2018"/>
    <s v="31/DEC/2018"/>
    <s v="ORDENES DE PAGO"/>
    <n v="0"/>
    <n v="152"/>
    <d v="2018-04-05T00:00:00"/>
    <d v="2018-04-05T00:00:00"/>
    <n v="54"/>
    <n v="13"/>
    <s v="CONTRATO DE PRESTACION DE SERVICIOS PROFESIONALES"/>
    <n v="61"/>
    <s v="NIT"/>
    <n v="830511165"/>
    <s v="MARTIN BERMUDEZ ASOCIADOS S A"/>
    <n v="19000000"/>
    <m/>
    <m/>
    <n v="19000000"/>
    <x v="3"/>
    <x v="1"/>
  </r>
  <r>
    <n v="2018"/>
    <n v="136"/>
    <n v="1"/>
    <s v="01/JAN/2018"/>
    <s v="31/DEC/2018"/>
    <s v="31/DEC/2018"/>
    <s v="ORDENES DE PAGO"/>
    <n v="0"/>
    <n v="154"/>
    <d v="2018-04-05T00:00:00"/>
    <d v="2018-04-05T00:00:00"/>
    <n v="6"/>
    <n v="50"/>
    <s v="CONTRATO DE PRESTACION DE SERVICIOS PROFESIONALES"/>
    <n v="8"/>
    <s v="CC"/>
    <n v="52148467"/>
    <s v="JANNETH MARCELA MATTA OSPINA"/>
    <n v="8034708"/>
    <m/>
    <m/>
    <n v="8034708"/>
    <x v="3"/>
    <x v="1"/>
  </r>
  <r>
    <n v="2018"/>
    <n v="136"/>
    <n v="1"/>
    <s v="01/JAN/2018"/>
    <s v="31/DEC/2018"/>
    <s v="31/DEC/2018"/>
    <s v="ORDENES DE PAGO"/>
    <n v="0"/>
    <n v="155"/>
    <d v="2018-04-05T00:00:00"/>
    <d v="2018-04-05T00:00:00"/>
    <n v="20"/>
    <n v="39"/>
    <s v="CONTRATO DE PRESTACION DE SERVICIOS PROFESIONALES"/>
    <n v="33"/>
    <s v="CC"/>
    <n v="79730608"/>
    <s v="MARCO DAVID SERRANO TURRIAGO"/>
    <n v="8034708"/>
    <m/>
    <m/>
    <n v="8034708"/>
    <x v="3"/>
    <x v="1"/>
  </r>
  <r>
    <n v="2018"/>
    <n v="136"/>
    <n v="1"/>
    <s v="01/JAN/2018"/>
    <s v="31/DEC/2018"/>
    <s v="31/DEC/2018"/>
    <s v="ORDENES DE PAGO"/>
    <n v="0"/>
    <n v="156"/>
    <d v="2018-04-05T00:00:00"/>
    <d v="2018-04-05T00:00:00"/>
    <n v="62"/>
    <n v="100"/>
    <s v="CONTRATO DE PRESTACION DE SERVICIOS PROFESIONALES"/>
    <n v="66"/>
    <s v="CC"/>
    <n v="13747799"/>
    <s v="ALVARO  LESMES QUINTERO"/>
    <n v="8034708"/>
    <m/>
    <m/>
    <n v="8034708"/>
    <x v="3"/>
    <x v="1"/>
  </r>
  <r>
    <n v="2018"/>
    <n v="136"/>
    <n v="1"/>
    <s v="01/JAN/2018"/>
    <s v="31/DEC/2018"/>
    <s v="31/DEC/2018"/>
    <s v="ORDENES DE PAGO"/>
    <n v="0"/>
    <n v="163"/>
    <d v="2018-04-10T00:00:00"/>
    <d v="2018-04-10T00:00:00"/>
    <n v="61"/>
    <n v="93"/>
    <s v="CONTRATO DE PRESTACION DE SERVICIOS PROFESIONALES"/>
    <n v="64"/>
    <s v="CC"/>
    <n v="19288195"/>
    <s v="FREDDY ALEJANDRO REYES BELLO"/>
    <n v="10043385"/>
    <m/>
    <m/>
    <n v="10043385"/>
    <x v="3"/>
    <x v="1"/>
  </r>
  <r>
    <n v="2018"/>
    <n v="136"/>
    <n v="1"/>
    <s v="01/JAN/2018"/>
    <s v="31/DEC/2018"/>
    <s v="31/DEC/2018"/>
    <s v="ORDENES DE PAGO"/>
    <n v="0"/>
    <n v="176"/>
    <d v="2018-04-12T00:00:00"/>
    <d v="2018-04-12T00:00:00"/>
    <n v="74"/>
    <n v="99"/>
    <s v="CONTRATO DE PRESTACION DE SERVICIOS PROFESIONALES"/>
    <n v="70"/>
    <s v="CC"/>
    <n v="9396901"/>
    <s v="CARLOS ALBERTO LOPEZ CADENA"/>
    <n v="10043385"/>
    <m/>
    <m/>
    <n v="10043385"/>
    <x v="3"/>
    <x v="1"/>
  </r>
  <r>
    <n v="2018"/>
    <n v="136"/>
    <n v="1"/>
    <s v="01/JAN/2018"/>
    <s v="31/DEC/2018"/>
    <s v="31/DEC/2018"/>
    <s v="ORDENES DE PAGO"/>
    <n v="0"/>
    <n v="180"/>
    <d v="2018-04-12T00:00:00"/>
    <d v="2018-04-12T00:00:00"/>
    <n v="1"/>
    <n v="41"/>
    <s v="CONTRATO DE PRESTACION DE SERVICIOS PROFESIONALES"/>
    <n v="3"/>
    <s v="CC"/>
    <n v="79888947"/>
    <s v="ALEXANDER  LOPEZ PALACIOS"/>
    <n v="10043385"/>
    <m/>
    <m/>
    <n v="10043385"/>
    <x v="3"/>
    <x v="1"/>
  </r>
  <r>
    <n v="2018"/>
    <n v="136"/>
    <n v="1"/>
    <s v="01/JAN/2018"/>
    <s v="31/DEC/2018"/>
    <s v="31/DEC/2018"/>
    <s v="ORDENES DE PAGO"/>
    <n v="0"/>
    <n v="186"/>
    <d v="2018-04-12T00:00:00"/>
    <d v="2018-04-12T00:00:00"/>
    <n v="78"/>
    <n v="102"/>
    <s v="CONTRATO DE PRESTACION DE SERVICIOS PROFESIONALES"/>
    <n v="75"/>
    <s v="CC"/>
    <n v="80016837"/>
    <s v="ALEXANDER ANTONIO PABON CAPACHO"/>
    <n v="7365149"/>
    <m/>
    <m/>
    <n v="7365149"/>
    <x v="3"/>
    <x v="1"/>
  </r>
  <r>
    <n v="2018"/>
    <n v="136"/>
    <n v="1"/>
    <s v="01/JAN/2018"/>
    <s v="31/DEC/2018"/>
    <s v="31/DEC/2018"/>
    <s v="ORDENES DE PAGO"/>
    <n v="0"/>
    <n v="187"/>
    <d v="2018-04-18T00:00:00"/>
    <d v="2018-04-18T00:00:00"/>
    <n v="69"/>
    <n v="104"/>
    <s v="CONTRATO DE PRESTACION DE SERVICIOS PROFESIONALES"/>
    <n v="69"/>
    <s v="NIT"/>
    <n v="830135855"/>
    <s v="ALVAREZ ZARATE &amp; ASOCIADOS S.A.S."/>
    <n v="20086770"/>
    <m/>
    <m/>
    <n v="20086770"/>
    <x v="3"/>
    <x v="1"/>
  </r>
  <r>
    <n v="2018"/>
    <n v="136"/>
    <n v="1"/>
    <s v="01/JAN/2018"/>
    <s v="31/DEC/2018"/>
    <s v="31/DEC/2018"/>
    <s v="ORDENES DE PAGO"/>
    <n v="0"/>
    <n v="196"/>
    <d v="2018-04-13T00:00:00"/>
    <d v="2018-04-13T00:00:00"/>
    <n v="22"/>
    <n v="87"/>
    <s v="CONTRATO DE PRESTACION DE SERVICIOS PROFESIONALES"/>
    <n v="16"/>
    <s v="CC"/>
    <n v="51866305"/>
    <s v="GLADYS PATRICIA SILVA CORDERO"/>
    <n v="10043385"/>
    <m/>
    <m/>
    <n v="10043385"/>
    <x v="3"/>
    <x v="1"/>
  </r>
  <r>
    <n v="2018"/>
    <n v="136"/>
    <n v="1"/>
    <s v="01/JAN/2018"/>
    <s v="31/DEC/2018"/>
    <s v="31/DEC/2018"/>
    <s v="ORDENES DE PAGO"/>
    <n v="0"/>
    <n v="198"/>
    <d v="2018-04-16T00:00:00"/>
    <d v="2018-04-16T00:00:00"/>
    <n v="7"/>
    <n v="36"/>
    <s v="CONTRATO DE PRESTACION DE SERVICIOS PROFESIONALES"/>
    <n v="12"/>
    <s v="CC"/>
    <n v="79302075"/>
    <s v="IVAN JAVIER GOMEZ MANCERA"/>
    <n v="2678236"/>
    <m/>
    <m/>
    <n v="2678236"/>
    <x v="3"/>
    <x v="1"/>
  </r>
  <r>
    <n v="2018"/>
    <n v="136"/>
    <n v="1"/>
    <s v="01/JAN/2018"/>
    <s v="31/DEC/2018"/>
    <s v="31/DEC/2018"/>
    <s v="ORDENES DE PAGO"/>
    <n v="0"/>
    <n v="199"/>
    <d v="2018-04-18T00:00:00"/>
    <d v="2018-04-18T00:00:00"/>
    <n v="7"/>
    <n v="36"/>
    <s v="CONTRATO DE PRESTACION DE SERVICIOS PROFESIONALES"/>
    <n v="12"/>
    <s v="CC"/>
    <n v="79302075"/>
    <s v="IVAN JAVIER GOMEZ MANCERA"/>
    <n v="10043385"/>
    <m/>
    <m/>
    <n v="10043385"/>
    <x v="3"/>
    <x v="1"/>
  </r>
  <r>
    <n v="2018"/>
    <n v="136"/>
    <n v="1"/>
    <s v="01/JAN/2018"/>
    <s v="31/DEC/2018"/>
    <s v="31/DEC/2018"/>
    <s v="ORDENES DE PAGO"/>
    <n v="0"/>
    <n v="201"/>
    <d v="2018-04-18T00:00:00"/>
    <d v="2018-04-18T00:00:00"/>
    <n v="7"/>
    <n v="36"/>
    <s v="CONTRATO DE PRESTACION DE SERVICIOS PROFESIONALES"/>
    <n v="12"/>
    <s v="CC"/>
    <n v="79302075"/>
    <s v="IVAN JAVIER GOMEZ MANCERA"/>
    <n v="10043385"/>
    <m/>
    <m/>
    <n v="10043385"/>
    <x v="3"/>
    <x v="1"/>
  </r>
  <r>
    <n v="2018"/>
    <n v="136"/>
    <n v="1"/>
    <s v="01/JAN/2018"/>
    <s v="31/DEC/2018"/>
    <s v="31/DEC/2018"/>
    <s v="ORDENES DE PAGO"/>
    <n v="0"/>
    <n v="210"/>
    <d v="2018-04-23T00:00:00"/>
    <d v="2018-04-23T00:00:00"/>
    <n v="59"/>
    <n v="72"/>
    <s v="CONTRATO DE PRESTACION DE SERVICIOS PROFESIONALES"/>
    <n v="56"/>
    <s v="NIT"/>
    <n v="900139935"/>
    <s v="BELTRAN &amp; CASTELLANOS ASOCIADOS LTDA."/>
    <n v="35000000"/>
    <m/>
    <m/>
    <n v="35000000"/>
    <x v="3"/>
    <x v="1"/>
  </r>
  <r>
    <n v="2018"/>
    <n v="136"/>
    <n v="1"/>
    <s v="01/JAN/2018"/>
    <s v="31/DEC/2018"/>
    <s v="31/DEC/2018"/>
    <s v="ORDENES DE PAGO"/>
    <n v="0"/>
    <n v="219"/>
    <d v="2018-05-04T00:00:00"/>
    <d v="2018-05-04T00:00:00"/>
    <n v="6"/>
    <n v="50"/>
    <s v="CONTRATO DE PRESTACION DE SERVICIOS PROFESIONALES"/>
    <n v="8"/>
    <s v="CC"/>
    <n v="52148467"/>
    <s v="JANNETH MARCELA MATTA OSPINA"/>
    <n v="8034708"/>
    <m/>
    <m/>
    <n v="8034708"/>
    <x v="4"/>
    <x v="1"/>
  </r>
  <r>
    <n v="2018"/>
    <n v="136"/>
    <n v="1"/>
    <s v="01/JAN/2018"/>
    <s v="31/DEC/2018"/>
    <s v="31/DEC/2018"/>
    <s v="ORDENES DE PAGO"/>
    <n v="0"/>
    <n v="220"/>
    <d v="2018-05-08T00:00:00"/>
    <d v="2018-05-08T00:00:00"/>
    <n v="73"/>
    <n v="101"/>
    <s v="CONTRATO DE PRESTACION DE SERVICIOS PROFESIONALES"/>
    <n v="80"/>
    <s v="CC"/>
    <n v="1015394490"/>
    <s v="CRISTHIAN GIOVANI FRANCO GUIJARRO"/>
    <n v="8034708"/>
    <m/>
    <m/>
    <n v="8034708"/>
    <x v="4"/>
    <x v="1"/>
  </r>
  <r>
    <n v="2018"/>
    <n v="136"/>
    <n v="1"/>
    <s v="01/JAN/2018"/>
    <s v="31/DEC/2018"/>
    <s v="31/DEC/2018"/>
    <s v="ORDENES DE PAGO"/>
    <n v="0"/>
    <n v="223"/>
    <d v="2018-05-04T00:00:00"/>
    <d v="2018-05-04T00:00:00"/>
    <n v="20"/>
    <n v="39"/>
    <s v="CONTRATO DE PRESTACION DE SERVICIOS PROFESIONALES"/>
    <n v="33"/>
    <s v="CC"/>
    <n v="79730608"/>
    <s v="MARCO DAVID SERRANO TURRIAGO"/>
    <n v="8034708"/>
    <m/>
    <m/>
    <n v="8034708"/>
    <x v="4"/>
    <x v="1"/>
  </r>
  <r>
    <n v="2018"/>
    <n v="136"/>
    <n v="1"/>
    <s v="01/JAN/2018"/>
    <s v="31/DEC/2018"/>
    <s v="31/DEC/2018"/>
    <s v="ORDENES DE PAGO"/>
    <n v="0"/>
    <n v="235"/>
    <d v="2018-05-08T00:00:00"/>
    <d v="2018-05-08T00:00:00"/>
    <n v="62"/>
    <n v="100"/>
    <s v="CONTRATO DE PRESTACION DE SERVICIOS PROFESIONALES"/>
    <n v="66"/>
    <s v="CC"/>
    <n v="13747799"/>
    <s v="ALVARO  LESMES QUINTERO"/>
    <n v="8034708"/>
    <m/>
    <m/>
    <n v="8034708"/>
    <x v="4"/>
    <x v="1"/>
  </r>
  <r>
    <n v="2018"/>
    <n v="136"/>
    <n v="1"/>
    <s v="01/JAN/2018"/>
    <s v="31/DEC/2018"/>
    <s v="31/DEC/2018"/>
    <s v="ORDENES DE PAGO"/>
    <n v="0"/>
    <n v="244"/>
    <d v="2018-05-10T00:00:00"/>
    <d v="2018-05-10T00:00:00"/>
    <n v="70"/>
    <n v="103"/>
    <s v="CONTRATO DE PRESTACION DE SERVICIOS PROFESIONALES"/>
    <n v="81"/>
    <s v="CC"/>
    <n v="19246720"/>
    <s v="FERNANDO  TRUJILLO HERNANDEZ"/>
    <n v="8034708"/>
    <m/>
    <m/>
    <n v="8034708"/>
    <x v="4"/>
    <x v="1"/>
  </r>
  <r>
    <n v="2018"/>
    <n v="136"/>
    <n v="1"/>
    <s v="01/JAN/2018"/>
    <s v="31/DEC/2018"/>
    <s v="31/DEC/2018"/>
    <s v="ORDENES DE PAGO"/>
    <n v="0"/>
    <n v="245"/>
    <d v="2018-05-10T00:00:00"/>
    <d v="2018-05-10T00:00:00"/>
    <n v="2"/>
    <n v="37"/>
    <s v="CONTRATO DE PRESTACION DE SERVICIOS PROFESIONALES"/>
    <n v="2"/>
    <s v="CC"/>
    <n v="80191977"/>
    <s v="LUIS GABRIEL ESPITIA PINZON"/>
    <n v="10043385"/>
    <m/>
    <m/>
    <n v="10043385"/>
    <x v="4"/>
    <x v="1"/>
  </r>
  <r>
    <n v="2018"/>
    <n v="136"/>
    <n v="1"/>
    <s v="01/JAN/2018"/>
    <s v="31/DEC/2018"/>
    <s v="31/DEC/2018"/>
    <s v="ORDENES DE PAGO"/>
    <n v="0"/>
    <n v="253"/>
    <d v="2018-05-11T00:00:00"/>
    <d v="2018-05-11T00:00:00"/>
    <n v="61"/>
    <n v="93"/>
    <s v="CONTRATO DE PRESTACION DE SERVICIOS PROFESIONALES"/>
    <n v="64"/>
    <s v="CC"/>
    <n v="19288195"/>
    <s v="FREDDY ALEJANDRO REYES BELLO"/>
    <n v="10043385"/>
    <m/>
    <m/>
    <n v="10043385"/>
    <x v="4"/>
    <x v="1"/>
  </r>
  <r>
    <n v="2018"/>
    <n v="136"/>
    <n v="1"/>
    <s v="01/JAN/2018"/>
    <s v="31/DEC/2018"/>
    <s v="31/DEC/2018"/>
    <s v="ORDENES DE PAGO"/>
    <n v="0"/>
    <n v="262"/>
    <d v="2018-05-11T00:00:00"/>
    <d v="2018-05-11T00:00:00"/>
    <n v="54"/>
    <n v="13"/>
    <s v="CONTRATO DE PRESTACION DE SERVICIOS PROFESIONALES"/>
    <n v="61"/>
    <s v="NIT"/>
    <n v="830511165"/>
    <s v="MARTIN BERMUDEZ ASOCIADOS S A"/>
    <n v="19000000"/>
    <m/>
    <m/>
    <n v="19000000"/>
    <x v="4"/>
    <x v="1"/>
  </r>
  <r>
    <n v="2018"/>
    <n v="136"/>
    <n v="1"/>
    <s v="01/JAN/2018"/>
    <s v="31/DEC/2018"/>
    <s v="31/DEC/2018"/>
    <s v="ORDENES DE PAGO"/>
    <n v="0"/>
    <n v="267"/>
    <d v="2018-05-11T00:00:00"/>
    <d v="2018-05-11T00:00:00"/>
    <n v="22"/>
    <n v="87"/>
    <s v="CONTRATO DE PRESTACION DE SERVICIOS PROFESIONALES"/>
    <n v="16"/>
    <s v="CC"/>
    <n v="51866305"/>
    <s v="GLADYS PATRICIA SILVA CORDERO"/>
    <n v="10043385"/>
    <m/>
    <m/>
    <n v="10043385"/>
    <x v="4"/>
    <x v="1"/>
  </r>
  <r>
    <n v="2018"/>
    <n v="136"/>
    <n v="1"/>
    <s v="01/JAN/2018"/>
    <s v="31/DEC/2018"/>
    <s v="31/DEC/2018"/>
    <s v="ORDENES DE PAGO"/>
    <n v="0"/>
    <n v="271"/>
    <d v="2018-05-11T00:00:00"/>
    <d v="2018-05-11T00:00:00"/>
    <n v="73"/>
    <n v="101"/>
    <s v="CONTRATO DE PRESTACION DE SERVICIOS PROFESIONALES"/>
    <n v="80"/>
    <s v="CC"/>
    <n v="1015394490"/>
    <s v="CRISTHIAN GIOVANI FRANCO GUIJARRO"/>
    <n v="8034708"/>
    <m/>
    <m/>
    <n v="8034708"/>
    <x v="4"/>
    <x v="1"/>
  </r>
  <r>
    <n v="2018"/>
    <n v="136"/>
    <n v="1"/>
    <s v="01/JAN/2018"/>
    <s v="31/DEC/2018"/>
    <s v="31/DEC/2018"/>
    <s v="ORDENES DE PAGO"/>
    <n v="0"/>
    <n v="273"/>
    <d v="2018-05-16T00:00:00"/>
    <d v="2018-05-16T00:00:00"/>
    <n v="74"/>
    <n v="99"/>
    <s v="CONTRATO DE PRESTACION DE SERVICIOS PROFESIONALES"/>
    <n v="70"/>
    <s v="CC"/>
    <n v="9396901"/>
    <s v="CARLOS ALBERTO LOPEZ CADENA"/>
    <n v="10043385"/>
    <m/>
    <m/>
    <n v="10043385"/>
    <x v="4"/>
    <x v="1"/>
  </r>
  <r>
    <n v="2018"/>
    <n v="136"/>
    <n v="1"/>
    <s v="01/JAN/2018"/>
    <s v="31/DEC/2018"/>
    <s v="31/DEC/2018"/>
    <s v="ORDENES DE PAGO"/>
    <n v="0"/>
    <n v="274"/>
    <d v="2018-05-16T00:00:00"/>
    <d v="2018-05-16T00:00:00"/>
    <n v="1"/>
    <n v="41"/>
    <s v="CONTRATO DE PRESTACION DE SERVICIOS PROFESIONALES"/>
    <n v="3"/>
    <s v="CC"/>
    <n v="79888947"/>
    <s v="ALEXANDER  LOPEZ PALACIOS"/>
    <n v="10043385"/>
    <m/>
    <m/>
    <n v="10043385"/>
    <x v="4"/>
    <x v="1"/>
  </r>
  <r>
    <n v="2018"/>
    <n v="136"/>
    <n v="1"/>
    <s v="01/JAN/2018"/>
    <s v="31/DEC/2018"/>
    <s v="31/DEC/2018"/>
    <s v="ORDENES DE PAGO"/>
    <n v="0"/>
    <n v="279"/>
    <d v="2018-05-18T00:00:00"/>
    <d v="2018-05-18T00:00:00"/>
    <n v="7"/>
    <n v="36"/>
    <s v="CONTRATO DE PRESTACION DE SERVICIOS PROFESIONALES"/>
    <n v="12"/>
    <s v="CC"/>
    <n v="79302075"/>
    <s v="IVAN JAVIER GOMEZ MANCERA"/>
    <n v="10043385"/>
    <m/>
    <m/>
    <n v="10043385"/>
    <x v="4"/>
    <x v="1"/>
  </r>
  <r>
    <n v="2018"/>
    <n v="136"/>
    <n v="1"/>
    <s v="01/JAN/2018"/>
    <s v="31/DEC/2018"/>
    <s v="31/DEC/2018"/>
    <s v="ORDENES DE PAGO"/>
    <n v="0"/>
    <n v="281"/>
    <d v="2018-05-23T00:00:00"/>
    <d v="2018-05-23T00:00:00"/>
    <n v="70"/>
    <n v="103"/>
    <s v="CONTRATO DE PRESTACION DE SERVICIOS PROFESIONALES"/>
    <n v="81"/>
    <s v="CC"/>
    <n v="19246720"/>
    <s v="FERNANDO  TRUJILLO HERNANDEZ"/>
    <n v="8034708"/>
    <m/>
    <m/>
    <n v="8034708"/>
    <x v="4"/>
    <x v="1"/>
  </r>
  <r>
    <n v="2018"/>
    <n v="136"/>
    <n v="1"/>
    <s v="01/JAN/2018"/>
    <s v="31/DEC/2018"/>
    <s v="31/DEC/2018"/>
    <s v="ORDENES DE PAGO"/>
    <n v="0"/>
    <n v="284"/>
    <d v="2018-06-05T00:00:00"/>
    <d v="2018-06-05T00:00:00"/>
    <n v="78"/>
    <n v="102"/>
    <s v="CONTRATO DE PRESTACION DE SERVICIOS PROFESIONALES"/>
    <n v="75"/>
    <s v="CC"/>
    <n v="80016837"/>
    <s v="ALEXANDER ANTONIO PABON CAPACHO"/>
    <n v="7365149"/>
    <m/>
    <m/>
    <n v="7365149"/>
    <x v="5"/>
    <x v="1"/>
  </r>
  <r>
    <n v="2018"/>
    <n v="136"/>
    <n v="1"/>
    <s v="01/JAN/2018"/>
    <s v="31/DEC/2018"/>
    <s v="31/DEC/2018"/>
    <s v="ORDENES DE PAGO"/>
    <n v="0"/>
    <n v="287"/>
    <d v="2018-06-06T00:00:00"/>
    <d v="2018-06-06T00:00:00"/>
    <n v="62"/>
    <n v="100"/>
    <s v="CONTRATO DE PRESTACION DE SERVICIOS PROFESIONALES"/>
    <n v="66"/>
    <s v="CC"/>
    <n v="13747799"/>
    <s v="ALVARO  LESMES QUINTERO"/>
    <n v="8034708"/>
    <m/>
    <m/>
    <n v="8034708"/>
    <x v="5"/>
    <x v="1"/>
  </r>
  <r>
    <n v="2018"/>
    <n v="136"/>
    <n v="1"/>
    <s v="01/JAN/2018"/>
    <s v="31/DEC/2018"/>
    <s v="31/DEC/2018"/>
    <s v="ORDENES DE PAGO"/>
    <n v="0"/>
    <n v="301"/>
    <d v="2018-06-07T00:00:00"/>
    <d v="2018-06-07T00:00:00"/>
    <n v="74"/>
    <n v="99"/>
    <s v="CONTRATO DE PRESTACION DE SERVICIOS PROFESIONALES"/>
    <n v="70"/>
    <s v="CC"/>
    <n v="9396901"/>
    <s v="CARLOS ALBERTO LOPEZ CADENA"/>
    <n v="10043385"/>
    <m/>
    <m/>
    <n v="10043385"/>
    <x v="5"/>
    <x v="1"/>
  </r>
  <r>
    <n v="2018"/>
    <n v="136"/>
    <n v="1"/>
    <s v="01/JAN/2018"/>
    <s v="31/DEC/2018"/>
    <s v="31/DEC/2018"/>
    <s v="ORDENES DE PAGO"/>
    <n v="0"/>
    <n v="315"/>
    <d v="2018-06-08T00:00:00"/>
    <d v="2018-06-08T00:00:00"/>
    <n v="20"/>
    <n v="39"/>
    <s v="CONTRATO DE PRESTACION DE SERVICIOS PROFESIONALES"/>
    <n v="33"/>
    <s v="CC"/>
    <n v="79730608"/>
    <s v="MARCO DAVID SERRANO TURRIAGO"/>
    <n v="8034708"/>
    <m/>
    <m/>
    <n v="8034708"/>
    <x v="5"/>
    <x v="1"/>
  </r>
  <r>
    <n v="2018"/>
    <n v="136"/>
    <n v="1"/>
    <s v="01/JAN/2018"/>
    <s v="31/DEC/2018"/>
    <s v="31/DEC/2018"/>
    <s v="ORDENES DE PAGO"/>
    <n v="0"/>
    <n v="318"/>
    <d v="2018-06-08T00:00:00"/>
    <d v="2018-06-08T00:00:00"/>
    <n v="54"/>
    <n v="13"/>
    <s v="CONTRATO DE PRESTACION DE SERVICIOS PROFESIONALES"/>
    <n v="61"/>
    <s v="NIT"/>
    <n v="830511165"/>
    <s v="MARTIN BERMUDEZ ASOCIADOS S A"/>
    <n v="19000000"/>
    <m/>
    <m/>
    <n v="19000000"/>
    <x v="5"/>
    <x v="1"/>
  </r>
  <r>
    <n v="2018"/>
    <n v="136"/>
    <n v="1"/>
    <s v="01/JAN/2018"/>
    <s v="31/DEC/2018"/>
    <s v="31/DEC/2018"/>
    <s v="ORDENES DE PAGO"/>
    <n v="0"/>
    <n v="319"/>
    <d v="2018-06-08T00:00:00"/>
    <d v="2018-06-08T00:00:00"/>
    <n v="2"/>
    <n v="37"/>
    <s v="CONTRATO DE PRESTACION DE SERVICIOS PROFESIONALES"/>
    <n v="2"/>
    <s v="CC"/>
    <n v="80191977"/>
    <s v="LUIS GABRIEL ESPITIA PINZON"/>
    <n v="10043385"/>
    <m/>
    <m/>
    <n v="10043385"/>
    <x v="5"/>
    <x v="1"/>
  </r>
  <r>
    <n v="2018"/>
    <n v="136"/>
    <n v="1"/>
    <s v="01/JAN/2018"/>
    <s v="31/DEC/2018"/>
    <s v="31/DEC/2018"/>
    <s v="ORDENES DE PAGO"/>
    <n v="0"/>
    <n v="321"/>
    <d v="2018-06-08T00:00:00"/>
    <d v="2018-06-08T00:00:00"/>
    <n v="69"/>
    <n v="104"/>
    <s v="CONTRATO DE PRESTACION DE SERVICIOS PROFESIONALES"/>
    <n v="69"/>
    <s v="NIT"/>
    <n v="830135855"/>
    <s v="ALVAREZ ZARATE &amp; ASOCIADOS S.A.S."/>
    <n v="20086770"/>
    <m/>
    <m/>
    <n v="20086770"/>
    <x v="5"/>
    <x v="1"/>
  </r>
  <r>
    <n v="2018"/>
    <n v="136"/>
    <n v="1"/>
    <s v="01/JAN/2018"/>
    <s v="31/DEC/2018"/>
    <s v="31/DEC/2018"/>
    <s v="ORDENES DE PAGO"/>
    <n v="0"/>
    <n v="334"/>
    <d v="2018-06-18T00:00:00"/>
    <d v="2018-06-18T00:00:00"/>
    <n v="1"/>
    <n v="41"/>
    <s v="CONTRATO DE PRESTACION DE SERVICIOS PROFESIONALES"/>
    <n v="3"/>
    <s v="CC"/>
    <n v="79888947"/>
    <s v="ALEXANDER  LOPEZ PALACIOS"/>
    <n v="10043385"/>
    <m/>
    <m/>
    <n v="10043385"/>
    <x v="5"/>
    <x v="1"/>
  </r>
  <r>
    <n v="2018"/>
    <n v="136"/>
    <n v="1"/>
    <s v="01/JAN/2018"/>
    <s v="31/DEC/2018"/>
    <s v="31/DEC/2018"/>
    <s v="ORDENES DE PAGO"/>
    <n v="0"/>
    <n v="335"/>
    <d v="2018-06-18T00:00:00"/>
    <d v="2018-06-18T00:00:00"/>
    <n v="6"/>
    <n v="50"/>
    <s v="CONTRATO DE PRESTACION DE SERVICIOS PROFESIONALES"/>
    <n v="8"/>
    <s v="CC"/>
    <n v="52148467"/>
    <s v="JANNETH MARCELA MATTA OSPINA"/>
    <n v="8034708"/>
    <m/>
    <m/>
    <n v="8034708"/>
    <x v="5"/>
    <x v="1"/>
  </r>
  <r>
    <n v="2018"/>
    <n v="136"/>
    <n v="1"/>
    <s v="01/JAN/2018"/>
    <s v="31/DEC/2018"/>
    <s v="31/DEC/2018"/>
    <s v="ORDENES DE PAGO"/>
    <n v="0"/>
    <n v="342"/>
    <d v="2018-06-18T00:00:00"/>
    <d v="2018-06-18T00:00:00"/>
    <n v="61"/>
    <n v="93"/>
    <s v="CONTRATO DE PRESTACION DE SERVICIOS PROFESIONALES"/>
    <n v="64"/>
    <s v="CC"/>
    <n v="19288195"/>
    <s v="FREDDY ALEJANDRO REYES BELLO"/>
    <n v="10043385"/>
    <m/>
    <m/>
    <n v="10043385"/>
    <x v="5"/>
    <x v="1"/>
  </r>
  <r>
    <n v="2018"/>
    <n v="136"/>
    <n v="1"/>
    <s v="01/JAN/2018"/>
    <s v="31/DEC/2018"/>
    <s v="31/DEC/2018"/>
    <s v="ORDENES DE PAGO"/>
    <n v="0"/>
    <n v="343"/>
    <d v="2018-06-18T00:00:00"/>
    <d v="2018-06-18T00:00:00"/>
    <n v="22"/>
    <n v="87"/>
    <s v="CONTRATO DE PRESTACION DE SERVICIOS PROFESIONALES"/>
    <n v="16"/>
    <s v="CC"/>
    <n v="51866305"/>
    <s v="GLADYS PATRICIA SILVA CORDERO"/>
    <n v="8034708"/>
    <m/>
    <m/>
    <n v="8034708"/>
    <x v="5"/>
    <x v="1"/>
  </r>
  <r>
    <n v="2018"/>
    <n v="136"/>
    <n v="1"/>
    <s v="01/JAN/2018"/>
    <s v="31/DEC/2018"/>
    <s v="31/DEC/2018"/>
    <s v="ORDENES DE PAGO"/>
    <n v="0"/>
    <n v="344"/>
    <d v="2018-06-18T00:00:00"/>
    <d v="2018-06-18T00:00:00"/>
    <n v="7"/>
    <n v="36"/>
    <s v="CONTRATO DE PRESTACION DE SERVICIOS PROFESIONALES"/>
    <n v="12"/>
    <s v="CC"/>
    <n v="79302075"/>
    <s v="IVAN JAVIER GOMEZ MANCERA"/>
    <n v="10043385"/>
    <m/>
    <m/>
    <n v="10043385"/>
    <x v="5"/>
    <x v="1"/>
  </r>
  <r>
    <n v="2018"/>
    <n v="136"/>
    <n v="1"/>
    <s v="01/JAN/2018"/>
    <s v="31/DEC/2018"/>
    <s v="31/DEC/2018"/>
    <s v="ORDENES DE PAGO"/>
    <n v="0"/>
    <n v="352"/>
    <d v="2018-06-25T00:00:00"/>
    <d v="2018-06-25T00:00:00"/>
    <n v="78"/>
    <n v="102"/>
    <s v="CONTRATO DE PRESTACION DE SERVICIOS PROFESIONALES"/>
    <n v="75"/>
    <s v="CC"/>
    <n v="80016837"/>
    <s v="ALEXANDER ANTONIO PABON CAPACHO"/>
    <n v="7365149"/>
    <m/>
    <m/>
    <n v="7365149"/>
    <x v="5"/>
    <x v="1"/>
  </r>
  <r>
    <n v="2018"/>
    <n v="136"/>
    <n v="1"/>
    <s v="01/JAN/2018"/>
    <s v="31/DEC/2018"/>
    <s v="31/DEC/2018"/>
    <s v="ORDENES DE PAGO"/>
    <n v="0"/>
    <n v="353"/>
    <d v="2018-06-25T00:00:00"/>
    <d v="2018-06-25T00:00:00"/>
    <n v="73"/>
    <n v="101"/>
    <s v="CONTRATO DE PRESTACION DE SERVICIOS PROFESIONALES"/>
    <n v="80"/>
    <s v="CC"/>
    <n v="1015394490"/>
    <s v="CRISTHIAN GIOVANI FRANCO GUIJARRO"/>
    <n v="8034708"/>
    <m/>
    <m/>
    <n v="8034708"/>
    <x v="5"/>
    <x v="1"/>
  </r>
  <r>
    <n v="2018"/>
    <n v="136"/>
    <n v="1"/>
    <s v="01/JAN/2018"/>
    <s v="31/DEC/2018"/>
    <s v="31/DEC/2018"/>
    <s v="ORDENES DE PAGO"/>
    <n v="0"/>
    <n v="380"/>
    <d v="2018-07-09T00:00:00"/>
    <d v="2018-07-09T00:00:00"/>
    <n v="61"/>
    <n v="93"/>
    <s v="CONTRATO DE PRESTACION DE SERVICIOS PROFESIONALES"/>
    <n v="64"/>
    <s v="CC"/>
    <n v="19288195"/>
    <s v="FREDDY ALEJANDRO REYES BELLO"/>
    <n v="10043385"/>
    <m/>
    <m/>
    <n v="10043385"/>
    <x v="6"/>
    <x v="1"/>
  </r>
  <r>
    <n v="2018"/>
    <n v="136"/>
    <n v="1"/>
    <s v="01/JAN/2018"/>
    <s v="31/DEC/2018"/>
    <s v="31/DEC/2018"/>
    <s v="ORDENES DE PAGO"/>
    <n v="0"/>
    <n v="381"/>
    <d v="2018-07-09T00:00:00"/>
    <d v="2018-07-09T00:00:00"/>
    <n v="22"/>
    <n v="87"/>
    <s v="CONTRATO DE PRESTACION DE SERVICIOS PROFESIONALES"/>
    <n v="16"/>
    <s v="CC"/>
    <n v="51866305"/>
    <s v="GLADYS PATRICIA SILVA CORDERO"/>
    <n v="10043385"/>
    <m/>
    <m/>
    <n v="10043385"/>
    <x v="6"/>
    <x v="1"/>
  </r>
  <r>
    <n v="2018"/>
    <n v="136"/>
    <n v="1"/>
    <s v="01/JAN/2018"/>
    <s v="31/DEC/2018"/>
    <s v="31/DEC/2018"/>
    <s v="ORDENES DE PAGO"/>
    <n v="0"/>
    <n v="383"/>
    <d v="2018-07-09T00:00:00"/>
    <d v="2018-07-09T00:00:00"/>
    <n v="6"/>
    <n v="50"/>
    <s v="CONTRATO DE PRESTACION DE SERVICIOS PROFESIONALES"/>
    <n v="8"/>
    <s v="CC"/>
    <n v="52148467"/>
    <s v="JANNETH MARCELA MATTA OSPINA"/>
    <n v="8034708"/>
    <m/>
    <m/>
    <n v="8034708"/>
    <x v="6"/>
    <x v="1"/>
  </r>
  <r>
    <n v="2018"/>
    <n v="136"/>
    <n v="1"/>
    <s v="01/JAN/2018"/>
    <s v="31/DEC/2018"/>
    <s v="31/DEC/2018"/>
    <s v="ORDENES DE PAGO"/>
    <n v="0"/>
    <n v="385"/>
    <d v="2018-07-10T00:00:00"/>
    <d v="2018-07-10T00:00:00"/>
    <n v="2"/>
    <n v="37"/>
    <s v="CONTRATO DE PRESTACION DE SERVICIOS PROFESIONALES"/>
    <n v="2"/>
    <s v="CC"/>
    <n v="80191977"/>
    <s v="LUIS GABRIEL ESPITIA PINZON"/>
    <n v="10043385"/>
    <m/>
    <m/>
    <n v="10043385"/>
    <x v="6"/>
    <x v="1"/>
  </r>
  <r>
    <n v="2018"/>
    <n v="136"/>
    <n v="1"/>
    <s v="01/JAN/2018"/>
    <s v="31/DEC/2018"/>
    <s v="31/DEC/2018"/>
    <s v="ORDENES DE PAGO"/>
    <n v="0"/>
    <n v="406"/>
    <d v="2018-07-11T00:00:00"/>
    <d v="2018-07-11T00:00:00"/>
    <n v="74"/>
    <n v="99"/>
    <s v="CONTRATO DE PRESTACION DE SERVICIOS PROFESIONALES"/>
    <n v="70"/>
    <s v="CC"/>
    <n v="9396901"/>
    <s v="CARLOS ALBERTO LOPEZ CADENA"/>
    <n v="10043385"/>
    <m/>
    <m/>
    <n v="10043385"/>
    <x v="6"/>
    <x v="1"/>
  </r>
  <r>
    <n v="2018"/>
    <n v="136"/>
    <n v="1"/>
    <s v="01/JAN/2018"/>
    <s v="31/DEC/2018"/>
    <s v="31/DEC/2018"/>
    <s v="ORDENES DE PAGO"/>
    <n v="0"/>
    <n v="412"/>
    <d v="2018-07-11T00:00:00"/>
    <d v="2018-07-11T00:00:00"/>
    <n v="62"/>
    <n v="100"/>
    <s v="CONTRATO DE PRESTACION DE SERVICIOS PROFESIONALES"/>
    <n v="66"/>
    <s v="CC"/>
    <n v="13747799"/>
    <s v="ALVARO  LESMES QUINTERO"/>
    <n v="8034708"/>
    <m/>
    <m/>
    <n v="8034708"/>
    <x v="6"/>
    <x v="1"/>
  </r>
  <r>
    <n v="2018"/>
    <n v="136"/>
    <n v="1"/>
    <s v="01/JAN/2018"/>
    <s v="31/DEC/2018"/>
    <s v="31/DEC/2018"/>
    <s v="ORDENES DE PAGO"/>
    <n v="0"/>
    <n v="415"/>
    <d v="2018-07-11T00:00:00"/>
    <d v="2018-07-11T00:00:00"/>
    <n v="1"/>
    <n v="41"/>
    <s v="CONTRATO DE PRESTACION DE SERVICIOS PROFESIONALES"/>
    <n v="3"/>
    <s v="CC"/>
    <n v="79888947"/>
    <s v="ALEXANDER  LOPEZ PALACIOS"/>
    <n v="10043385"/>
    <m/>
    <m/>
    <n v="10043385"/>
    <x v="6"/>
    <x v="1"/>
  </r>
  <r>
    <n v="2018"/>
    <n v="136"/>
    <n v="1"/>
    <s v="01/JAN/2018"/>
    <s v="31/DEC/2018"/>
    <s v="31/DEC/2018"/>
    <s v="ORDENES DE PAGO"/>
    <n v="0"/>
    <n v="418"/>
    <d v="2018-07-11T00:00:00"/>
    <d v="2018-07-11T00:00:00"/>
    <n v="7"/>
    <n v="36"/>
    <s v="CONTRATO DE PRESTACION DE SERVICIOS PROFESIONALES"/>
    <n v="12"/>
    <s v="CC"/>
    <n v="79302075"/>
    <s v="IVAN JAVIER GOMEZ MANCERA"/>
    <n v="10043385"/>
    <m/>
    <m/>
    <n v="10043385"/>
    <x v="6"/>
    <x v="1"/>
  </r>
  <r>
    <n v="2018"/>
    <n v="136"/>
    <n v="1"/>
    <s v="01/JAN/2018"/>
    <s v="31/DEC/2018"/>
    <s v="31/DEC/2018"/>
    <s v="ORDENES DE PAGO"/>
    <n v="0"/>
    <n v="419"/>
    <d v="2018-07-11T00:00:00"/>
    <d v="2018-07-11T00:00:00"/>
    <n v="20"/>
    <n v="39"/>
    <s v="CONTRATO DE PRESTACION DE SERVICIOS PROFESIONALES"/>
    <n v="33"/>
    <s v="CC"/>
    <n v="79730608"/>
    <s v="MARCO DAVID SERRANO TURRIAGO"/>
    <n v="8034708"/>
    <m/>
    <m/>
    <n v="8034708"/>
    <x v="6"/>
    <x v="1"/>
  </r>
  <r>
    <n v="2018"/>
    <n v="136"/>
    <n v="1"/>
    <s v="01/JAN/2018"/>
    <s v="31/DEC/2018"/>
    <s v="31/DEC/2018"/>
    <s v="ORDENES DE PAGO"/>
    <n v="0"/>
    <n v="421"/>
    <d v="2018-07-13T00:00:00"/>
    <d v="2018-07-13T00:00:00"/>
    <n v="70"/>
    <n v="103"/>
    <s v="CONTRATO DE PRESTACION DE SERVICIOS PROFESIONALES"/>
    <n v="81"/>
    <s v="CC"/>
    <n v="19246720"/>
    <s v="FERNANDO  TRUJILLO HERNANDEZ"/>
    <n v="8034708"/>
    <m/>
    <m/>
    <n v="8034708"/>
    <x v="6"/>
    <x v="1"/>
  </r>
  <r>
    <n v="2018"/>
    <n v="136"/>
    <n v="1"/>
    <s v="01/JAN/2018"/>
    <s v="31/DEC/2018"/>
    <s v="31/DEC/2018"/>
    <s v="ORDENES DE PAGO"/>
    <n v="0"/>
    <n v="422"/>
    <d v="2018-07-13T00:00:00"/>
    <d v="2018-07-13T00:00:00"/>
    <n v="73"/>
    <n v="101"/>
    <s v="CONTRATO DE PRESTACION DE SERVICIOS PROFESIONALES"/>
    <n v="80"/>
    <s v="CC"/>
    <n v="1015394490"/>
    <s v="CRISTHIAN GIOVANI FRANCO GUIJARRO"/>
    <n v="8034708"/>
    <m/>
    <m/>
    <n v="8034708"/>
    <x v="6"/>
    <x v="1"/>
  </r>
  <r>
    <n v="2018"/>
    <n v="136"/>
    <n v="1"/>
    <s v="01/JAN/2018"/>
    <s v="31/DEC/2018"/>
    <s v="31/DEC/2018"/>
    <s v="ORDENES DE PAGO"/>
    <n v="0"/>
    <n v="428"/>
    <d v="2018-07-17T00:00:00"/>
    <d v="2018-07-17T00:00:00"/>
    <n v="54"/>
    <n v="13"/>
    <s v="CONTRATO DE PRESTACION DE SERVICIOS PROFESIONALES"/>
    <n v="61"/>
    <s v="NIT"/>
    <n v="830511165"/>
    <s v="MARTIN BERMUDEZ ASOCIADOS S A"/>
    <n v="19000000"/>
    <m/>
    <m/>
    <n v="19000000"/>
    <x v="6"/>
    <x v="1"/>
  </r>
  <r>
    <n v="2018"/>
    <n v="136"/>
    <n v="1"/>
    <s v="01/JAN/2018"/>
    <s v="31/DEC/2018"/>
    <s v="31/DEC/2018"/>
    <s v="ORDENES DE PAGO"/>
    <n v="0"/>
    <n v="445"/>
    <d v="2018-08-03T00:00:00"/>
    <d v="2018-08-03T00:00:00"/>
    <n v="6"/>
    <n v="50"/>
    <s v="CONTRATO DE PRESTACION DE SERVICIOS PROFESIONALES"/>
    <n v="8"/>
    <s v="CC"/>
    <n v="52148467"/>
    <s v="JANNETH MARCELA MATTA OSPINA"/>
    <n v="8034708"/>
    <m/>
    <m/>
    <n v="8034708"/>
    <x v="7"/>
    <x v="1"/>
  </r>
  <r>
    <n v="2018"/>
    <n v="136"/>
    <n v="1"/>
    <s v="01/JAN/2018"/>
    <s v="31/DEC/2018"/>
    <s v="31/DEC/2018"/>
    <s v="ORDENES DE PAGO"/>
    <n v="0"/>
    <n v="457"/>
    <d v="2018-08-13T00:00:00"/>
    <d v="2018-08-13T00:00:00"/>
    <n v="61"/>
    <n v="93"/>
    <s v="CONTRATO DE PRESTACION DE SERVICIOS PROFESIONALES"/>
    <n v="64"/>
    <s v="CC"/>
    <n v="19288195"/>
    <s v="FREDDY ALEJANDRO REYES BELLO"/>
    <n v="10043385"/>
    <m/>
    <m/>
    <n v="10043385"/>
    <x v="7"/>
    <x v="1"/>
  </r>
  <r>
    <n v="2018"/>
    <n v="136"/>
    <n v="1"/>
    <s v="01/JAN/2018"/>
    <s v="31/DEC/2018"/>
    <s v="31/DEC/2018"/>
    <s v="ORDENES DE PAGO"/>
    <n v="0"/>
    <n v="461"/>
    <d v="2018-08-09T00:00:00"/>
    <d v="2018-08-09T00:00:00"/>
    <n v="1"/>
    <n v="41"/>
    <s v="CONTRATO DE PRESTACION DE SERVICIOS PROFESIONALES"/>
    <n v="3"/>
    <s v="CC"/>
    <n v="79888947"/>
    <s v="ALEXANDER  LOPEZ PALACIOS"/>
    <n v="10043385"/>
    <m/>
    <m/>
    <n v="10043385"/>
    <x v="7"/>
    <x v="1"/>
  </r>
  <r>
    <n v="2018"/>
    <n v="136"/>
    <n v="1"/>
    <s v="01/JAN/2018"/>
    <s v="31/DEC/2018"/>
    <s v="31/DEC/2018"/>
    <s v="ORDENES DE PAGO"/>
    <n v="0"/>
    <n v="464"/>
    <d v="2018-08-09T00:00:00"/>
    <d v="2018-08-09T00:00:00"/>
    <n v="2"/>
    <n v="37"/>
    <s v="CONTRATO DE PRESTACION DE SERVICIOS PROFESIONALES"/>
    <n v="2"/>
    <s v="CC"/>
    <n v="80191977"/>
    <s v="LUIS GABRIEL ESPITIA PINZON"/>
    <n v="10043385"/>
    <m/>
    <m/>
    <n v="10043385"/>
    <x v="7"/>
    <x v="1"/>
  </r>
  <r>
    <n v="2018"/>
    <n v="136"/>
    <n v="1"/>
    <s v="01/JAN/2018"/>
    <s v="31/DEC/2018"/>
    <s v="31/DEC/2018"/>
    <s v="ORDENES DE PAGO"/>
    <n v="0"/>
    <n v="465"/>
    <d v="2018-08-09T00:00:00"/>
    <d v="2018-08-09T00:00:00"/>
    <n v="74"/>
    <n v="99"/>
    <s v="CONTRATO DE PRESTACION DE SERVICIOS PROFESIONALES"/>
    <n v="70"/>
    <s v="CC"/>
    <n v="9396901"/>
    <s v="CARLOS ALBERTO LOPEZ CADENA"/>
    <n v="10043385"/>
    <m/>
    <m/>
    <n v="10043385"/>
    <x v="7"/>
    <x v="1"/>
  </r>
  <r>
    <n v="2018"/>
    <n v="136"/>
    <n v="1"/>
    <s v="01/JAN/2018"/>
    <s v="31/DEC/2018"/>
    <s v="31/DEC/2018"/>
    <s v="ORDENES DE PAGO"/>
    <n v="0"/>
    <n v="467"/>
    <d v="2018-08-10T00:00:00"/>
    <d v="2018-08-10T00:00:00"/>
    <n v="20"/>
    <n v="39"/>
    <s v="CONTRATO DE PRESTACION DE SERVICIOS PROFESIONALES"/>
    <n v="33"/>
    <s v="CC"/>
    <n v="79730608"/>
    <s v="MARCO DAVID SERRANO TURRIAGO"/>
    <n v="8034708"/>
    <m/>
    <m/>
    <n v="8034708"/>
    <x v="7"/>
    <x v="1"/>
  </r>
  <r>
    <n v="2018"/>
    <n v="136"/>
    <n v="1"/>
    <s v="01/JAN/2018"/>
    <s v="31/DEC/2018"/>
    <s v="31/DEC/2018"/>
    <s v="ORDENES DE PAGO"/>
    <n v="0"/>
    <n v="469"/>
    <d v="2018-08-13T00:00:00"/>
    <d v="2018-08-13T00:00:00"/>
    <n v="54"/>
    <n v="13"/>
    <s v="CONTRATO DE PRESTACION DE SERVICIOS PROFESIONALES"/>
    <n v="61"/>
    <s v="NIT"/>
    <n v="830511165"/>
    <s v="MARTIN BERMUDEZ ASOCIADOS S A"/>
    <n v="19000000"/>
    <m/>
    <m/>
    <n v="19000000"/>
    <x v="7"/>
    <x v="1"/>
  </r>
  <r>
    <n v="2018"/>
    <n v="136"/>
    <n v="1"/>
    <s v="01/JAN/2018"/>
    <s v="31/DEC/2018"/>
    <s v="31/DEC/2018"/>
    <s v="ORDENES DE PAGO"/>
    <n v="0"/>
    <n v="470"/>
    <d v="2018-08-13T00:00:00"/>
    <d v="2018-08-13T00:00:00"/>
    <n v="22"/>
    <n v="87"/>
    <s v="CONTRATO DE PRESTACION DE SERVICIOS PROFESIONALES"/>
    <n v="16"/>
    <s v="CC"/>
    <n v="51866305"/>
    <s v="GLADYS PATRICIA SILVA CORDERO"/>
    <n v="10043385"/>
    <m/>
    <m/>
    <n v="10043385"/>
    <x v="7"/>
    <x v="1"/>
  </r>
  <r>
    <n v="2018"/>
    <n v="136"/>
    <n v="1"/>
    <s v="01/JAN/2018"/>
    <s v="31/DEC/2018"/>
    <s v="31/DEC/2018"/>
    <s v="ORDENES DE PAGO"/>
    <n v="0"/>
    <n v="475"/>
    <d v="2018-08-13T00:00:00"/>
    <d v="2018-08-13T00:00:00"/>
    <n v="69"/>
    <n v="104"/>
    <s v="CONTRATO DE PRESTACION DE SERVICIOS PROFESIONALES"/>
    <n v="69"/>
    <s v="NIT"/>
    <n v="830135855"/>
    <s v="ALVAREZ ZARATE &amp; ASOCIADOS S.A.S."/>
    <n v="20086770"/>
    <m/>
    <m/>
    <n v="20086770"/>
    <x v="7"/>
    <x v="1"/>
  </r>
  <r>
    <n v="2018"/>
    <n v="136"/>
    <n v="1"/>
    <s v="01/JAN/2018"/>
    <s v="31/DEC/2018"/>
    <s v="31/DEC/2018"/>
    <s v="ORDENES DE PAGO"/>
    <n v="0"/>
    <n v="484"/>
    <d v="2018-08-15T00:00:00"/>
    <d v="2018-08-15T00:00:00"/>
    <n v="62"/>
    <n v="100"/>
    <s v="CONTRATO DE PRESTACION DE SERVICIOS PROFESIONALES"/>
    <n v="66"/>
    <s v="CC"/>
    <n v="13747799"/>
    <s v="ALVARO  LESMES QUINTERO"/>
    <n v="8034708"/>
    <m/>
    <m/>
    <n v="8034708"/>
    <x v="7"/>
    <x v="1"/>
  </r>
  <r>
    <n v="2018"/>
    <n v="136"/>
    <n v="1"/>
    <s v="01/JAN/2018"/>
    <s v="31/DEC/2018"/>
    <s v="31/DEC/2018"/>
    <s v="ORDENES DE PAGO"/>
    <n v="0"/>
    <n v="497"/>
    <d v="2018-08-17T00:00:00"/>
    <d v="2018-08-17T00:00:00"/>
    <n v="73"/>
    <n v="101"/>
    <s v="CONTRATO DE PRESTACION DE SERVICIOS PROFESIONALES"/>
    <n v="80"/>
    <s v="CC"/>
    <n v="1015394490"/>
    <s v="CRISTHIAN GIOVANI FRANCO GUIJARRO"/>
    <n v="8034708"/>
    <m/>
    <m/>
    <n v="8034708"/>
    <x v="7"/>
    <x v="1"/>
  </r>
  <r>
    <n v="2018"/>
    <n v="136"/>
    <n v="1"/>
    <s v="01/JAN/2018"/>
    <s v="31/DEC/2018"/>
    <s v="31/DEC/2018"/>
    <s v="ORDENES DE PAGO"/>
    <n v="0"/>
    <n v="500"/>
    <d v="2018-08-24T00:00:00"/>
    <d v="2018-08-24T00:00:00"/>
    <n v="7"/>
    <n v="36"/>
    <s v="CONTRATO DE PRESTACION DE SERVICIOS PROFESIONALES"/>
    <n v="12"/>
    <s v="CC"/>
    <n v="79302075"/>
    <s v="IVAN JAVIER GOMEZ MANCERA"/>
    <n v="10043385"/>
    <m/>
    <m/>
    <n v="10043385"/>
    <x v="7"/>
    <x v="1"/>
  </r>
  <r>
    <n v="2018"/>
    <n v="136"/>
    <n v="1"/>
    <s v="01/JAN/2018"/>
    <s v="31/DEC/2018"/>
    <s v="31/DEC/2018"/>
    <s v="ORDENES DE PAGO"/>
    <n v="0"/>
    <n v="505"/>
    <d v="2018-08-28T00:00:00"/>
    <d v="2018-08-28T00:00:00"/>
    <n v="70"/>
    <n v="103"/>
    <s v="CONTRATO DE PRESTACION DE SERVICIOS PROFESIONALES"/>
    <n v="81"/>
    <s v="CC"/>
    <n v="19246720"/>
    <s v="FERNANDO  TRUJILLO HERNANDEZ"/>
    <n v="8034708"/>
    <m/>
    <m/>
    <n v="8034708"/>
    <x v="7"/>
    <x v="1"/>
  </r>
  <r>
    <n v="2018"/>
    <n v="136"/>
    <n v="1"/>
    <s v="01/JAN/2018"/>
    <s v="31/DEC/2018"/>
    <s v="31/DEC/2018"/>
    <s v="ORDENES DE PAGO"/>
    <n v="0"/>
    <n v="523"/>
    <d v="2018-09-06T00:00:00"/>
    <d v="2018-09-06T00:00:00"/>
    <n v="22"/>
    <n v="87"/>
    <s v="CONTRATO DE PRESTACION DE SERVICIOS PROFESIONALES"/>
    <n v="16"/>
    <s v="CC"/>
    <n v="51866305"/>
    <s v="GLADYS PATRICIA SILVA CORDERO"/>
    <n v="10043385"/>
    <m/>
    <m/>
    <n v="10043385"/>
    <x v="8"/>
    <x v="1"/>
  </r>
  <r>
    <n v="2018"/>
    <n v="136"/>
    <n v="1"/>
    <s v="01/JAN/2018"/>
    <s v="31/DEC/2018"/>
    <s v="31/DEC/2018"/>
    <s v="ORDENES DE PAGO"/>
    <n v="0"/>
    <n v="526"/>
    <d v="2018-09-06T00:00:00"/>
    <d v="2018-09-06T00:00:00"/>
    <n v="2"/>
    <n v="37"/>
    <s v="CONTRATO DE PRESTACION DE SERVICIOS PROFESIONALES"/>
    <n v="2"/>
    <s v="CC"/>
    <n v="80191977"/>
    <s v="LUIS GABRIEL ESPITIA PINZON"/>
    <n v="10043385"/>
    <m/>
    <m/>
    <n v="10043385"/>
    <x v="8"/>
    <x v="1"/>
  </r>
  <r>
    <n v="2018"/>
    <n v="136"/>
    <n v="1"/>
    <s v="01/JAN/2018"/>
    <s v="31/DEC/2018"/>
    <s v="31/DEC/2018"/>
    <s v="ORDENES DE PAGO"/>
    <n v="0"/>
    <n v="534"/>
    <d v="2018-09-10T00:00:00"/>
    <d v="2018-09-10T00:00:00"/>
    <n v="62"/>
    <n v="100"/>
    <s v="CONTRATO DE PRESTACION DE SERVICIOS PROFESIONALES"/>
    <n v="66"/>
    <s v="CC"/>
    <n v="13747799"/>
    <s v="ALVARO  LESMES QUINTERO"/>
    <n v="8034708"/>
    <m/>
    <m/>
    <n v="8034708"/>
    <x v="8"/>
    <x v="1"/>
  </r>
  <r>
    <n v="2018"/>
    <n v="136"/>
    <n v="1"/>
    <s v="01/JAN/2018"/>
    <s v="31/DEC/2018"/>
    <s v="31/DEC/2018"/>
    <s v="ORDENES DE PAGO"/>
    <n v="0"/>
    <n v="539"/>
    <d v="2018-09-10T00:00:00"/>
    <d v="2018-09-10T00:00:00"/>
    <n v="61"/>
    <n v="93"/>
    <s v="CONTRATO DE PRESTACION DE SERVICIOS PROFESIONALES"/>
    <n v="64"/>
    <s v="CC"/>
    <n v="19288195"/>
    <s v="FREDDY ALEJANDRO REYES BELLO"/>
    <n v="10043385"/>
    <m/>
    <m/>
    <n v="10043385"/>
    <x v="8"/>
    <x v="1"/>
  </r>
  <r>
    <n v="2018"/>
    <n v="136"/>
    <n v="1"/>
    <s v="01/JAN/2018"/>
    <s v="31/DEC/2018"/>
    <s v="31/DEC/2018"/>
    <s v="ORDENES DE PAGO"/>
    <n v="0"/>
    <n v="540"/>
    <d v="2018-09-10T00:00:00"/>
    <d v="2018-09-10T00:00:00"/>
    <n v="54"/>
    <n v="13"/>
    <s v="CONTRATO DE PRESTACION DE SERVICIOS PROFESIONALES"/>
    <n v="61"/>
    <s v="NIT"/>
    <n v="830511165"/>
    <s v="MARTIN BERMUDEZ ASOCIADOS S A"/>
    <n v="19000000"/>
    <m/>
    <m/>
    <n v="19000000"/>
    <x v="8"/>
    <x v="1"/>
  </r>
  <r>
    <n v="2018"/>
    <n v="136"/>
    <n v="1"/>
    <s v="01/JAN/2018"/>
    <s v="31/DEC/2018"/>
    <s v="31/DEC/2018"/>
    <s v="ORDENES DE PAGO"/>
    <n v="0"/>
    <n v="553"/>
    <d v="2018-09-12T00:00:00"/>
    <d v="2018-09-12T00:00:00"/>
    <n v="1"/>
    <n v="41"/>
    <s v="CONTRATO DE PRESTACION DE SERVICIOS PROFESIONALES"/>
    <n v="3"/>
    <s v="CC"/>
    <n v="79888947"/>
    <s v="ALEXANDER  LOPEZ PALACIOS"/>
    <n v="10043385"/>
    <m/>
    <m/>
    <n v="10043385"/>
    <x v="8"/>
    <x v="1"/>
  </r>
  <r>
    <n v="2018"/>
    <n v="136"/>
    <n v="1"/>
    <s v="01/JAN/2018"/>
    <s v="31/DEC/2018"/>
    <s v="31/DEC/2018"/>
    <s v="ORDENES DE PAGO"/>
    <n v="0"/>
    <n v="554"/>
    <d v="2018-09-12T00:00:00"/>
    <d v="2018-09-12T00:00:00"/>
    <n v="6"/>
    <n v="50"/>
    <s v="CONTRATO DE PRESTACION DE SERVICIOS PROFESIONALES"/>
    <n v="8"/>
    <s v="CC"/>
    <n v="52148467"/>
    <s v="JANNETH MARCELA MATTA OSPINA"/>
    <n v="8034708"/>
    <m/>
    <m/>
    <n v="8034708"/>
    <x v="8"/>
    <x v="1"/>
  </r>
  <r>
    <n v="2018"/>
    <n v="136"/>
    <n v="1"/>
    <s v="01/JAN/2018"/>
    <s v="31/DEC/2018"/>
    <s v="31/DEC/2018"/>
    <s v="ORDENES DE PAGO"/>
    <n v="0"/>
    <n v="568"/>
    <d v="2018-09-13T00:00:00"/>
    <d v="2018-09-13T00:00:00"/>
    <n v="20"/>
    <n v="39"/>
    <s v="CONTRATO DE PRESTACION DE SERVICIOS PROFESIONALES"/>
    <n v="33"/>
    <s v="CC"/>
    <n v="79730608"/>
    <s v="MARCO DAVID SERRANO TURRIAGO"/>
    <n v="8034708"/>
    <m/>
    <m/>
    <n v="8034708"/>
    <x v="8"/>
    <x v="1"/>
  </r>
  <r>
    <n v="2018"/>
    <n v="136"/>
    <n v="1"/>
    <s v="01/JAN/2018"/>
    <s v="31/DEC/2018"/>
    <s v="31/DEC/2018"/>
    <s v="ORDENES DE PAGO"/>
    <n v="0"/>
    <n v="569"/>
    <d v="2018-09-13T00:00:00"/>
    <d v="2018-09-13T00:00:00"/>
    <n v="74"/>
    <n v="99"/>
    <s v="CONTRATO DE PRESTACION DE SERVICIOS PROFESIONALES"/>
    <n v="70"/>
    <s v="CC"/>
    <n v="9396901"/>
    <s v="CARLOS ALBERTO LOPEZ CADENA"/>
    <n v="10043385"/>
    <m/>
    <m/>
    <n v="10043385"/>
    <x v="8"/>
    <x v="1"/>
  </r>
  <r>
    <n v="2018"/>
    <n v="136"/>
    <n v="1"/>
    <s v="01/JAN/2018"/>
    <s v="31/DEC/2018"/>
    <s v="31/DEC/2018"/>
    <s v="ORDENES DE PAGO"/>
    <n v="0"/>
    <n v="577"/>
    <d v="2018-09-17T00:00:00"/>
    <d v="2018-09-17T00:00:00"/>
    <n v="73"/>
    <n v="101"/>
    <s v="CONTRATO DE PRESTACION DE SERVICIOS PROFESIONALES"/>
    <n v="80"/>
    <s v="CC"/>
    <n v="1015394490"/>
    <s v="CRISTHIAN GIOVANI FRANCO GUIJARRO"/>
    <n v="8034708"/>
    <m/>
    <m/>
    <n v="8034708"/>
    <x v="8"/>
    <x v="1"/>
  </r>
  <r>
    <n v="2018"/>
    <n v="136"/>
    <n v="1"/>
    <s v="01/JAN/2018"/>
    <s v="31/DEC/2018"/>
    <s v="31/DEC/2018"/>
    <s v="ORDENES DE PAGO"/>
    <n v="0"/>
    <n v="586"/>
    <d v="2018-09-20T00:00:00"/>
    <d v="2018-09-20T00:00:00"/>
    <n v="7"/>
    <n v="36"/>
    <s v="CONTRATO DE PRESTACION DE SERVICIOS PROFESIONALES"/>
    <n v="12"/>
    <s v="CC"/>
    <n v="79302075"/>
    <s v="IVAN JAVIER GOMEZ MANCERA"/>
    <n v="10043385"/>
    <m/>
    <m/>
    <n v="10043385"/>
    <x v="8"/>
    <x v="1"/>
  </r>
  <r>
    <n v="2018"/>
    <n v="136"/>
    <n v="1"/>
    <s v="01/JAN/2018"/>
    <s v="31/DEC/2018"/>
    <s v="31/DEC/2018"/>
    <s v="ORDENES DE PAGO"/>
    <n v="0"/>
    <n v="587"/>
    <d v="2018-09-20T00:00:00"/>
    <d v="2018-09-20T00:00:00"/>
    <n v="70"/>
    <n v="103"/>
    <s v="CONTRATO DE PRESTACION DE SERVICIOS PROFESIONALES"/>
    <n v="81"/>
    <s v="CC"/>
    <n v="19246720"/>
    <s v="FERNANDO  TRUJILLO HERNANDEZ"/>
    <n v="8034708"/>
    <m/>
    <m/>
    <n v="8034708"/>
    <x v="8"/>
    <x v="1"/>
  </r>
  <r>
    <n v="2018"/>
    <n v="136"/>
    <n v="1"/>
    <s v="01/JAN/2018"/>
    <s v="31/DEC/2018"/>
    <s v="31/DEC/2018"/>
    <s v="ORDENES DE PAGO"/>
    <n v="0"/>
    <n v="601"/>
    <d v="2018-10-03T00:00:00"/>
    <d v="2018-10-03T00:00:00"/>
    <n v="2"/>
    <n v="37"/>
    <s v="CONTRATO DE PRESTACION DE SERVICIOS PROFESIONALES"/>
    <n v="2"/>
    <s v="CC"/>
    <n v="80191977"/>
    <s v="LUIS GABRIEL ESPITIA PINZON"/>
    <n v="10043385"/>
    <m/>
    <m/>
    <n v="10043385"/>
    <x v="9"/>
    <x v="1"/>
  </r>
  <r>
    <n v="2018"/>
    <n v="136"/>
    <n v="1"/>
    <s v="01/JAN/2018"/>
    <s v="31/DEC/2018"/>
    <s v="31/DEC/2018"/>
    <s v="ORDENES DE PAGO"/>
    <n v="0"/>
    <n v="610"/>
    <d v="2018-10-04T00:00:00"/>
    <d v="2018-10-04T00:00:00"/>
    <n v="22"/>
    <n v="87"/>
    <s v="CONTRATO DE PRESTACION DE SERVICIOS PROFESIONALES"/>
    <n v="16"/>
    <s v="CC"/>
    <n v="51866305"/>
    <s v="GLADYS PATRICIA SILVA CORDERO"/>
    <n v="10043385"/>
    <m/>
    <m/>
    <n v="10043385"/>
    <x v="9"/>
    <x v="1"/>
  </r>
  <r>
    <n v="2018"/>
    <n v="136"/>
    <n v="1"/>
    <s v="01/JAN/2018"/>
    <s v="31/DEC/2018"/>
    <s v="31/DEC/2018"/>
    <s v="ORDENES DE PAGO"/>
    <n v="0"/>
    <n v="611"/>
    <d v="2018-10-04T00:00:00"/>
    <d v="2018-10-04T00:00:00"/>
    <n v="61"/>
    <n v="93"/>
    <s v="CONTRATO DE PRESTACION DE SERVICIOS PROFESIONALES"/>
    <n v="64"/>
    <s v="CC"/>
    <n v="19288195"/>
    <s v="FREDDY ALEJANDRO REYES BELLO"/>
    <n v="10043385"/>
    <m/>
    <m/>
    <n v="10043385"/>
    <x v="9"/>
    <x v="1"/>
  </r>
  <r>
    <n v="2018"/>
    <n v="136"/>
    <n v="1"/>
    <s v="01/JAN/2018"/>
    <s v="31/DEC/2018"/>
    <s v="31/DEC/2018"/>
    <s v="ORDENES DE PAGO"/>
    <n v="0"/>
    <n v="613"/>
    <d v="2018-10-04T00:00:00"/>
    <d v="2018-10-04T00:00:00"/>
    <n v="20"/>
    <n v="39"/>
    <s v="CONTRATO DE PRESTACION DE SERVICIOS PROFESIONALES"/>
    <n v="33"/>
    <s v="CC"/>
    <n v="79730608"/>
    <s v="MARCO DAVID SERRANO TURRIAGO"/>
    <n v="8034708"/>
    <m/>
    <m/>
    <n v="8034708"/>
    <x v="9"/>
    <x v="1"/>
  </r>
  <r>
    <n v="2018"/>
    <n v="136"/>
    <n v="1"/>
    <s v="01/JAN/2018"/>
    <s v="31/DEC/2018"/>
    <s v="31/DEC/2018"/>
    <s v="ORDENES DE PAGO"/>
    <n v="0"/>
    <n v="614"/>
    <d v="2018-10-04T00:00:00"/>
    <d v="2018-10-04T00:00:00"/>
    <n v="6"/>
    <n v="50"/>
    <s v="CONTRATO DE PRESTACION DE SERVICIOS PROFESIONALES"/>
    <n v="8"/>
    <s v="CC"/>
    <n v="52148467"/>
    <s v="JANNETH MARCELA MATTA OSPINA"/>
    <n v="8034708"/>
    <m/>
    <m/>
    <n v="8034708"/>
    <x v="9"/>
    <x v="1"/>
  </r>
  <r>
    <n v="2018"/>
    <n v="136"/>
    <n v="1"/>
    <s v="01/JAN/2018"/>
    <s v="31/DEC/2018"/>
    <s v="31/DEC/2018"/>
    <s v="ORDENES DE PAGO"/>
    <n v="0"/>
    <n v="629"/>
    <d v="2018-10-05T00:00:00"/>
    <d v="2018-10-05T00:00:00"/>
    <n v="62"/>
    <n v="100"/>
    <s v="CONTRATO DE PRESTACION DE SERVICIOS PROFESIONALES"/>
    <n v="66"/>
    <s v="CC"/>
    <n v="13747799"/>
    <s v="ALVARO  LESMES QUINTERO"/>
    <n v="8034708"/>
    <m/>
    <m/>
    <n v="8034708"/>
    <x v="9"/>
    <x v="1"/>
  </r>
  <r>
    <n v="2018"/>
    <n v="136"/>
    <n v="1"/>
    <s v="01/JAN/2018"/>
    <s v="31/DEC/2018"/>
    <s v="31/DEC/2018"/>
    <s v="ORDENES DE PAGO"/>
    <n v="0"/>
    <n v="646"/>
    <d v="2018-10-09T00:00:00"/>
    <d v="2018-10-09T00:00:00"/>
    <n v="1"/>
    <n v="41"/>
    <s v="CONTRATO DE PRESTACION DE SERVICIOS PROFESIONALES"/>
    <n v="3"/>
    <s v="CC"/>
    <n v="79888947"/>
    <s v="ALEXANDER  LOPEZ PALACIOS"/>
    <n v="10043385"/>
    <m/>
    <m/>
    <n v="10043385"/>
    <x v="9"/>
    <x v="1"/>
  </r>
  <r>
    <n v="2018"/>
    <n v="136"/>
    <n v="1"/>
    <s v="01/JAN/2018"/>
    <s v="31/DEC/2018"/>
    <s v="31/DEC/2018"/>
    <s v="ORDENES DE PAGO"/>
    <n v="0"/>
    <n v="650"/>
    <d v="2018-10-09T00:00:00"/>
    <d v="2018-10-09T00:00:00"/>
    <n v="54"/>
    <n v="13"/>
    <s v="CONTRATO DE PRESTACION DE SERVICIOS PROFESIONALES"/>
    <n v="61"/>
    <s v="NIT"/>
    <n v="830511165"/>
    <s v="MARTIN BERMUDEZ ASOCIADOS S A"/>
    <n v="19000000"/>
    <m/>
    <m/>
    <n v="19000000"/>
    <x v="9"/>
    <x v="1"/>
  </r>
  <r>
    <n v="2018"/>
    <n v="136"/>
    <n v="1"/>
    <s v="01/JAN/2018"/>
    <s v="31/DEC/2018"/>
    <s v="31/DEC/2018"/>
    <s v="ORDENES DE PAGO"/>
    <n v="0"/>
    <n v="655"/>
    <d v="2018-10-09T00:00:00"/>
    <d v="2018-10-09T00:00:00"/>
    <n v="74"/>
    <n v="99"/>
    <s v="CONTRATO DE PRESTACION DE SERVICIOS PROFESIONALES"/>
    <n v="70"/>
    <s v="CC"/>
    <n v="9396901"/>
    <s v="CARLOS ALBERTO LOPEZ CADENA"/>
    <n v="10043385"/>
    <m/>
    <m/>
    <n v="10043385"/>
    <x v="9"/>
    <x v="1"/>
  </r>
  <r>
    <n v="2018"/>
    <n v="136"/>
    <n v="1"/>
    <s v="01/JAN/2018"/>
    <s v="31/DEC/2018"/>
    <s v="31/DEC/2018"/>
    <s v="ORDENES DE PAGO"/>
    <n v="0"/>
    <n v="658"/>
    <d v="2018-10-11T00:00:00"/>
    <d v="2018-10-11T00:00:00"/>
    <n v="7"/>
    <n v="36"/>
    <s v="CONTRATO DE PRESTACION DE SERVICIOS PROFESIONALES"/>
    <n v="12"/>
    <s v="CC"/>
    <n v="79302075"/>
    <s v="IVAN JAVIER GOMEZ MANCERA"/>
    <n v="10043385"/>
    <m/>
    <m/>
    <n v="10043385"/>
    <x v="9"/>
    <x v="1"/>
  </r>
  <r>
    <n v="2018"/>
    <n v="136"/>
    <n v="1"/>
    <s v="01/JAN/2018"/>
    <s v="31/DEC/2018"/>
    <s v="31/DEC/2018"/>
    <s v="ORDENES DE PAGO"/>
    <n v="0"/>
    <n v="665"/>
    <d v="2018-10-16T00:00:00"/>
    <d v="2018-10-16T00:00:00"/>
    <n v="73"/>
    <n v="101"/>
    <s v="CONTRATO DE PRESTACION DE SERVICIOS PROFESIONALES"/>
    <n v="80"/>
    <s v="CC"/>
    <n v="1015394490"/>
    <s v="CRISTHIAN GIOVANI FRANCO GUIJARRO"/>
    <n v="8034708"/>
    <m/>
    <m/>
    <n v="8034708"/>
    <x v="9"/>
    <x v="1"/>
  </r>
  <r>
    <n v="2018"/>
    <n v="136"/>
    <n v="1"/>
    <s v="01/JAN/2018"/>
    <s v="31/DEC/2018"/>
    <s v="31/DEC/2018"/>
    <s v="ORDENES DE PAGO"/>
    <n v="0"/>
    <n v="681"/>
    <d v="2018-11-06T00:00:00"/>
    <d v="2018-11-06T00:00:00"/>
    <n v="144"/>
    <n v="166"/>
    <s v="CONTRATO DE PRESTACION DE SERVICIOS PROFESIONALES"/>
    <n v="103"/>
    <s v="CC"/>
    <n v="42051689"/>
    <s v="RUTH STELLA CORREA PALACIO"/>
    <n v="96687500"/>
    <m/>
    <m/>
    <n v="96687500"/>
    <x v="10"/>
    <x v="1"/>
  </r>
  <r>
    <n v="2018"/>
    <n v="136"/>
    <n v="1"/>
    <s v="01/JAN/2018"/>
    <s v="31/DEC/2018"/>
    <s v="31/DEC/2018"/>
    <s v="ORDENES DE PAGO"/>
    <n v="0"/>
    <n v="706"/>
    <d v="2018-11-07T00:00:00"/>
    <d v="2018-11-07T00:00:00"/>
    <n v="6"/>
    <n v="50"/>
    <s v="CONTRATO DE PRESTACION DE SERVICIOS PROFESIONALES"/>
    <n v="8"/>
    <s v="CC"/>
    <n v="52148467"/>
    <s v="JANNETH MARCELA MATTA OSPINA"/>
    <n v="8034708"/>
    <m/>
    <m/>
    <n v="8034708"/>
    <x v="10"/>
    <x v="1"/>
  </r>
  <r>
    <n v="2018"/>
    <n v="136"/>
    <n v="1"/>
    <s v="01/JAN/2018"/>
    <s v="31/DEC/2018"/>
    <s v="31/DEC/2018"/>
    <s v="ORDENES DE PAGO"/>
    <n v="0"/>
    <n v="710"/>
    <d v="2018-11-07T00:00:00"/>
    <d v="2018-11-07T00:00:00"/>
    <n v="20"/>
    <n v="39"/>
    <s v="CONTRATO DE PRESTACION DE SERVICIOS PROFESIONALES"/>
    <n v="33"/>
    <s v="CC"/>
    <n v="79730608"/>
    <s v="MARCO DAVID SERRANO TURRIAGO"/>
    <n v="8034708"/>
    <m/>
    <m/>
    <n v="8034708"/>
    <x v="10"/>
    <x v="1"/>
  </r>
  <r>
    <n v="2018"/>
    <n v="136"/>
    <n v="1"/>
    <s v="01/JAN/2018"/>
    <s v="31/DEC/2018"/>
    <s v="31/DEC/2018"/>
    <s v="ORDENES DE PAGO"/>
    <n v="0"/>
    <n v="718"/>
    <d v="2018-11-09T00:00:00"/>
    <d v="2018-11-09T00:00:00"/>
    <n v="70"/>
    <n v="103"/>
    <s v="CONTRATO DE PRESTACION DE SERVICIOS PROFESIONALES"/>
    <n v="81"/>
    <s v="CC"/>
    <n v="19246720"/>
    <s v="FERNANDO  TRUJILLO HERNANDEZ"/>
    <n v="8034708"/>
    <m/>
    <m/>
    <n v="8034708"/>
    <x v="10"/>
    <x v="1"/>
  </r>
  <r>
    <n v="2018"/>
    <n v="136"/>
    <n v="1"/>
    <s v="01/JAN/2018"/>
    <s v="31/DEC/2018"/>
    <s v="31/DEC/2018"/>
    <s v="ORDENES DE PAGO"/>
    <n v="0"/>
    <n v="719"/>
    <d v="2018-11-09T00:00:00"/>
    <d v="2018-11-09T00:00:00"/>
    <n v="2"/>
    <n v="37"/>
    <s v="CONTRATO DE PRESTACION DE SERVICIOS PROFESIONALES"/>
    <n v="2"/>
    <s v="CC"/>
    <n v="80191977"/>
    <s v="LUIS GABRIEL ESPITIA PINZON"/>
    <n v="10043385"/>
    <m/>
    <m/>
    <n v="10043385"/>
    <x v="10"/>
    <x v="1"/>
  </r>
  <r>
    <n v="2018"/>
    <n v="136"/>
    <n v="1"/>
    <s v="01/JAN/2018"/>
    <s v="31/DEC/2018"/>
    <s v="31/DEC/2018"/>
    <s v="ORDENES DE PAGO"/>
    <n v="0"/>
    <n v="721"/>
    <d v="2018-11-09T00:00:00"/>
    <d v="2018-11-09T00:00:00"/>
    <n v="54"/>
    <n v="13"/>
    <s v="CONTRATO DE PRESTACION DE SERVICIOS PROFESIONALES"/>
    <n v="61"/>
    <s v="NIT"/>
    <n v="830511165"/>
    <s v="MARTIN BERMUDEZ ASOCIADOS S A"/>
    <n v="19000000"/>
    <m/>
    <m/>
    <n v="19000000"/>
    <x v="10"/>
    <x v="1"/>
  </r>
  <r>
    <n v="2018"/>
    <n v="136"/>
    <n v="1"/>
    <s v="01/JAN/2018"/>
    <s v="31/DEC/2018"/>
    <s v="31/DEC/2018"/>
    <s v="ORDENES DE PAGO"/>
    <n v="0"/>
    <n v="722"/>
    <d v="2018-11-09T00:00:00"/>
    <d v="2018-11-09T00:00:00"/>
    <n v="61"/>
    <n v="93"/>
    <s v="CONTRATO DE PRESTACION DE SERVICIOS PROFESIONALES"/>
    <n v="64"/>
    <s v="CC"/>
    <n v="19288195"/>
    <s v="FREDDY ALEJANDRO REYES BELLO"/>
    <n v="10043385"/>
    <m/>
    <m/>
    <n v="10043385"/>
    <x v="10"/>
    <x v="1"/>
  </r>
  <r>
    <n v="2018"/>
    <n v="136"/>
    <n v="1"/>
    <s v="01/JAN/2018"/>
    <s v="31/DEC/2018"/>
    <s v="31/DEC/2018"/>
    <s v="ORDENES DE PAGO"/>
    <n v="0"/>
    <n v="723"/>
    <d v="2018-11-09T00:00:00"/>
    <d v="2018-11-09T00:00:00"/>
    <n v="74"/>
    <n v="99"/>
    <s v="CONTRATO DE PRESTACION DE SERVICIOS PROFESIONALES"/>
    <n v="70"/>
    <s v="CC"/>
    <n v="9396901"/>
    <s v="CARLOS ALBERTO LOPEZ CADENA"/>
    <n v="10043385"/>
    <m/>
    <m/>
    <n v="10043385"/>
    <x v="10"/>
    <x v="1"/>
  </r>
  <r>
    <n v="2018"/>
    <n v="136"/>
    <n v="1"/>
    <s v="01/JAN/2018"/>
    <s v="31/DEC/2018"/>
    <s v="31/DEC/2018"/>
    <s v="ORDENES DE PAGO"/>
    <n v="0"/>
    <n v="727"/>
    <d v="2018-11-09T00:00:00"/>
    <d v="2018-11-09T00:00:00"/>
    <n v="1"/>
    <n v="41"/>
    <s v="CONTRATO DE PRESTACION DE SERVICIOS PROFESIONALES"/>
    <n v="3"/>
    <s v="CC"/>
    <n v="79888947"/>
    <s v="ALEXANDER  LOPEZ PALACIOS"/>
    <n v="10043385"/>
    <m/>
    <m/>
    <n v="10043385"/>
    <x v="10"/>
    <x v="1"/>
  </r>
  <r>
    <n v="2018"/>
    <n v="136"/>
    <n v="1"/>
    <s v="01/JAN/2018"/>
    <s v="31/DEC/2018"/>
    <s v="31/DEC/2018"/>
    <s v="ORDENES DE PAGO"/>
    <n v="0"/>
    <n v="736"/>
    <d v="2018-11-13T00:00:00"/>
    <d v="2018-11-13T00:00:00"/>
    <n v="22"/>
    <n v="87"/>
    <s v="CONTRATO DE PRESTACION DE SERVICIOS PROFESIONALES"/>
    <n v="16"/>
    <s v="CC"/>
    <n v="51866305"/>
    <s v="GLADYS PATRICIA SILVA CORDERO"/>
    <n v="10043385"/>
    <m/>
    <m/>
    <n v="10043385"/>
    <x v="10"/>
    <x v="1"/>
  </r>
  <r>
    <n v="2018"/>
    <n v="136"/>
    <n v="1"/>
    <s v="01/JAN/2018"/>
    <s v="31/DEC/2018"/>
    <s v="31/DEC/2018"/>
    <s v="ORDENES DE PAGO"/>
    <n v="0"/>
    <n v="748"/>
    <d v="2018-11-13T00:00:00"/>
    <d v="2018-11-13T00:00:00"/>
    <n v="62"/>
    <n v="100"/>
    <s v="CONTRATO DE PRESTACION DE SERVICIOS PROFESIONALES"/>
    <n v="66"/>
    <s v="CC"/>
    <n v="13747799"/>
    <s v="ALVARO  LESMES QUINTERO"/>
    <n v="8034708"/>
    <m/>
    <m/>
    <n v="8034708"/>
    <x v="10"/>
    <x v="1"/>
  </r>
  <r>
    <n v="2018"/>
    <n v="136"/>
    <n v="1"/>
    <s v="01/JAN/2018"/>
    <s v="31/DEC/2018"/>
    <s v="31/DEC/2018"/>
    <s v="ORDENES DE PAGO"/>
    <n v="0"/>
    <n v="757"/>
    <d v="2018-11-16T00:00:00"/>
    <d v="2018-11-16T00:00:00"/>
    <n v="73"/>
    <n v="101"/>
    <s v="CONTRATO DE PRESTACION DE SERVICIOS PROFESIONALES"/>
    <n v="80"/>
    <s v="CC"/>
    <n v="1015394490"/>
    <s v="CRISTHIAN GIOVANI FRANCO GUIJARRO"/>
    <n v="8034708"/>
    <m/>
    <m/>
    <n v="8034708"/>
    <x v="10"/>
    <x v="1"/>
  </r>
  <r>
    <n v="2018"/>
    <n v="136"/>
    <n v="1"/>
    <s v="01/JAN/2018"/>
    <s v="31/DEC/2018"/>
    <s v="31/DEC/2018"/>
    <s v="ORDENES DE PAGO"/>
    <n v="0"/>
    <n v="759"/>
    <d v="2018-11-16T00:00:00"/>
    <d v="2018-11-16T00:00:00"/>
    <n v="7"/>
    <n v="36"/>
    <s v="CONTRATO DE PRESTACION DE SERVICIOS PROFESIONALES"/>
    <n v="12"/>
    <s v="CC"/>
    <n v="79302075"/>
    <s v="IVAN JAVIER GOMEZ MANCERA"/>
    <n v="10043385"/>
    <m/>
    <m/>
    <n v="10043385"/>
    <x v="10"/>
    <x v="1"/>
  </r>
  <r>
    <n v="2018"/>
    <n v="136"/>
    <n v="1"/>
    <s v="01/JAN/2018"/>
    <s v="31/DEC/2018"/>
    <s v="31/DEC/2018"/>
    <s v="ORDENES DE PAGO"/>
    <n v="0"/>
    <n v="761"/>
    <d v="2018-11-21T00:00:00"/>
    <d v="2018-11-21T00:00:00"/>
    <n v="69"/>
    <n v="104"/>
    <s v="CONTRATO DE PRESTACION DE SERVICIOS PROFESIONALES"/>
    <n v="69"/>
    <s v="NIT"/>
    <n v="830135855"/>
    <s v="ALVAREZ ZARATE &amp; ASOCIADOS S.A.S."/>
    <n v="20086770"/>
    <m/>
    <m/>
    <n v="20086770"/>
    <x v="10"/>
    <x v="1"/>
  </r>
  <r>
    <n v="2018"/>
    <n v="136"/>
    <n v="1"/>
    <s v="01/JAN/2018"/>
    <s v="31/DEC/2018"/>
    <s v="31/DEC/2018"/>
    <s v="ORDENES DE PAGO"/>
    <n v="0"/>
    <n v="783"/>
    <d v="2018-12-06T00:00:00"/>
    <d v="2018-12-06T00:00:00"/>
    <n v="2"/>
    <n v="37"/>
    <s v="CONTRATO DE PRESTACION DE SERVICIOS PROFESIONALES"/>
    <n v="2"/>
    <s v="CC"/>
    <n v="80191977"/>
    <s v="LUIS GABRIEL ESPITIA PINZON"/>
    <n v="10043385"/>
    <m/>
    <m/>
    <n v="10043385"/>
    <x v="11"/>
    <x v="1"/>
  </r>
  <r>
    <n v="2018"/>
    <n v="136"/>
    <n v="1"/>
    <s v="01/JAN/2018"/>
    <s v="31/DEC/2018"/>
    <s v="31/DEC/2018"/>
    <s v="ORDENES DE PAGO"/>
    <n v="0"/>
    <n v="784"/>
    <d v="2018-12-06T00:00:00"/>
    <d v="2018-12-06T00:00:00"/>
    <n v="172"/>
    <n v="183"/>
    <s v="CONTRATO DE PRESTACION DE SERVICIOS PROFESIONALES"/>
    <n v="113"/>
    <s v="NIT"/>
    <n v="830004006"/>
    <s v="PALACIO JOUVE &amp; GARCIA ABOGADOS SAS"/>
    <n v="18000000"/>
    <m/>
    <m/>
    <n v="18000000"/>
    <x v="11"/>
    <x v="1"/>
  </r>
  <r>
    <n v="2018"/>
    <n v="136"/>
    <n v="1"/>
    <s v="01/JAN/2018"/>
    <s v="31/DEC/2018"/>
    <s v="31/DEC/2018"/>
    <s v="ORDENES DE PAGO"/>
    <n v="0"/>
    <n v="794"/>
    <d v="2018-12-06T00:00:00"/>
    <d v="2018-12-06T00:00:00"/>
    <n v="6"/>
    <n v="50"/>
    <s v="CONTRATO DE PRESTACION DE SERVICIOS PROFESIONALES"/>
    <n v="8"/>
    <s v="CC"/>
    <n v="52148467"/>
    <s v="JANNETH MARCELA MATTA OSPINA"/>
    <n v="8034708"/>
    <m/>
    <m/>
    <n v="8034708"/>
    <x v="11"/>
    <x v="1"/>
  </r>
  <r>
    <n v="2018"/>
    <n v="136"/>
    <n v="1"/>
    <s v="01/JAN/2018"/>
    <s v="31/DEC/2018"/>
    <s v="31/DEC/2018"/>
    <s v="ORDENES DE PAGO"/>
    <n v="0"/>
    <n v="800"/>
    <d v="2018-12-06T00:00:00"/>
    <d v="2018-12-06T00:00:00"/>
    <n v="20"/>
    <n v="39"/>
    <s v="CONTRATO DE PRESTACION DE SERVICIOS PROFESIONALES"/>
    <n v="33"/>
    <s v="CC"/>
    <n v="79730608"/>
    <s v="MARCO DAVID SERRANO TURRIAGO"/>
    <n v="8034708"/>
    <m/>
    <m/>
    <n v="8034708"/>
    <x v="11"/>
    <x v="1"/>
  </r>
  <r>
    <n v="2018"/>
    <n v="136"/>
    <n v="1"/>
    <s v="01/JAN/2018"/>
    <s v="31/DEC/2018"/>
    <s v="31/DEC/2018"/>
    <s v="ORDENES DE PAGO"/>
    <n v="0"/>
    <n v="801"/>
    <d v="2018-12-06T00:00:00"/>
    <d v="2018-12-06T00:00:00"/>
    <n v="61"/>
    <n v="93"/>
    <s v="CONTRATO DE PRESTACION DE SERVICIOS PROFESIONALES"/>
    <n v="64"/>
    <s v="CC"/>
    <n v="19288195"/>
    <s v="FREDDY ALEJANDRO REYES BELLO"/>
    <n v="10043385"/>
    <m/>
    <m/>
    <n v="10043385"/>
    <x v="11"/>
    <x v="1"/>
  </r>
  <r>
    <n v="2018"/>
    <n v="136"/>
    <n v="1"/>
    <s v="01/JAN/2018"/>
    <s v="31/DEC/2018"/>
    <s v="31/DEC/2018"/>
    <s v="ORDENES DE PAGO"/>
    <n v="0"/>
    <n v="812"/>
    <d v="2018-12-10T00:00:00"/>
    <d v="2018-12-10T00:00:00"/>
    <n v="172"/>
    <n v="183"/>
    <s v="CONTRATO DE PRESTACION DE SERVICIOS PROFESIONALES"/>
    <n v="113"/>
    <s v="NIT"/>
    <n v="830004006"/>
    <s v="PALACIO JOUVE &amp; GARCIA ABOGADOS SAS"/>
    <n v="17400000"/>
    <m/>
    <m/>
    <n v="17400000"/>
    <x v="11"/>
    <x v="1"/>
  </r>
  <r>
    <n v="2018"/>
    <n v="136"/>
    <n v="1"/>
    <s v="01/JAN/2018"/>
    <s v="31/DEC/2018"/>
    <s v="31/DEC/2018"/>
    <s v="ORDENES DE PAGO"/>
    <n v="0"/>
    <n v="816"/>
    <d v="2018-12-10T00:00:00"/>
    <d v="2018-12-10T00:00:00"/>
    <n v="54"/>
    <n v="13"/>
    <s v="CONTRATO DE PRESTACION DE SERVICIOS PROFESIONALES"/>
    <n v="61"/>
    <s v="NIT"/>
    <n v="830511165"/>
    <s v="MARTIN BERMUDEZ ASOCIADOS S A"/>
    <n v="19000000"/>
    <m/>
    <m/>
    <n v="19000000"/>
    <x v="11"/>
    <x v="1"/>
  </r>
  <r>
    <n v="2018"/>
    <n v="136"/>
    <n v="1"/>
    <s v="01/JAN/2018"/>
    <s v="31/DEC/2018"/>
    <s v="31/DEC/2018"/>
    <s v="ORDENES DE PAGO"/>
    <n v="0"/>
    <n v="822"/>
    <d v="2018-12-12T00:00:00"/>
    <d v="2018-12-12T00:00:00"/>
    <n v="62"/>
    <n v="100"/>
    <s v="CONTRATO DE PRESTACION DE SERVICIOS PROFESIONALES"/>
    <n v="66"/>
    <s v="CC"/>
    <n v="13747799"/>
    <s v="ALVARO  LESMES QUINTERO"/>
    <n v="8034708"/>
    <m/>
    <m/>
    <n v="8034708"/>
    <x v="11"/>
    <x v="1"/>
  </r>
  <r>
    <n v="2018"/>
    <n v="136"/>
    <n v="1"/>
    <s v="01/JAN/2018"/>
    <s v="31/DEC/2018"/>
    <s v="31/DEC/2018"/>
    <s v="ORDENES DE PAGO"/>
    <n v="0"/>
    <n v="829"/>
    <d v="2018-12-12T00:00:00"/>
    <d v="2018-12-12T00:00:00"/>
    <n v="22"/>
    <n v="87"/>
    <s v="CONTRATO DE PRESTACION DE SERVICIOS PROFESIONALES"/>
    <n v="16"/>
    <s v="CC"/>
    <n v="51866305"/>
    <s v="GLADYS PATRICIA SILVA CORDERO"/>
    <n v="10043385"/>
    <m/>
    <m/>
    <n v="10043385"/>
    <x v="11"/>
    <x v="1"/>
  </r>
  <r>
    <n v="2018"/>
    <n v="136"/>
    <n v="1"/>
    <s v="01/JAN/2018"/>
    <s v="31/DEC/2018"/>
    <s v="31/DEC/2018"/>
    <s v="ORDENES DE PAGO"/>
    <n v="0"/>
    <n v="840"/>
    <d v="2018-12-13T00:00:00"/>
    <d v="2018-12-13T00:00:00"/>
    <n v="74"/>
    <n v="99"/>
    <s v="CONTRATO DE PRESTACION DE SERVICIOS PROFESIONALES"/>
    <n v="70"/>
    <s v="CC"/>
    <n v="9396901"/>
    <s v="CARLOS ALBERTO LOPEZ CADENA"/>
    <n v="10043385"/>
    <m/>
    <m/>
    <n v="10043385"/>
    <x v="11"/>
    <x v="1"/>
  </r>
  <r>
    <n v="2018"/>
    <n v="136"/>
    <n v="1"/>
    <s v="01/JAN/2018"/>
    <s v="31/DEC/2018"/>
    <s v="31/DEC/2018"/>
    <s v="ORDENES DE PAGO"/>
    <n v="0"/>
    <n v="841"/>
    <d v="2018-12-13T00:00:00"/>
    <d v="2018-12-13T00:00:00"/>
    <n v="1"/>
    <n v="41"/>
    <s v="CONTRATO DE PRESTACION DE SERVICIOS PROFESIONALES"/>
    <n v="3"/>
    <s v="CC"/>
    <n v="79888947"/>
    <s v="ALEXANDER  LOPEZ PALACIOS"/>
    <n v="10043385"/>
    <m/>
    <m/>
    <n v="10043385"/>
    <x v="11"/>
    <x v="1"/>
  </r>
  <r>
    <n v="2018"/>
    <n v="136"/>
    <n v="1"/>
    <s v="01/JAN/2018"/>
    <s v="31/DEC/2018"/>
    <s v="31/DEC/2018"/>
    <s v="ORDENES DE PAGO"/>
    <n v="0"/>
    <n v="842"/>
    <d v="2018-12-13T00:00:00"/>
    <d v="2018-12-13T00:00:00"/>
    <n v="73"/>
    <n v="101"/>
    <s v="CONTRATO DE PRESTACION DE SERVICIOS PROFESIONALES"/>
    <n v="80"/>
    <s v="CC"/>
    <n v="1015394490"/>
    <s v="CRISTHIAN GIOVANI FRANCO GUIJARRO"/>
    <n v="8034708"/>
    <m/>
    <m/>
    <n v="8034708"/>
    <x v="11"/>
    <x v="1"/>
  </r>
  <r>
    <n v="2018"/>
    <n v="136"/>
    <n v="1"/>
    <s v="01/JAN/2018"/>
    <s v="31/DEC/2018"/>
    <s v="31/DEC/2018"/>
    <s v="ORDENES DE PAGO"/>
    <n v="0"/>
    <n v="849"/>
    <d v="2018-12-14T00:00:00"/>
    <d v="2018-12-14T00:00:00"/>
    <n v="78"/>
    <n v="102"/>
    <s v="CONTRATO DE PRESTACION DE SERVICIOS PROFESIONALES"/>
    <n v="75"/>
    <s v="CC"/>
    <n v="80016837"/>
    <s v="ALEXANDER ANTONIO PABON CAPACHO"/>
    <n v="7365149"/>
    <m/>
    <m/>
    <n v="7365149"/>
    <x v="11"/>
    <x v="1"/>
  </r>
  <r>
    <n v="2018"/>
    <n v="136"/>
    <n v="1"/>
    <s v="01/JAN/2018"/>
    <s v="31/DEC/2018"/>
    <s v="31/DEC/2018"/>
    <s v="ORDENES DE PAGO"/>
    <n v="0"/>
    <n v="850"/>
    <d v="2018-12-14T00:00:00"/>
    <d v="2018-12-14T00:00:00"/>
    <n v="78"/>
    <n v="102"/>
    <s v="CONTRATO DE PRESTACION DE SERVICIOS PROFESIONALES"/>
    <n v="75"/>
    <s v="CC"/>
    <n v="80016837"/>
    <s v="ALEXANDER ANTONIO PABON CAPACHO"/>
    <n v="7365149"/>
    <m/>
    <m/>
    <n v="7365149"/>
    <x v="11"/>
    <x v="1"/>
  </r>
  <r>
    <n v="2018"/>
    <n v="136"/>
    <n v="1"/>
    <s v="01/JAN/2018"/>
    <s v="31/DEC/2018"/>
    <s v="31/DEC/2018"/>
    <s v="ORDENES DE PAGO"/>
    <n v="0"/>
    <n v="851"/>
    <d v="2018-12-14T00:00:00"/>
    <d v="2018-12-14T00:00:00"/>
    <n v="78"/>
    <n v="102"/>
    <s v="CONTRATO DE PRESTACION DE SERVICIOS PROFESIONALES"/>
    <n v="75"/>
    <s v="CC"/>
    <n v="80016837"/>
    <s v="ALEXANDER ANTONIO PABON CAPACHO"/>
    <n v="7365149"/>
    <m/>
    <m/>
    <n v="7365149"/>
    <x v="11"/>
    <x v="1"/>
  </r>
  <r>
    <n v="2018"/>
    <n v="136"/>
    <n v="1"/>
    <s v="01/JAN/2018"/>
    <s v="31/DEC/2018"/>
    <s v="31/DEC/2018"/>
    <s v="ORDENES DE PAGO"/>
    <n v="0"/>
    <n v="852"/>
    <d v="2018-12-14T00:00:00"/>
    <d v="2018-12-14T00:00:00"/>
    <n v="78"/>
    <n v="102"/>
    <s v="CONTRATO DE PRESTACION DE SERVICIOS PROFESIONALES"/>
    <n v="75"/>
    <s v="CC"/>
    <n v="80016837"/>
    <s v="ALEXANDER ANTONIO PABON CAPACHO"/>
    <n v="7365149"/>
    <m/>
    <m/>
    <n v="7365149"/>
    <x v="11"/>
    <x v="1"/>
  </r>
  <r>
    <n v="2018"/>
    <n v="136"/>
    <n v="1"/>
    <s v="01/JAN/2018"/>
    <s v="31/DEC/2018"/>
    <s v="31/DEC/2018"/>
    <s v="ORDENES DE PAGO"/>
    <n v="0"/>
    <n v="868"/>
    <d v="2018-12-19T00:00:00"/>
    <d v="2018-12-19T00:00:00"/>
    <n v="7"/>
    <n v="36"/>
    <s v="CONTRATO DE PRESTACION DE SERVICIOS PROFESIONALES"/>
    <n v="12"/>
    <s v="CC"/>
    <n v="79302075"/>
    <s v="IVAN JAVIER GOMEZ MANCERA"/>
    <n v="10043385"/>
    <m/>
    <m/>
    <n v="10043385"/>
    <x v="11"/>
    <x v="1"/>
  </r>
  <r>
    <n v="2018"/>
    <n v="136"/>
    <n v="1"/>
    <s v="01/JAN/2018"/>
    <s v="31/DEC/2018"/>
    <s v="31/DEC/2018"/>
    <s v="ORDENES DE PAGO"/>
    <n v="0"/>
    <n v="879"/>
    <d v="2018-12-27T00:00:00"/>
    <d v="2018-12-27T00:00:00"/>
    <n v="6"/>
    <n v="50"/>
    <s v="CONTRATO DE PRESTACION DE SERVICIOS PROFESIONALES"/>
    <n v="8"/>
    <s v="CC"/>
    <n v="52148467"/>
    <s v="JANNETH MARCELA MATTA OSPINA"/>
    <n v="4553001"/>
    <m/>
    <m/>
    <n v="4553001"/>
    <x v="11"/>
    <x v="1"/>
  </r>
  <r>
    <n v="2018"/>
    <n v="136"/>
    <n v="1"/>
    <s v="01/JAN/2018"/>
    <s v="31/DEC/2018"/>
    <s v="31/DEC/2018"/>
    <s v="ORDENES DE PAGO"/>
    <n v="0"/>
    <n v="885"/>
    <d v="2018-12-27T00:00:00"/>
    <d v="2018-12-27T00:00:00"/>
    <n v="1"/>
    <n v="41"/>
    <s v="CONTRATO DE PRESTACION DE SERVICIOS PROFESIONALES"/>
    <n v="3"/>
    <s v="CC"/>
    <n v="79888947"/>
    <s v="ALEXANDER  LOPEZ PALACIOS"/>
    <n v="5691251"/>
    <m/>
    <m/>
    <n v="5691251"/>
    <x v="11"/>
    <x v="1"/>
  </r>
  <r>
    <n v="2018"/>
    <n v="136"/>
    <n v="1"/>
    <s v="01/JAN/2018"/>
    <s v="31/DEC/2018"/>
    <s v="31/DEC/2018"/>
    <s v="ORDENES DE PAGO"/>
    <n v="0"/>
    <n v="886"/>
    <d v="2018-12-27T00:00:00"/>
    <d v="2018-12-27T00:00:00"/>
    <n v="2"/>
    <n v="37"/>
    <s v="CONTRATO DE PRESTACION DE SERVICIOS PROFESIONALES"/>
    <n v="2"/>
    <s v="CC"/>
    <n v="80191977"/>
    <s v="LUIS GABRIEL ESPITIA PINZON"/>
    <n v="5691251"/>
    <m/>
    <m/>
    <n v="5691251"/>
    <x v="11"/>
    <x v="1"/>
  </r>
  <r>
    <n v="2018"/>
    <n v="136"/>
    <n v="1"/>
    <s v="01/JAN/2018"/>
    <s v="31/DEC/2018"/>
    <s v="31/DEC/2018"/>
    <s v="ORDENES DE PAGO"/>
    <n v="0"/>
    <n v="893"/>
    <d v="2018-12-27T00:00:00"/>
    <d v="2018-12-27T00:00:00"/>
    <n v="20"/>
    <n v="39"/>
    <s v="CONTRATO DE PRESTACION DE SERVICIOS PROFESIONALES"/>
    <n v="33"/>
    <s v="CC"/>
    <n v="79730608"/>
    <s v="MARCO DAVID SERRANO TURRIAGO"/>
    <n v="5892119"/>
    <m/>
    <m/>
    <n v="5892119"/>
    <x v="11"/>
    <x v="1"/>
  </r>
  <r>
    <n v="2018"/>
    <n v="136"/>
    <n v="1"/>
    <s v="01/JAN/2018"/>
    <s v="31/DEC/2018"/>
    <s v="31/DEC/2018"/>
    <s v="ORDENES DE PAGO"/>
    <n v="0"/>
    <n v="908"/>
    <d v="2018-12-28T00:00:00"/>
    <d v="2018-12-28T00:00:00"/>
    <n v="144"/>
    <n v="166"/>
    <s v="CONTRATO DE PRESTACION DE SERVICIOS PROFESIONALES"/>
    <n v="103"/>
    <s v="CC"/>
    <n v="42051689"/>
    <s v="RUTH STELLA CORREA PALACIO"/>
    <n v="37187500"/>
    <m/>
    <m/>
    <n v="37187500"/>
    <x v="11"/>
    <x v="1"/>
  </r>
  <r>
    <n v="2018"/>
    <n v="136"/>
    <n v="1"/>
    <s v="01/JAN/2018"/>
    <s v="31/DEC/2018"/>
    <s v="31/DEC/2018"/>
    <s v="ORDENES DE PAGO"/>
    <n v="0"/>
    <n v="921"/>
    <d v="2018-12-28T00:00:00"/>
    <d v="2018-12-28T00:00:00"/>
    <n v="62"/>
    <n v="100"/>
    <s v="CONTRATO DE PRESTACION DE SERVICIOS PROFESIONALES"/>
    <n v="66"/>
    <s v="CC"/>
    <n v="13747799"/>
    <s v="ALVARO  LESMES QUINTERO"/>
    <n v="7499061"/>
    <m/>
    <m/>
    <n v="7499061"/>
    <x v="11"/>
    <x v="1"/>
  </r>
  <r>
    <n v="2018"/>
    <n v="136"/>
    <n v="1"/>
    <s v="01/JAN/2018"/>
    <s v="31/DEC/2018"/>
    <s v="31/DEC/2018"/>
    <s v="ORDENES DE PAGO"/>
    <n v="0"/>
    <n v="925"/>
    <d v="2018-12-28T00:00:00"/>
    <d v="2018-12-28T00:00:00"/>
    <n v="73"/>
    <n v="101"/>
    <s v="CONTRATO DE PRESTACION DE SERVICIOS PROFESIONALES"/>
    <n v="80"/>
    <s v="CC"/>
    <n v="1015394490"/>
    <s v="CRISTHIAN GIOVANI FRANCO GUIJARRO"/>
    <n v="8034708"/>
    <m/>
    <m/>
    <n v="8034708"/>
    <x v="11"/>
    <x v="1"/>
  </r>
  <r>
    <n v="2018"/>
    <n v="136"/>
    <n v="1"/>
    <s v="01/JAN/2018"/>
    <s v="31/DEC/2018"/>
    <s v="31/DEC/2018"/>
    <s v="ORDENES DE PAGO"/>
    <n v="0"/>
    <n v="932"/>
    <d v="2018-12-31T00:00:00"/>
    <d v="2018-12-31T00:00:00"/>
    <n v="54"/>
    <n v="13"/>
    <s v="CONTRATO DE PRESTACION DE SERVICIOS PROFESIONALES"/>
    <n v="61"/>
    <s v="NIT"/>
    <n v="830511165"/>
    <s v="MARTIN BERMUDEZ ASOCIADOS S A"/>
    <n v="17733333"/>
    <m/>
    <m/>
    <n v="17733333"/>
    <x v="11"/>
    <x v="1"/>
  </r>
  <r>
    <n v="2018"/>
    <n v="136"/>
    <n v="1"/>
    <s v="01/JAN/2018"/>
    <s v="31/DEC/2018"/>
    <s v="31/DEC/2018"/>
    <s v="ORDENES DE PAGO"/>
    <n v="0"/>
    <n v="948"/>
    <d v="2018-12-31T00:00:00"/>
    <d v="2018-12-31T00:00:00"/>
    <n v="74"/>
    <n v="99"/>
    <s v="CONTRATO DE PRESTACION DE SERVICIOS PROFESIONALES"/>
    <n v="70"/>
    <s v="CC"/>
    <n v="9396901"/>
    <s v="CARLOS ALBERTO LOPEZ CADENA"/>
    <n v="10043385"/>
    <m/>
    <m/>
    <n v="10043385"/>
    <x v="11"/>
    <x v="1"/>
  </r>
  <r>
    <n v="2018"/>
    <n v="136"/>
    <n v="1"/>
    <s v="01/JAN/2018"/>
    <s v="31/DEC/2018"/>
    <s v="31/DEC/2018"/>
    <s v="ORDENES DE PAGO"/>
    <n v="0"/>
    <n v="949"/>
    <d v="2018-12-31T00:00:00"/>
    <d v="2018-12-31T00:00:00"/>
    <n v="22"/>
    <n v="87"/>
    <s v="CONTRATO DE PRESTACION DE SERVICIOS PROFESIONALES"/>
    <n v="16"/>
    <s v="CC"/>
    <n v="51866305"/>
    <s v="GLADYS PATRICIA SILVA CORDERO"/>
    <n v="9373826"/>
    <m/>
    <m/>
    <n v="9373826"/>
    <x v="11"/>
    <x v="1"/>
  </r>
  <r>
    <n v="2018"/>
    <n v="136"/>
    <n v="1"/>
    <s v="01/JAN/2018"/>
    <s v="31/DEC/2018"/>
    <s v="31/DEC/2018"/>
    <s v="ORDENES DE PAGO"/>
    <n v="0"/>
    <n v="961"/>
    <d v="2018-12-31T00:00:00"/>
    <d v="2018-12-31T00:00:00"/>
    <n v="172"/>
    <n v="183"/>
    <s v="CONTRATO DE PRESTACION DE SERVICIOS PROFESIONALES"/>
    <n v="113"/>
    <s v="NIT"/>
    <n v="830004006"/>
    <s v="PALACIO JOUVE &amp; GARCIA ABOGADOS SAS"/>
    <n v="18000000"/>
    <m/>
    <m/>
    <n v="18000000"/>
    <x v="11"/>
    <x v="1"/>
  </r>
  <r>
    <n v="2018"/>
    <n v="136"/>
    <n v="1"/>
    <s v="01/JAN/2018"/>
    <s v="31/DEC/2018"/>
    <s v="31/DEC/2018"/>
    <s v="ORDENES DE PAGO"/>
    <n v="0"/>
    <n v="964"/>
    <d v="2018-12-31T00:00:00"/>
    <d v="2018-12-31T00:00:00"/>
    <n v="61"/>
    <n v="93"/>
    <s v="CONTRATO DE PRESTACION DE SERVICIOS PROFESIONALES"/>
    <n v="64"/>
    <s v="CC"/>
    <n v="19288195"/>
    <s v="FREDDY ALEJANDRO REYES BELLO"/>
    <n v="8369487"/>
    <m/>
    <m/>
    <n v="8369487"/>
    <x v="11"/>
    <x v="1"/>
  </r>
  <r>
    <n v="2018"/>
    <n v="136"/>
    <n v="1"/>
    <s v="01/JAN/2018"/>
    <s v="31/DEC/2018"/>
    <s v="31/DEC/2018"/>
    <s v="ORDENES DE PAGO"/>
    <n v="0"/>
    <n v="967"/>
    <d v="2018-12-31T00:00:00"/>
    <d v="2018-12-31T00:00:00"/>
    <n v="7"/>
    <n v="36"/>
    <s v="CONTRATO DE PRESTACION DE SERVICIOS PROFESIONALES"/>
    <n v="12"/>
    <s v="CC"/>
    <n v="79302075"/>
    <s v="IVAN JAVIER GOMEZ MANCERA"/>
    <n v="7365149"/>
    <m/>
    <m/>
    <n v="7365149"/>
    <x v="11"/>
    <x v="1"/>
  </r>
  <r>
    <n v="2018"/>
    <n v="136"/>
    <n v="1"/>
    <s v="01/JAN/2018"/>
    <s v="31/DEC/2018"/>
    <s v="31/DEC/2018"/>
    <s v="ORDENES DE PAGO"/>
    <n v="0"/>
    <n v="593"/>
    <d v="2018-10-03T00:00:00"/>
    <d v="2018-10-03T00:00:00"/>
    <n v="169"/>
    <n v="186"/>
    <s v="RESOLUCION"/>
    <n v="86"/>
    <s v="NIT"/>
    <n v="900003409"/>
    <s v="COMISION NACIONAL DEL SERVICIO CIVIL"/>
    <n v="364000000"/>
    <m/>
    <m/>
    <n v="364000000"/>
    <x v="9"/>
    <x v="2"/>
  </r>
  <r>
    <n v="2018"/>
    <n v="136"/>
    <n v="1"/>
    <s v="01/JAN/2018"/>
    <s v="31/DEC/2018"/>
    <s v="31/DEC/2018"/>
    <s v="RELACION DE AUTORIZACION"/>
    <n v="0"/>
    <n v="5"/>
    <d v="2018-02-19T00:00:00"/>
    <d v="2018-02-19T00:00:00"/>
    <n v="85"/>
    <n v="111"/>
    <s v="RELACION DE AUTORIZACION"/>
    <n v="5"/>
    <s v="NIT"/>
    <n v="899999061"/>
    <s v="SECRETARIA JURIDICA DISTRITAL"/>
    <n v="675258"/>
    <m/>
    <m/>
    <n v="675258"/>
    <x v="1"/>
    <x v="2"/>
  </r>
  <r>
    <n v="2018"/>
    <n v="136"/>
    <n v="1"/>
    <s v="01/JAN/2018"/>
    <s v="31/DEC/2018"/>
    <s v="31/DEC/2018"/>
    <s v="RELACION DE AUTORIZACION"/>
    <n v="0"/>
    <n v="18"/>
    <d v="2018-05-21T00:00:00"/>
    <d v="2018-05-21T00:00:00"/>
    <n v="111"/>
    <n v="131"/>
    <s v="RELACION DE AUTORIZACION"/>
    <n v="18"/>
    <s v="NIT"/>
    <n v="899999061"/>
    <s v="SECRETARIA JURIDICA DISTRITAL"/>
    <n v="1853952"/>
    <m/>
    <m/>
    <n v="1853952"/>
    <x v="4"/>
    <x v="2"/>
  </r>
  <r>
    <n v="2018"/>
    <n v="136"/>
    <n v="1"/>
    <s v="01/JAN/2018"/>
    <s v="31/DEC/2018"/>
    <s v="31/DEC/2018"/>
    <s v="RELACION DE AUTORIZACION"/>
    <n v="0"/>
    <n v="34"/>
    <d v="2018-09-18T00:00:00"/>
    <d v="2018-09-18T00:00:00"/>
    <n v="162"/>
    <n v="185"/>
    <s v="RELACION DE AUTORIZACION"/>
    <n v="34"/>
    <s v="NIT"/>
    <n v="899999061"/>
    <s v="SECRETARIA JURIDICA DISTRITAL"/>
    <n v="3911945"/>
    <m/>
    <m/>
    <n v="3911945"/>
    <x v="8"/>
    <x v="2"/>
  </r>
  <r>
    <n v="2018"/>
    <n v="136"/>
    <n v="1"/>
    <s v="01/JAN/2018"/>
    <s v="31/DEC/2018"/>
    <s v="31/DEC/2018"/>
    <s v="RELACION DE AUTORIZACION"/>
    <n v="0"/>
    <n v="37"/>
    <d v="2018-10-19T00:00:00"/>
    <d v="2018-10-19T00:00:00"/>
    <n v="180"/>
    <n v="199"/>
    <s v="RELACION DE AUTORIZACION"/>
    <n v="38"/>
    <s v="NIT"/>
    <n v="899999061"/>
    <s v="SECRETARIA JURIDICA DISTRITAL"/>
    <n v="1759189"/>
    <m/>
    <m/>
    <n v="1759189"/>
    <x v="9"/>
    <x v="2"/>
  </r>
  <r>
    <n v="2018"/>
    <n v="136"/>
    <n v="1"/>
    <s v="01/JAN/2018"/>
    <s v="31/DEC/2018"/>
    <s v="31/DEC/2018"/>
    <s v="RELACION DE AUTORIZACION"/>
    <n v="0"/>
    <n v="49"/>
    <d v="2018-12-07T00:00:00"/>
    <d v="2018-12-07T00:00:00"/>
    <n v="208"/>
    <n v="224"/>
    <s v="RELACION DE AUTORIZACION"/>
    <n v="48"/>
    <s v="NIT"/>
    <n v="899999061"/>
    <s v="SECRETARIA JURIDICA DISTRITAL"/>
    <n v="4620347"/>
    <m/>
    <m/>
    <n v="4620347"/>
    <x v="11"/>
    <x v="2"/>
  </r>
  <r>
    <n v="2018"/>
    <n v="136"/>
    <n v="1"/>
    <s v="01/JAN/2018"/>
    <s v="31/DEC/2018"/>
    <s v="31/DEC/2018"/>
    <s v="RELACION DE AUTORIZACION"/>
    <n v="0"/>
    <n v="52"/>
    <d v="2018-12-27T00:00:00"/>
    <d v="2018-12-27T00:00:00"/>
    <n v="212"/>
    <n v="230"/>
    <s v="RELACION DE AUTORIZACION"/>
    <n v="52"/>
    <s v="NIT"/>
    <n v="899999061"/>
    <s v="SECRETARIA JURIDICA DISTRITAL"/>
    <n v="257368744"/>
    <m/>
    <m/>
    <n v="257368744"/>
    <x v="11"/>
    <x v="2"/>
  </r>
  <r>
    <n v="2018"/>
    <n v="136"/>
    <n v="1"/>
    <s v="01/JAN/2018"/>
    <s v="31/DEC/2018"/>
    <s v="31/DEC/2018"/>
    <s v="RELACION DE AUTORIZACION"/>
    <n v="0"/>
    <n v="53"/>
    <d v="2018-12-27T00:00:00"/>
    <d v="2018-12-27T00:00:00"/>
    <n v="213"/>
    <n v="231"/>
    <s v="RELACION DE AUTORIZACION"/>
    <n v="53"/>
    <s v="NIT"/>
    <n v="899999061"/>
    <s v="SECRETARIA JURIDICA DISTRITAL"/>
    <n v="30884249"/>
    <m/>
    <m/>
    <n v="30884249"/>
    <x v="11"/>
    <x v="2"/>
  </r>
  <r>
    <n v="2018"/>
    <n v="136"/>
    <n v="1"/>
    <s v="01/JAN/2018"/>
    <s v="31/DEC/2018"/>
    <s v="31/DEC/2018"/>
    <s v="RELACION DE AUTORIZACION"/>
    <n v="0"/>
    <n v="2"/>
    <d v="2018-02-02T00:00:00"/>
    <d v="2018-02-02T00:00:00"/>
    <n v="79"/>
    <n v="107"/>
    <s v="RELACION DE AUTORIZACION"/>
    <n v="2"/>
    <s v="NIT"/>
    <n v="899999061"/>
    <s v="SECRETARIA JURIDICA DISTRITAL"/>
    <n v="30600718"/>
    <m/>
    <m/>
    <n v="30600718"/>
    <x v="1"/>
    <x v="2"/>
  </r>
  <r>
    <n v="2018"/>
    <n v="136"/>
    <n v="1"/>
    <s v="01/JAN/2018"/>
    <s v="31/DEC/2018"/>
    <s v="31/DEC/2018"/>
    <s v="RELACION DE AUTORIZACION"/>
    <n v="0"/>
    <n v="9"/>
    <d v="2018-03-06T00:00:00"/>
    <d v="2018-03-06T00:00:00"/>
    <n v="89"/>
    <n v="114"/>
    <s v="RELACION DE AUTORIZACION"/>
    <n v="9"/>
    <s v="NIT"/>
    <n v="899999061"/>
    <s v="SECRETARIA JURIDICA DISTRITAL"/>
    <n v="34518440"/>
    <m/>
    <m/>
    <n v="34518440"/>
    <x v="2"/>
    <x v="2"/>
  </r>
  <r>
    <n v="2018"/>
    <n v="136"/>
    <n v="1"/>
    <s v="01/JAN/2018"/>
    <s v="31/DEC/2018"/>
    <s v="31/DEC/2018"/>
    <s v="RELACION DE AUTORIZACION"/>
    <n v="0"/>
    <n v="12"/>
    <d v="2018-04-04T00:00:00"/>
    <d v="2018-04-04T00:00:00"/>
    <n v="97"/>
    <n v="122"/>
    <s v="RELACION DE AUTORIZACION"/>
    <n v="12"/>
    <s v="NIT"/>
    <n v="899999061"/>
    <s v="SECRETARIA JURIDICA DISTRITAL"/>
    <n v="33171785"/>
    <m/>
    <m/>
    <n v="33171785"/>
    <x v="3"/>
    <x v="2"/>
  </r>
  <r>
    <n v="2018"/>
    <n v="136"/>
    <n v="1"/>
    <s v="01/JAN/2018"/>
    <s v="31/DEC/2018"/>
    <s v="31/DEC/2018"/>
    <s v="RELACION DE AUTORIZACION"/>
    <n v="0"/>
    <n v="15"/>
    <d v="2018-05-07T00:00:00"/>
    <d v="2018-05-07T00:00:00"/>
    <n v="105"/>
    <n v="128"/>
    <s v="RELACION DE AUTORIZACION"/>
    <n v="15"/>
    <s v="NIT"/>
    <n v="899999061"/>
    <s v="SECRETARIA JURIDICA DISTRITAL"/>
    <n v="30718913"/>
    <m/>
    <m/>
    <n v="30718913"/>
    <x v="4"/>
    <x v="2"/>
  </r>
  <r>
    <n v="2018"/>
    <n v="136"/>
    <n v="1"/>
    <s v="01/JAN/2018"/>
    <s v="31/DEC/2018"/>
    <s v="31/DEC/2018"/>
    <s v="RELACION DE AUTORIZACION"/>
    <n v="0"/>
    <n v="19"/>
    <d v="2018-06-05T00:00:00"/>
    <d v="2018-06-05T00:00:00"/>
    <n v="116"/>
    <n v="134"/>
    <s v="RELACION DE AUTORIZACION"/>
    <n v="19"/>
    <s v="NIT"/>
    <n v="899999061"/>
    <s v="SECRETARIA JURIDICA DISTRITAL"/>
    <n v="30709211"/>
    <m/>
    <m/>
    <n v="30709211"/>
    <x v="5"/>
    <x v="2"/>
  </r>
  <r>
    <n v="2018"/>
    <n v="136"/>
    <n v="1"/>
    <s v="01/JAN/2018"/>
    <s v="31/DEC/2018"/>
    <s v="31/DEC/2018"/>
    <s v="RELACION DE AUTORIZACION"/>
    <n v="0"/>
    <n v="23"/>
    <d v="2018-07-05T00:00:00"/>
    <d v="2018-07-05T00:00:00"/>
    <n v="121"/>
    <n v="145"/>
    <s v="RELACION DE AUTORIZACION"/>
    <n v="22"/>
    <s v="NIT"/>
    <n v="899999061"/>
    <s v="SECRETARIA JURIDICA DISTRITAL"/>
    <n v="30214569"/>
    <m/>
    <m/>
    <n v="30214569"/>
    <x v="6"/>
    <x v="2"/>
  </r>
  <r>
    <n v="2018"/>
    <n v="136"/>
    <n v="1"/>
    <s v="01/JAN/2018"/>
    <s v="31/DEC/2018"/>
    <s v="31/DEC/2018"/>
    <s v="RELACION DE AUTORIZACION"/>
    <n v="0"/>
    <n v="26"/>
    <d v="2018-08-02T00:00:00"/>
    <d v="2018-08-02T00:00:00"/>
    <n v="133"/>
    <n v="159"/>
    <s v="RELACION DE AUTORIZACION"/>
    <n v="26"/>
    <s v="NIT"/>
    <n v="899999061"/>
    <s v="SECRETARIA JURIDICA DISTRITAL"/>
    <n v="29610005"/>
    <m/>
    <m/>
    <n v="29610005"/>
    <x v="7"/>
    <x v="2"/>
  </r>
  <r>
    <n v="2018"/>
    <n v="136"/>
    <n v="1"/>
    <s v="01/JAN/2018"/>
    <s v="31/DEC/2018"/>
    <s v="31/DEC/2018"/>
    <s v="RELACION DE AUTORIZACION"/>
    <n v="0"/>
    <n v="30"/>
    <d v="2018-09-05T00:00:00"/>
    <d v="2018-09-05T00:00:00"/>
    <n v="152"/>
    <n v="180"/>
    <s v="RELACION DE AUTORIZACION"/>
    <n v="30"/>
    <s v="NIT"/>
    <n v="899999061"/>
    <s v="SECRETARIA JURIDICA DISTRITAL"/>
    <n v="28623812"/>
    <m/>
    <m/>
    <n v="28623812"/>
    <x v="8"/>
    <x v="2"/>
  </r>
  <r>
    <n v="2018"/>
    <n v="136"/>
    <n v="1"/>
    <s v="01/JAN/2018"/>
    <s v="31/DEC/2018"/>
    <s v="31/DEC/2018"/>
    <s v="RELACION DE AUTORIZACION"/>
    <n v="0"/>
    <n v="35"/>
    <d v="2018-10-04T00:00:00"/>
    <d v="2018-10-04T00:00:00"/>
    <n v="175"/>
    <n v="190"/>
    <s v="RELACION DE AUTORIZACION"/>
    <n v="35"/>
    <s v="NIT"/>
    <n v="899999061"/>
    <s v="SECRETARIA JURIDICA DISTRITAL"/>
    <n v="27108374"/>
    <m/>
    <m/>
    <n v="27108374"/>
    <x v="9"/>
    <x v="2"/>
  </r>
  <r>
    <n v="2018"/>
    <n v="136"/>
    <n v="1"/>
    <s v="01/JAN/2018"/>
    <s v="31/DEC/2018"/>
    <s v="31/DEC/2018"/>
    <s v="RELACION DE AUTORIZACION"/>
    <n v="0"/>
    <n v="40"/>
    <d v="2018-11-08T00:00:00"/>
    <d v="2018-11-08T00:00:00"/>
    <n v="195"/>
    <n v="209"/>
    <s v="RELACION DE AUTORIZACION"/>
    <n v="39"/>
    <s v="NIT"/>
    <n v="899999061"/>
    <s v="SECRETARIA JURIDICA DISTRITAL"/>
    <n v="24566578"/>
    <m/>
    <m/>
    <n v="24566578"/>
    <x v="10"/>
    <x v="2"/>
  </r>
  <r>
    <n v="2018"/>
    <n v="136"/>
    <n v="1"/>
    <s v="01/JAN/2018"/>
    <s v="31/DEC/2018"/>
    <s v="31/DEC/2018"/>
    <s v="RELACION DE AUTORIZACION"/>
    <n v="0"/>
    <n v="45"/>
    <d v="2018-12-04T00:00:00"/>
    <d v="2018-12-04T00:00:00"/>
    <n v="204"/>
    <n v="222"/>
    <s v="RELACION DE AUTORIZACION"/>
    <n v="45"/>
    <s v="NIT"/>
    <n v="899999061"/>
    <s v="SECRETARIA JURIDICA DISTRITAL"/>
    <n v="23410380"/>
    <m/>
    <m/>
    <n v="23410380"/>
    <x v="11"/>
    <x v="2"/>
  </r>
  <r>
    <n v="2018"/>
    <n v="136"/>
    <n v="1"/>
    <s v="01/JAN/2018"/>
    <s v="31/DEC/2018"/>
    <s v="31/DEC/2018"/>
    <s v="RELACION DE AUTORIZACION"/>
    <n v="0"/>
    <n v="50"/>
    <d v="2018-12-19T00:00:00"/>
    <d v="2018-12-19T00:00:00"/>
    <n v="210"/>
    <n v="229"/>
    <s v="RELACION DE AUTORIZACION"/>
    <n v="50"/>
    <s v="NIT"/>
    <n v="899999061"/>
    <s v="SECRETARIA JURIDICA DISTRITAL"/>
    <n v="23055741"/>
    <m/>
    <m/>
    <n v="23055741"/>
    <x v="11"/>
    <x v="2"/>
  </r>
  <r>
    <n v="2018"/>
    <n v="136"/>
    <n v="1"/>
    <s v="01/JAN/2018"/>
    <s v="31/DEC/2018"/>
    <s v="31/DEC/2018"/>
    <s v="RELACION DE AUTORIZACION"/>
    <n v="0"/>
    <n v="2"/>
    <d v="2018-02-02T00:00:00"/>
    <d v="2018-02-02T00:00:00"/>
    <n v="79"/>
    <n v="107"/>
    <s v="RELACION DE AUTORIZACION"/>
    <n v="2"/>
    <s v="NIT"/>
    <n v="899999061"/>
    <s v="SECRETARIA JURIDICA DISTRITAL"/>
    <n v="62519116"/>
    <m/>
    <m/>
    <n v="62519116"/>
    <x v="1"/>
    <x v="2"/>
  </r>
  <r>
    <n v="2018"/>
    <n v="136"/>
    <n v="1"/>
    <s v="01/JAN/2018"/>
    <s v="31/DEC/2018"/>
    <s v="31/DEC/2018"/>
    <s v="RELACION DE AUTORIZACION"/>
    <n v="0"/>
    <n v="6"/>
    <d v="2018-03-05T00:00:00"/>
    <d v="2018-03-05T00:00:00"/>
    <n v="86"/>
    <n v="112"/>
    <s v="RELACION DE AUTORIZACION"/>
    <n v="6"/>
    <s v="NIT"/>
    <n v="899999061"/>
    <s v="SECRETARIA JURIDICA DISTRITAL"/>
    <n v="51086"/>
    <m/>
    <m/>
    <n v="51086"/>
    <x v="2"/>
    <x v="2"/>
  </r>
  <r>
    <n v="2018"/>
    <n v="136"/>
    <n v="1"/>
    <s v="01/JAN/2018"/>
    <s v="31/DEC/2018"/>
    <s v="31/DEC/2018"/>
    <s v="RELACION DE AUTORIZACION"/>
    <n v="0"/>
    <n v="7"/>
    <d v="2018-03-05T00:00:00"/>
    <d v="2018-03-05T00:00:00"/>
    <n v="87"/>
    <n v="112"/>
    <s v="RELACION DE AUTORIZACION"/>
    <n v="7"/>
    <s v="NIT"/>
    <n v="899999061"/>
    <s v="SECRETARIA JURIDICA DISTRITAL"/>
    <n v="53873"/>
    <m/>
    <m/>
    <n v="53873"/>
    <x v="2"/>
    <x v="2"/>
  </r>
  <r>
    <n v="2018"/>
    <n v="136"/>
    <n v="1"/>
    <s v="01/JAN/2018"/>
    <s v="31/DEC/2018"/>
    <s v="31/DEC/2018"/>
    <s v="RELACION DE AUTORIZACION"/>
    <n v="0"/>
    <n v="9"/>
    <d v="2018-03-06T00:00:00"/>
    <d v="2018-03-06T00:00:00"/>
    <n v="89"/>
    <n v="114"/>
    <s v="RELACION DE AUTORIZACION"/>
    <n v="9"/>
    <s v="NIT"/>
    <n v="899999061"/>
    <s v="SECRETARIA JURIDICA DISTRITAL"/>
    <n v="66317905"/>
    <m/>
    <m/>
    <n v="66317905"/>
    <x v="2"/>
    <x v="2"/>
  </r>
  <r>
    <n v="2018"/>
    <n v="136"/>
    <n v="1"/>
    <s v="01/JAN/2018"/>
    <s v="31/DEC/2018"/>
    <s v="31/DEC/2018"/>
    <s v="RELACION DE AUTORIZACION"/>
    <n v="0"/>
    <n v="12"/>
    <d v="2018-04-04T00:00:00"/>
    <d v="2018-04-04T00:00:00"/>
    <n v="97"/>
    <n v="122"/>
    <s v="RELACION DE AUTORIZACION"/>
    <n v="12"/>
    <s v="NIT"/>
    <n v="899999061"/>
    <s v="SECRETARIA JURIDICA DISTRITAL"/>
    <n v="65813829"/>
    <m/>
    <m/>
    <n v="65813829"/>
    <x v="3"/>
    <x v="2"/>
  </r>
  <r>
    <n v="2018"/>
    <n v="136"/>
    <n v="1"/>
    <s v="01/JAN/2018"/>
    <s v="31/DEC/2018"/>
    <s v="31/DEC/2018"/>
    <s v="RELACION DE AUTORIZACION"/>
    <n v="0"/>
    <n v="15"/>
    <d v="2018-05-07T00:00:00"/>
    <d v="2018-05-07T00:00:00"/>
    <n v="105"/>
    <n v="128"/>
    <s v="RELACION DE AUTORIZACION"/>
    <n v="15"/>
    <s v="NIT"/>
    <n v="899999061"/>
    <s v="SECRETARIA JURIDICA DISTRITAL"/>
    <n v="64421725"/>
    <m/>
    <m/>
    <n v="64421725"/>
    <x v="4"/>
    <x v="2"/>
  </r>
  <r>
    <n v="2018"/>
    <n v="136"/>
    <n v="1"/>
    <s v="01/JAN/2018"/>
    <s v="31/DEC/2018"/>
    <s v="31/DEC/2018"/>
    <s v="RELACION DE AUTORIZACION"/>
    <n v="0"/>
    <n v="19"/>
    <d v="2018-06-05T00:00:00"/>
    <d v="2018-06-05T00:00:00"/>
    <n v="116"/>
    <n v="134"/>
    <s v="RELACION DE AUTORIZACION"/>
    <n v="19"/>
    <s v="NIT"/>
    <n v="899999061"/>
    <s v="SECRETARIA JURIDICA DISTRITAL"/>
    <n v="64901932"/>
    <m/>
    <m/>
    <n v="64901932"/>
    <x v="5"/>
    <x v="2"/>
  </r>
  <r>
    <n v="2018"/>
    <n v="136"/>
    <n v="1"/>
    <s v="01/JAN/2018"/>
    <s v="31/DEC/2018"/>
    <s v="31/DEC/2018"/>
    <s v="RELACION DE AUTORIZACION"/>
    <n v="0"/>
    <n v="23"/>
    <d v="2018-07-05T00:00:00"/>
    <d v="2018-07-05T00:00:00"/>
    <n v="121"/>
    <n v="145"/>
    <s v="RELACION DE AUTORIZACION"/>
    <n v="22"/>
    <s v="NIT"/>
    <n v="899999061"/>
    <s v="SECRETARIA JURIDICA DISTRITAL"/>
    <n v="64809722"/>
    <m/>
    <m/>
    <n v="64809722"/>
    <x v="6"/>
    <x v="2"/>
  </r>
  <r>
    <n v="2018"/>
    <n v="136"/>
    <n v="1"/>
    <s v="01/JAN/2018"/>
    <s v="31/DEC/2018"/>
    <s v="31/DEC/2018"/>
    <s v="RELACION DE AUTORIZACION"/>
    <n v="0"/>
    <n v="26"/>
    <d v="2018-08-02T00:00:00"/>
    <d v="2018-08-02T00:00:00"/>
    <n v="133"/>
    <n v="159"/>
    <s v="RELACION DE AUTORIZACION"/>
    <n v="26"/>
    <s v="NIT"/>
    <n v="899999061"/>
    <s v="SECRETARIA JURIDICA DISTRITAL"/>
    <n v="63895990"/>
    <m/>
    <m/>
    <n v="63895990"/>
    <x v="7"/>
    <x v="2"/>
  </r>
  <r>
    <n v="2018"/>
    <n v="136"/>
    <n v="1"/>
    <s v="01/JAN/2018"/>
    <s v="31/DEC/2018"/>
    <s v="31/DEC/2018"/>
    <s v="RELACION DE AUTORIZACION"/>
    <n v="0"/>
    <n v="30"/>
    <d v="2018-09-05T00:00:00"/>
    <d v="2018-09-05T00:00:00"/>
    <n v="152"/>
    <n v="180"/>
    <s v="RELACION DE AUTORIZACION"/>
    <n v="30"/>
    <s v="NIT"/>
    <n v="899999061"/>
    <s v="SECRETARIA JURIDICA DISTRITAL"/>
    <n v="63413728"/>
    <m/>
    <m/>
    <n v="63413728"/>
    <x v="8"/>
    <x v="2"/>
  </r>
  <r>
    <n v="2018"/>
    <n v="136"/>
    <n v="1"/>
    <s v="01/JAN/2018"/>
    <s v="31/DEC/2018"/>
    <s v="31/DEC/2018"/>
    <s v="RELACION DE AUTORIZACION"/>
    <n v="0"/>
    <n v="35"/>
    <d v="2018-10-04T00:00:00"/>
    <d v="2018-10-04T00:00:00"/>
    <n v="175"/>
    <n v="190"/>
    <s v="RELACION DE AUTORIZACION"/>
    <n v="35"/>
    <s v="NIT"/>
    <n v="899999061"/>
    <s v="SECRETARIA JURIDICA DISTRITAL"/>
    <n v="63143979"/>
    <m/>
    <m/>
    <n v="63143979"/>
    <x v="9"/>
    <x v="2"/>
  </r>
  <r>
    <n v="2018"/>
    <n v="136"/>
    <n v="1"/>
    <s v="01/JAN/2018"/>
    <s v="31/DEC/2018"/>
    <s v="31/DEC/2018"/>
    <s v="RELACION DE AUTORIZACION"/>
    <n v="0"/>
    <n v="40"/>
    <d v="2018-11-08T00:00:00"/>
    <d v="2018-11-08T00:00:00"/>
    <n v="195"/>
    <n v="209"/>
    <s v="RELACION DE AUTORIZACION"/>
    <n v="39"/>
    <s v="NIT"/>
    <n v="899999061"/>
    <s v="SECRETARIA JURIDICA DISTRITAL"/>
    <n v="62385244"/>
    <m/>
    <m/>
    <n v="62385244"/>
    <x v="10"/>
    <x v="2"/>
  </r>
  <r>
    <n v="2018"/>
    <n v="136"/>
    <n v="1"/>
    <s v="01/JAN/2018"/>
    <s v="31/DEC/2018"/>
    <s v="31/DEC/2018"/>
    <s v="RELACION DE AUTORIZACION"/>
    <n v="0"/>
    <n v="45"/>
    <d v="2018-12-04T00:00:00"/>
    <d v="2018-12-04T00:00:00"/>
    <n v="204"/>
    <n v="222"/>
    <s v="RELACION DE AUTORIZACION"/>
    <n v="45"/>
    <s v="NIT"/>
    <n v="899999061"/>
    <s v="SECRETARIA JURIDICA DISTRITAL"/>
    <n v="62353235"/>
    <m/>
    <m/>
    <n v="62353235"/>
    <x v="11"/>
    <x v="2"/>
  </r>
  <r>
    <n v="2018"/>
    <n v="136"/>
    <n v="1"/>
    <s v="01/JAN/2018"/>
    <s v="31/DEC/2018"/>
    <s v="31/DEC/2018"/>
    <s v="RELACION DE AUTORIZACION"/>
    <n v="0"/>
    <n v="50"/>
    <d v="2018-12-19T00:00:00"/>
    <d v="2018-12-19T00:00:00"/>
    <n v="210"/>
    <n v="229"/>
    <s v="RELACION DE AUTORIZACION"/>
    <n v="50"/>
    <s v="NIT"/>
    <n v="899999061"/>
    <s v="SECRETARIA JURIDICA DISTRITAL"/>
    <n v="61721938"/>
    <m/>
    <m/>
    <n v="61721938"/>
    <x v="11"/>
    <x v="2"/>
  </r>
  <r>
    <n v="2018"/>
    <n v="136"/>
    <n v="1"/>
    <s v="01/JAN/2018"/>
    <s v="31/DEC/2018"/>
    <s v="31/DEC/2018"/>
    <s v="RELACION DE AUTORIZACION"/>
    <n v="0"/>
    <n v="2"/>
    <d v="2018-02-02T00:00:00"/>
    <d v="2018-02-02T00:00:00"/>
    <n v="79"/>
    <n v="107"/>
    <s v="RELACION DE AUTORIZACION"/>
    <n v="2"/>
    <s v="NIT"/>
    <n v="899999061"/>
    <s v="SECRETARIA JURIDICA DISTRITAL"/>
    <n v="3464200"/>
    <m/>
    <m/>
    <n v="3464200"/>
    <x v="1"/>
    <x v="2"/>
  </r>
  <r>
    <n v="2018"/>
    <n v="136"/>
    <n v="1"/>
    <s v="01/JAN/2018"/>
    <s v="31/DEC/2018"/>
    <s v="31/DEC/2018"/>
    <s v="RELACION DE AUTORIZACION"/>
    <n v="0"/>
    <n v="6"/>
    <d v="2018-03-05T00:00:00"/>
    <d v="2018-03-05T00:00:00"/>
    <n v="86"/>
    <n v="112"/>
    <s v="RELACION DE AUTORIZACION"/>
    <n v="6"/>
    <s v="NIT"/>
    <n v="899999061"/>
    <s v="SECRETARIA JURIDICA DISTRITAL"/>
    <n v="32"/>
    <m/>
    <m/>
    <n v="32"/>
    <x v="2"/>
    <x v="2"/>
  </r>
  <r>
    <n v="2018"/>
    <n v="136"/>
    <n v="1"/>
    <s v="01/JAN/2018"/>
    <s v="31/DEC/2018"/>
    <s v="31/DEC/2018"/>
    <s v="RELACION DE AUTORIZACION"/>
    <n v="0"/>
    <n v="7"/>
    <d v="2018-03-05T00:00:00"/>
    <d v="2018-03-05T00:00:00"/>
    <n v="87"/>
    <n v="112"/>
    <s v="RELACION DE AUTORIZACION"/>
    <n v="7"/>
    <s v="NIT"/>
    <n v="899999061"/>
    <s v="SECRETARIA JURIDICA DISTRITAL"/>
    <n v="34"/>
    <m/>
    <m/>
    <n v="34"/>
    <x v="2"/>
    <x v="2"/>
  </r>
  <r>
    <n v="2018"/>
    <n v="136"/>
    <n v="1"/>
    <s v="01/JAN/2018"/>
    <s v="31/DEC/2018"/>
    <s v="31/DEC/2018"/>
    <s v="RELACION DE AUTORIZACION"/>
    <n v="0"/>
    <n v="9"/>
    <d v="2018-03-06T00:00:00"/>
    <d v="2018-03-06T00:00:00"/>
    <n v="89"/>
    <n v="114"/>
    <s v="RELACION DE AUTORIZACION"/>
    <n v="9"/>
    <s v="NIT"/>
    <n v="899999061"/>
    <s v="SECRETARIA JURIDICA DISTRITAL"/>
    <n v="3901200"/>
    <m/>
    <m/>
    <n v="3901200"/>
    <x v="2"/>
    <x v="2"/>
  </r>
  <r>
    <n v="2018"/>
    <n v="136"/>
    <n v="1"/>
    <s v="01/JAN/2018"/>
    <s v="31/DEC/2018"/>
    <s v="31/DEC/2018"/>
    <s v="RELACION DE AUTORIZACION"/>
    <n v="0"/>
    <n v="12"/>
    <d v="2018-04-04T00:00:00"/>
    <d v="2018-04-04T00:00:00"/>
    <n v="97"/>
    <n v="122"/>
    <s v="RELACION DE AUTORIZACION"/>
    <n v="12"/>
    <s v="NIT"/>
    <n v="899999061"/>
    <s v="SECRETARIA JURIDICA DISTRITAL"/>
    <n v="3834900"/>
    <m/>
    <m/>
    <n v="3834900"/>
    <x v="3"/>
    <x v="2"/>
  </r>
  <r>
    <n v="2018"/>
    <n v="136"/>
    <n v="1"/>
    <s v="01/JAN/2018"/>
    <s v="31/DEC/2018"/>
    <s v="31/DEC/2018"/>
    <s v="RELACION DE AUTORIZACION"/>
    <n v="0"/>
    <n v="15"/>
    <d v="2018-05-07T00:00:00"/>
    <d v="2018-05-07T00:00:00"/>
    <n v="105"/>
    <n v="128"/>
    <s v="RELACION DE AUTORIZACION"/>
    <n v="15"/>
    <s v="NIT"/>
    <n v="899999061"/>
    <s v="SECRETARIA JURIDICA DISTRITAL"/>
    <n v="3749900"/>
    <m/>
    <m/>
    <n v="3749900"/>
    <x v="4"/>
    <x v="2"/>
  </r>
  <r>
    <n v="2018"/>
    <n v="136"/>
    <n v="1"/>
    <s v="01/JAN/2018"/>
    <s v="31/DEC/2018"/>
    <s v="31/DEC/2018"/>
    <s v="RELACION DE AUTORIZACION"/>
    <n v="0"/>
    <n v="19"/>
    <d v="2018-06-05T00:00:00"/>
    <d v="2018-06-05T00:00:00"/>
    <n v="116"/>
    <n v="134"/>
    <s v="RELACION DE AUTORIZACION"/>
    <n v="19"/>
    <s v="NIT"/>
    <n v="899999061"/>
    <s v="SECRETARIA JURIDICA DISTRITAL"/>
    <n v="3778500"/>
    <m/>
    <m/>
    <n v="3778500"/>
    <x v="5"/>
    <x v="2"/>
  </r>
  <r>
    <n v="2018"/>
    <n v="136"/>
    <n v="1"/>
    <s v="01/JAN/2018"/>
    <s v="31/DEC/2018"/>
    <s v="31/DEC/2018"/>
    <s v="RELACION DE AUTORIZACION"/>
    <n v="0"/>
    <n v="23"/>
    <d v="2018-07-05T00:00:00"/>
    <d v="2018-07-05T00:00:00"/>
    <n v="121"/>
    <n v="145"/>
    <s v="RELACION DE AUTORIZACION"/>
    <n v="22"/>
    <s v="NIT"/>
    <n v="899999061"/>
    <s v="SECRETARIA JURIDICA DISTRITAL"/>
    <n v="3644400"/>
    <m/>
    <m/>
    <n v="3644400"/>
    <x v="6"/>
    <x v="2"/>
  </r>
  <r>
    <n v="2018"/>
    <n v="136"/>
    <n v="1"/>
    <s v="01/JAN/2018"/>
    <s v="31/DEC/2018"/>
    <s v="31/DEC/2018"/>
    <s v="RELACION DE AUTORIZACION"/>
    <n v="0"/>
    <n v="26"/>
    <d v="2018-08-02T00:00:00"/>
    <d v="2018-08-02T00:00:00"/>
    <n v="133"/>
    <n v="159"/>
    <s v="RELACION DE AUTORIZACION"/>
    <n v="26"/>
    <s v="NIT"/>
    <n v="899999061"/>
    <s v="SECRETARIA JURIDICA DISTRITAL"/>
    <n v="3647600"/>
    <m/>
    <m/>
    <n v="3647600"/>
    <x v="7"/>
    <x v="2"/>
  </r>
  <r>
    <n v="2018"/>
    <n v="136"/>
    <n v="1"/>
    <s v="01/JAN/2018"/>
    <s v="31/DEC/2018"/>
    <s v="31/DEC/2018"/>
    <s v="RELACION DE AUTORIZACION"/>
    <n v="0"/>
    <n v="30"/>
    <d v="2018-09-05T00:00:00"/>
    <d v="2018-09-05T00:00:00"/>
    <n v="152"/>
    <n v="180"/>
    <s v="RELACION DE AUTORIZACION"/>
    <n v="30"/>
    <s v="NIT"/>
    <n v="899999061"/>
    <s v="SECRETARIA JURIDICA DISTRITAL"/>
    <n v="3526200"/>
    <m/>
    <m/>
    <n v="3526200"/>
    <x v="8"/>
    <x v="2"/>
  </r>
  <r>
    <n v="2018"/>
    <n v="136"/>
    <n v="1"/>
    <s v="01/JAN/2018"/>
    <s v="31/DEC/2018"/>
    <s v="31/DEC/2018"/>
    <s v="RELACION DE AUTORIZACION"/>
    <n v="0"/>
    <n v="35"/>
    <d v="2018-10-04T00:00:00"/>
    <d v="2018-10-04T00:00:00"/>
    <n v="175"/>
    <n v="190"/>
    <s v="RELACION DE AUTORIZACION"/>
    <n v="35"/>
    <s v="NIT"/>
    <n v="899999061"/>
    <s v="SECRETARIA JURIDICA DISTRITAL"/>
    <n v="3707100"/>
    <m/>
    <m/>
    <n v="3707100"/>
    <x v="9"/>
    <x v="2"/>
  </r>
  <r>
    <n v="2018"/>
    <n v="136"/>
    <n v="1"/>
    <s v="01/JAN/2018"/>
    <s v="31/DEC/2018"/>
    <s v="31/DEC/2018"/>
    <s v="RELACION DE AUTORIZACION"/>
    <n v="0"/>
    <n v="40"/>
    <d v="2018-11-08T00:00:00"/>
    <d v="2018-11-08T00:00:00"/>
    <n v="195"/>
    <n v="209"/>
    <s v="RELACION DE AUTORIZACION"/>
    <n v="39"/>
    <s v="NIT"/>
    <n v="899999061"/>
    <s v="SECRETARIA JURIDICA DISTRITAL"/>
    <n v="3556600"/>
    <m/>
    <m/>
    <n v="3556600"/>
    <x v="10"/>
    <x v="2"/>
  </r>
  <r>
    <n v="2018"/>
    <n v="136"/>
    <n v="1"/>
    <s v="01/JAN/2018"/>
    <s v="31/DEC/2018"/>
    <s v="31/DEC/2018"/>
    <s v="RELACION DE AUTORIZACION"/>
    <n v="0"/>
    <n v="45"/>
    <d v="2018-12-04T00:00:00"/>
    <d v="2018-12-04T00:00:00"/>
    <n v="204"/>
    <n v="222"/>
    <s v="RELACION DE AUTORIZACION"/>
    <n v="45"/>
    <s v="NIT"/>
    <n v="899999061"/>
    <s v="SECRETARIA JURIDICA DISTRITAL"/>
    <n v="3727900"/>
    <m/>
    <m/>
    <n v="3727900"/>
    <x v="11"/>
    <x v="2"/>
  </r>
  <r>
    <n v="2018"/>
    <n v="136"/>
    <n v="1"/>
    <s v="01/JAN/2018"/>
    <s v="31/DEC/2018"/>
    <s v="31/DEC/2018"/>
    <s v="RELACION DE AUTORIZACION"/>
    <n v="0"/>
    <n v="50"/>
    <d v="2018-12-19T00:00:00"/>
    <d v="2018-12-19T00:00:00"/>
    <n v="210"/>
    <n v="229"/>
    <s v="RELACION DE AUTORIZACION"/>
    <n v="50"/>
    <s v="NIT"/>
    <n v="899999061"/>
    <s v="SECRETARIA JURIDICA DISTRITAL"/>
    <n v="3540100"/>
    <m/>
    <m/>
    <n v="3540100"/>
    <x v="11"/>
    <x v="2"/>
  </r>
  <r>
    <n v="2018"/>
    <n v="136"/>
    <n v="1"/>
    <s v="01/JAN/2018"/>
    <s v="31/DEC/2018"/>
    <s v="31/DEC/2018"/>
    <s v="RELACION DE AUTORIZACION"/>
    <n v="0"/>
    <n v="2"/>
    <d v="2018-02-02T00:00:00"/>
    <d v="2018-02-02T00:00:00"/>
    <n v="79"/>
    <n v="107"/>
    <s v="RELACION DE AUTORIZACION"/>
    <n v="2"/>
    <s v="NIT"/>
    <n v="899999061"/>
    <s v="SECRETARIA JURIDICA DISTRITAL"/>
    <n v="26802400"/>
    <m/>
    <m/>
    <n v="26802400"/>
    <x v="1"/>
    <x v="2"/>
  </r>
  <r>
    <n v="2018"/>
    <n v="136"/>
    <n v="1"/>
    <s v="01/JAN/2018"/>
    <s v="31/DEC/2018"/>
    <s v="31/DEC/2018"/>
    <s v="RELACION DE AUTORIZACION"/>
    <n v="0"/>
    <n v="6"/>
    <d v="2018-03-05T00:00:00"/>
    <d v="2018-03-05T00:00:00"/>
    <n v="86"/>
    <n v="112"/>
    <s v="RELACION DE AUTORIZACION"/>
    <n v="6"/>
    <s v="NIT"/>
    <n v="899999061"/>
    <s v="SECRETARIA JURIDICA DISTRITAL"/>
    <n v="359"/>
    <m/>
    <m/>
    <n v="359"/>
    <x v="2"/>
    <x v="2"/>
  </r>
  <r>
    <n v="2018"/>
    <n v="136"/>
    <n v="1"/>
    <s v="01/JAN/2018"/>
    <s v="31/DEC/2018"/>
    <s v="31/DEC/2018"/>
    <s v="RELACION DE AUTORIZACION"/>
    <n v="0"/>
    <n v="7"/>
    <d v="2018-03-05T00:00:00"/>
    <d v="2018-03-05T00:00:00"/>
    <n v="87"/>
    <n v="112"/>
    <s v="RELACION DE AUTORIZACION"/>
    <n v="7"/>
    <s v="NIT"/>
    <n v="899999061"/>
    <s v="SECRETARIA JURIDICA DISTRITAL"/>
    <n v="1237000"/>
    <m/>
    <m/>
    <n v="1237000"/>
    <x v="2"/>
    <x v="2"/>
  </r>
  <r>
    <n v="2018"/>
    <n v="136"/>
    <n v="1"/>
    <s v="01/JAN/2018"/>
    <s v="31/DEC/2018"/>
    <s v="31/DEC/2018"/>
    <s v="RELACION DE AUTORIZACION"/>
    <n v="0"/>
    <n v="8"/>
    <d v="2018-03-05T00:00:00"/>
    <d v="2018-03-05T00:00:00"/>
    <n v="88"/>
    <n v="112"/>
    <s v="RELACION DE AUTORIZACION"/>
    <n v="8"/>
    <s v="NIT"/>
    <n v="899999061"/>
    <s v="SECRETARIA JURIDICA DISTRITAL"/>
    <n v="603"/>
    <m/>
    <m/>
    <n v="603"/>
    <x v="2"/>
    <x v="2"/>
  </r>
  <r>
    <n v="2018"/>
    <n v="136"/>
    <n v="1"/>
    <s v="01/JAN/2018"/>
    <s v="31/DEC/2018"/>
    <s v="31/DEC/2018"/>
    <s v="RELACION DE AUTORIZACION"/>
    <n v="0"/>
    <n v="9"/>
    <d v="2018-03-06T00:00:00"/>
    <d v="2018-03-06T00:00:00"/>
    <n v="89"/>
    <n v="114"/>
    <s v="RELACION DE AUTORIZACION"/>
    <n v="9"/>
    <s v="NIT"/>
    <n v="899999061"/>
    <s v="SECRETARIA JURIDICA DISTRITAL"/>
    <n v="30555400"/>
    <m/>
    <m/>
    <n v="30555400"/>
    <x v="2"/>
    <x v="2"/>
  </r>
  <r>
    <n v="2018"/>
    <n v="136"/>
    <n v="1"/>
    <s v="01/JAN/2018"/>
    <s v="31/DEC/2018"/>
    <s v="31/DEC/2018"/>
    <s v="RELACION DE AUTORIZACION"/>
    <n v="0"/>
    <n v="12"/>
    <d v="2018-04-04T00:00:00"/>
    <d v="2018-04-04T00:00:00"/>
    <n v="97"/>
    <n v="122"/>
    <s v="RELACION DE AUTORIZACION"/>
    <n v="12"/>
    <s v="NIT"/>
    <n v="899999061"/>
    <s v="SECRETARIA JURIDICA DISTRITAL"/>
    <n v="30852700"/>
    <m/>
    <m/>
    <n v="30852700"/>
    <x v="3"/>
    <x v="2"/>
  </r>
  <r>
    <n v="2018"/>
    <n v="136"/>
    <n v="1"/>
    <s v="01/JAN/2018"/>
    <s v="31/DEC/2018"/>
    <s v="31/DEC/2018"/>
    <s v="RELACION DE AUTORIZACION"/>
    <n v="0"/>
    <n v="15"/>
    <d v="2018-05-07T00:00:00"/>
    <d v="2018-05-07T00:00:00"/>
    <n v="105"/>
    <n v="128"/>
    <s v="RELACION DE AUTORIZACION"/>
    <n v="15"/>
    <s v="NIT"/>
    <n v="899999061"/>
    <s v="SECRETARIA JURIDICA DISTRITAL"/>
    <n v="29680900"/>
    <m/>
    <m/>
    <n v="29680900"/>
    <x v="4"/>
    <x v="2"/>
  </r>
  <r>
    <n v="2018"/>
    <n v="136"/>
    <n v="1"/>
    <s v="01/JAN/2018"/>
    <s v="31/DEC/2018"/>
    <s v="31/DEC/2018"/>
    <s v="RELACION DE AUTORIZACION"/>
    <n v="0"/>
    <n v="19"/>
    <d v="2018-06-05T00:00:00"/>
    <d v="2018-06-05T00:00:00"/>
    <n v="116"/>
    <n v="134"/>
    <s v="RELACION DE AUTORIZACION"/>
    <n v="19"/>
    <s v="NIT"/>
    <n v="899999061"/>
    <s v="SECRETARIA JURIDICA DISTRITAL"/>
    <n v="29993500"/>
    <m/>
    <m/>
    <n v="29993500"/>
    <x v="5"/>
    <x v="2"/>
  </r>
  <r>
    <n v="2018"/>
    <n v="136"/>
    <n v="1"/>
    <s v="01/JAN/2018"/>
    <s v="31/DEC/2018"/>
    <s v="31/DEC/2018"/>
    <s v="RELACION DE AUTORIZACION"/>
    <n v="0"/>
    <n v="23"/>
    <d v="2018-07-05T00:00:00"/>
    <d v="2018-07-05T00:00:00"/>
    <n v="121"/>
    <n v="145"/>
    <s v="RELACION DE AUTORIZACION"/>
    <n v="22"/>
    <s v="NIT"/>
    <n v="899999061"/>
    <s v="SECRETARIA JURIDICA DISTRITAL"/>
    <n v="70461900"/>
    <m/>
    <m/>
    <n v="70461900"/>
    <x v="6"/>
    <x v="2"/>
  </r>
  <r>
    <n v="2018"/>
    <n v="136"/>
    <n v="1"/>
    <s v="01/JAN/2018"/>
    <s v="31/DEC/2018"/>
    <s v="31/DEC/2018"/>
    <s v="RELACION DE AUTORIZACION"/>
    <n v="0"/>
    <n v="26"/>
    <d v="2018-08-02T00:00:00"/>
    <d v="2018-08-02T00:00:00"/>
    <n v="133"/>
    <n v="159"/>
    <s v="RELACION DE AUTORIZACION"/>
    <n v="26"/>
    <s v="NIT"/>
    <n v="899999061"/>
    <s v="SECRETARIA JURIDICA DISTRITAL"/>
    <n v="33575600"/>
    <m/>
    <m/>
    <n v="33575600"/>
    <x v="7"/>
    <x v="2"/>
  </r>
  <r>
    <n v="2018"/>
    <n v="136"/>
    <n v="1"/>
    <s v="01/JAN/2018"/>
    <s v="31/DEC/2018"/>
    <s v="31/DEC/2018"/>
    <s v="RELACION DE AUTORIZACION"/>
    <n v="0"/>
    <n v="28"/>
    <d v="2018-08-22T00:00:00"/>
    <d v="2018-08-22T00:00:00"/>
    <n v="140"/>
    <n v="167"/>
    <s v="RELACION DE AUTORIZACION"/>
    <n v="28"/>
    <s v="NIT"/>
    <n v="899999061"/>
    <s v="SECRETARIA JURIDICA DISTRITAL"/>
    <n v="5976"/>
    <m/>
    <m/>
    <n v="5976"/>
    <x v="7"/>
    <x v="2"/>
  </r>
  <r>
    <n v="2018"/>
    <n v="136"/>
    <n v="1"/>
    <s v="01/JAN/2018"/>
    <s v="31/DEC/2018"/>
    <s v="31/DEC/2018"/>
    <s v="RELACION DE AUTORIZACION"/>
    <n v="0"/>
    <n v="30"/>
    <d v="2018-09-05T00:00:00"/>
    <d v="2018-09-05T00:00:00"/>
    <n v="152"/>
    <n v="180"/>
    <s v="RELACION DE AUTORIZACION"/>
    <n v="30"/>
    <s v="NIT"/>
    <n v="899999061"/>
    <s v="SECRETARIA JURIDICA DISTRITAL"/>
    <n v="29002200"/>
    <m/>
    <m/>
    <n v="29002200"/>
    <x v="8"/>
    <x v="2"/>
  </r>
  <r>
    <n v="2018"/>
    <n v="136"/>
    <n v="1"/>
    <s v="01/JAN/2018"/>
    <s v="31/DEC/2018"/>
    <s v="31/DEC/2018"/>
    <s v="RELACION DE AUTORIZACION"/>
    <n v="0"/>
    <n v="35"/>
    <d v="2018-10-04T00:00:00"/>
    <d v="2018-10-04T00:00:00"/>
    <n v="175"/>
    <n v="190"/>
    <s v="RELACION DE AUTORIZACION"/>
    <n v="35"/>
    <s v="NIT"/>
    <n v="899999061"/>
    <s v="SECRETARIA JURIDICA DISTRITAL"/>
    <n v="33315400"/>
    <m/>
    <m/>
    <n v="33315400"/>
    <x v="9"/>
    <x v="2"/>
  </r>
  <r>
    <n v="2018"/>
    <n v="136"/>
    <n v="1"/>
    <s v="01/JAN/2018"/>
    <s v="31/DEC/2018"/>
    <s v="31/DEC/2018"/>
    <s v="RELACION DE AUTORIZACION"/>
    <n v="0"/>
    <n v="40"/>
    <d v="2018-11-08T00:00:00"/>
    <d v="2018-11-08T00:00:00"/>
    <n v="195"/>
    <n v="209"/>
    <s v="RELACION DE AUTORIZACION"/>
    <n v="39"/>
    <s v="NIT"/>
    <n v="899999061"/>
    <s v="SECRETARIA JURIDICA DISTRITAL"/>
    <n v="29729600"/>
    <m/>
    <m/>
    <n v="29729600"/>
    <x v="10"/>
    <x v="2"/>
  </r>
  <r>
    <n v="2018"/>
    <n v="136"/>
    <n v="1"/>
    <s v="01/JAN/2018"/>
    <s v="31/DEC/2018"/>
    <s v="31/DEC/2018"/>
    <s v="RELACION DE AUTORIZACION"/>
    <n v="0"/>
    <n v="42"/>
    <d v="2018-11-20T00:00:00"/>
    <d v="2018-11-20T00:00:00"/>
    <n v="197"/>
    <n v="212"/>
    <s v="RELACION DE AUTORIZACION"/>
    <n v="42"/>
    <s v="NIT"/>
    <n v="899999061"/>
    <s v="SECRETARIA JURIDICA DISTRITAL"/>
    <n v="1202"/>
    <m/>
    <m/>
    <n v="1202"/>
    <x v="10"/>
    <x v="2"/>
  </r>
  <r>
    <n v="2018"/>
    <n v="136"/>
    <n v="1"/>
    <s v="01/JAN/2018"/>
    <s v="31/DEC/2018"/>
    <s v="31/DEC/2018"/>
    <s v="RELACION DE AUTORIZACION"/>
    <n v="0"/>
    <n v="43"/>
    <d v="2018-11-20T00:00:00"/>
    <d v="2018-11-20T00:00:00"/>
    <n v="198"/>
    <n v="212"/>
    <s v="RELACION DE AUTORIZACION"/>
    <n v="43"/>
    <s v="NIT"/>
    <n v="899999061"/>
    <s v="SECRETARIA JURIDICA DISTRITAL"/>
    <n v="8744"/>
    <m/>
    <m/>
    <n v="8744"/>
    <x v="10"/>
    <x v="2"/>
  </r>
  <r>
    <n v="2018"/>
    <n v="136"/>
    <n v="1"/>
    <s v="01/JAN/2018"/>
    <s v="31/DEC/2018"/>
    <s v="31/DEC/2018"/>
    <s v="RELACION DE AUTORIZACION"/>
    <n v="0"/>
    <n v="45"/>
    <d v="2018-12-04T00:00:00"/>
    <d v="2018-12-04T00:00:00"/>
    <n v="204"/>
    <n v="222"/>
    <s v="RELACION DE AUTORIZACION"/>
    <n v="45"/>
    <s v="NIT"/>
    <n v="899999061"/>
    <s v="SECRETARIA JURIDICA DISTRITAL"/>
    <n v="30898600"/>
    <m/>
    <m/>
    <n v="30898600"/>
    <x v="11"/>
    <x v="2"/>
  </r>
  <r>
    <n v="2018"/>
    <n v="136"/>
    <n v="1"/>
    <s v="01/JAN/2018"/>
    <s v="31/DEC/2018"/>
    <s v="31/DEC/2018"/>
    <s v="RELACION DE AUTORIZACION"/>
    <n v="0"/>
    <n v="50"/>
    <d v="2018-12-19T00:00:00"/>
    <d v="2018-12-19T00:00:00"/>
    <n v="210"/>
    <n v="229"/>
    <s v="RELACION DE AUTORIZACION"/>
    <n v="50"/>
    <s v="NIT"/>
    <n v="899999061"/>
    <s v="SECRETARIA JURIDICA DISTRITAL"/>
    <n v="36986600"/>
    <m/>
    <m/>
    <n v="36986600"/>
    <x v="11"/>
    <x v="2"/>
  </r>
  <r>
    <n v="2018"/>
    <n v="136"/>
    <n v="1"/>
    <s v="01/JAN/2018"/>
    <s v="31/DEC/2018"/>
    <s v="31/DEC/2018"/>
    <s v="RELACION DE AUTORIZACION"/>
    <n v="0"/>
    <n v="3"/>
    <d v="2018-02-02T00:00:00"/>
    <d v="2018-02-02T00:00:00"/>
    <n v="80"/>
    <n v="107"/>
    <s v="RELACION DE AUTORIZACION"/>
    <n v="3"/>
    <s v="NIT"/>
    <n v="899999061"/>
    <s v="SECRETARIA JURIDICA DISTRITAL"/>
    <n v="4633865"/>
    <m/>
    <m/>
    <n v="4633865"/>
    <x v="1"/>
    <x v="2"/>
  </r>
  <r>
    <n v="2018"/>
    <n v="136"/>
    <n v="1"/>
    <s v="01/JAN/2018"/>
    <s v="31/DEC/2018"/>
    <s v="31/DEC/2018"/>
    <s v="RELACION DE AUTORIZACION"/>
    <n v="0"/>
    <n v="5"/>
    <d v="2018-02-19T00:00:00"/>
    <d v="2018-02-19T00:00:00"/>
    <n v="85"/>
    <n v="111"/>
    <s v="RELACION DE AUTORIZACION"/>
    <n v="5"/>
    <s v="NIT"/>
    <n v="899999061"/>
    <s v="SECRETARIA JURIDICA DISTRITAL"/>
    <n v="4481068"/>
    <m/>
    <m/>
    <n v="4481068"/>
    <x v="1"/>
    <x v="2"/>
  </r>
  <r>
    <n v="2018"/>
    <n v="136"/>
    <n v="1"/>
    <s v="01/JAN/2018"/>
    <s v="31/DEC/2018"/>
    <s v="31/DEC/2018"/>
    <s v="RELACION DE AUTORIZACION"/>
    <n v="0"/>
    <n v="10"/>
    <d v="2018-03-06T00:00:00"/>
    <d v="2018-03-06T00:00:00"/>
    <n v="90"/>
    <n v="114"/>
    <s v="RELACION DE AUTORIZACION"/>
    <n v="10"/>
    <s v="NIT"/>
    <n v="899999061"/>
    <s v="SECRETARIA JURIDICA DISTRITAL"/>
    <n v="5699817"/>
    <m/>
    <m/>
    <n v="5699817"/>
    <x v="2"/>
    <x v="2"/>
  </r>
  <r>
    <n v="2018"/>
    <n v="136"/>
    <n v="1"/>
    <s v="01/JAN/2018"/>
    <s v="31/DEC/2018"/>
    <s v="31/DEC/2018"/>
    <s v="RELACION DE AUTORIZACION"/>
    <n v="0"/>
    <n v="13"/>
    <d v="2018-04-04T00:00:00"/>
    <d v="2018-04-04T00:00:00"/>
    <n v="98"/>
    <n v="122"/>
    <s v="RELACION DE AUTORIZACION"/>
    <n v="13"/>
    <s v="NIT"/>
    <n v="899999061"/>
    <s v="SECRETARIA JURIDICA DISTRITAL"/>
    <n v="5601361"/>
    <m/>
    <m/>
    <n v="5601361"/>
    <x v="3"/>
    <x v="2"/>
  </r>
  <r>
    <n v="2018"/>
    <n v="136"/>
    <n v="1"/>
    <s v="01/JAN/2018"/>
    <s v="31/DEC/2018"/>
    <s v="31/DEC/2018"/>
    <s v="RELACION DE AUTORIZACION"/>
    <n v="0"/>
    <n v="16"/>
    <d v="2018-05-07T00:00:00"/>
    <d v="2018-05-07T00:00:00"/>
    <n v="106"/>
    <n v="128"/>
    <s v="RELACION DE AUTORIZACION"/>
    <n v="16"/>
    <s v="NIT"/>
    <n v="899999061"/>
    <s v="SECRETARIA JURIDICA DISTRITAL"/>
    <n v="5886675"/>
    <m/>
    <m/>
    <n v="5886675"/>
    <x v="4"/>
    <x v="2"/>
  </r>
  <r>
    <n v="2018"/>
    <n v="136"/>
    <n v="1"/>
    <s v="01/JAN/2018"/>
    <s v="31/DEC/2018"/>
    <s v="31/DEC/2018"/>
    <s v="RELACION DE AUTORIZACION"/>
    <n v="0"/>
    <n v="20"/>
    <d v="2018-06-05T00:00:00"/>
    <d v="2018-06-05T00:00:00"/>
    <n v="117"/>
    <n v="134"/>
    <s v="RELACION DE AUTORIZACION"/>
    <n v="20"/>
    <s v="NIT"/>
    <n v="899999061"/>
    <s v="SECRETARIA JURIDICA DISTRITAL"/>
    <n v="5635928"/>
    <m/>
    <m/>
    <n v="5635928"/>
    <x v="5"/>
    <x v="2"/>
  </r>
  <r>
    <n v="2018"/>
    <n v="136"/>
    <n v="1"/>
    <s v="01/JAN/2018"/>
    <s v="31/DEC/2018"/>
    <s v="31/DEC/2018"/>
    <s v="RELACION DE AUTORIZACION"/>
    <n v="0"/>
    <n v="24"/>
    <d v="2018-07-05T00:00:00"/>
    <d v="2018-07-05T00:00:00"/>
    <n v="122"/>
    <n v="145"/>
    <s v="RELACION DE AUTORIZACION"/>
    <n v="23"/>
    <s v="NIT"/>
    <n v="899999061"/>
    <s v="SECRETARIA JURIDICA DISTRITAL"/>
    <n v="12915966"/>
    <m/>
    <m/>
    <n v="12915966"/>
    <x v="6"/>
    <x v="2"/>
  </r>
  <r>
    <n v="2018"/>
    <n v="136"/>
    <n v="1"/>
    <s v="01/JAN/2018"/>
    <s v="31/DEC/2018"/>
    <s v="31/DEC/2018"/>
    <s v="RELACION DE AUTORIZACION"/>
    <n v="0"/>
    <n v="27"/>
    <d v="2018-08-02T00:00:00"/>
    <d v="2018-08-02T00:00:00"/>
    <n v="134"/>
    <n v="159"/>
    <s v="RELACION DE AUTORIZACION"/>
    <n v="27"/>
    <s v="NIT"/>
    <n v="899999061"/>
    <s v="SECRETARIA JURIDICA DISTRITAL"/>
    <n v="8343987"/>
    <m/>
    <m/>
    <n v="8343987"/>
    <x v="7"/>
    <x v="2"/>
  </r>
  <r>
    <n v="2018"/>
    <n v="136"/>
    <n v="1"/>
    <s v="01/JAN/2018"/>
    <s v="31/DEC/2018"/>
    <s v="31/DEC/2018"/>
    <s v="RELACION DE AUTORIZACION"/>
    <n v="0"/>
    <n v="31"/>
    <d v="2018-09-05T00:00:00"/>
    <d v="2018-09-05T00:00:00"/>
    <n v="153"/>
    <n v="180"/>
    <s v="RELACION DE AUTORIZACION"/>
    <n v="31"/>
    <s v="NIT"/>
    <n v="899999061"/>
    <s v="SECRETARIA JURIDICA DISTRITAL"/>
    <n v="4835371"/>
    <m/>
    <m/>
    <n v="4835371"/>
    <x v="8"/>
    <x v="2"/>
  </r>
  <r>
    <n v="2018"/>
    <n v="136"/>
    <n v="1"/>
    <s v="01/JAN/2018"/>
    <s v="31/DEC/2018"/>
    <s v="31/DEC/2018"/>
    <s v="RELACION DE AUTORIZACION"/>
    <n v="0"/>
    <n v="34"/>
    <d v="2018-09-18T00:00:00"/>
    <d v="2018-09-18T00:00:00"/>
    <n v="162"/>
    <n v="185"/>
    <s v="RELACION DE AUTORIZACION"/>
    <n v="34"/>
    <s v="NIT"/>
    <n v="899999061"/>
    <s v="SECRETARIA JURIDICA DISTRITAL"/>
    <n v="3861171"/>
    <m/>
    <m/>
    <n v="3861171"/>
    <x v="8"/>
    <x v="2"/>
  </r>
  <r>
    <n v="2018"/>
    <n v="136"/>
    <n v="1"/>
    <s v="01/JAN/2018"/>
    <s v="31/DEC/2018"/>
    <s v="31/DEC/2018"/>
    <s v="RELACION DE AUTORIZACION"/>
    <n v="0"/>
    <n v="36"/>
    <d v="2018-10-04T00:00:00"/>
    <d v="2018-10-04T00:00:00"/>
    <n v="176"/>
    <n v="190"/>
    <s v="RELACION DE AUTORIZACION"/>
    <n v="36"/>
    <s v="NIT"/>
    <n v="899999061"/>
    <s v="SECRETARIA JURIDICA DISTRITAL"/>
    <n v="5368915"/>
    <m/>
    <m/>
    <n v="5368915"/>
    <x v="9"/>
    <x v="2"/>
  </r>
  <r>
    <n v="2018"/>
    <n v="136"/>
    <n v="1"/>
    <s v="01/JAN/2018"/>
    <s v="31/DEC/2018"/>
    <s v="31/DEC/2018"/>
    <s v="RELACION DE AUTORIZACION"/>
    <n v="0"/>
    <n v="37"/>
    <d v="2018-10-19T00:00:00"/>
    <d v="2018-10-19T00:00:00"/>
    <n v="180"/>
    <n v="199"/>
    <s v="RELACION DE AUTORIZACION"/>
    <n v="38"/>
    <s v="NIT"/>
    <n v="899999061"/>
    <s v="SECRETARIA JURIDICA DISTRITAL"/>
    <n v="616593"/>
    <m/>
    <m/>
    <n v="616593"/>
    <x v="9"/>
    <x v="2"/>
  </r>
  <r>
    <n v="2018"/>
    <n v="136"/>
    <n v="1"/>
    <s v="01/JAN/2018"/>
    <s v="31/DEC/2018"/>
    <s v="31/DEC/2018"/>
    <s v="RELACION DE AUTORIZACION"/>
    <n v="0"/>
    <n v="41"/>
    <d v="2018-11-08T00:00:00"/>
    <d v="2018-11-08T00:00:00"/>
    <n v="196"/>
    <n v="209"/>
    <s v="RELACION DE AUTORIZACION"/>
    <n v="40"/>
    <s v="NIT"/>
    <n v="899999061"/>
    <s v="SECRETARIA JURIDICA DISTRITAL"/>
    <n v="5727790"/>
    <m/>
    <m/>
    <n v="5727790"/>
    <x v="10"/>
    <x v="2"/>
  </r>
  <r>
    <n v="2018"/>
    <n v="136"/>
    <n v="1"/>
    <s v="01/JAN/2018"/>
    <s v="31/DEC/2018"/>
    <s v="31/DEC/2018"/>
    <s v="RELACION DE AUTORIZACION"/>
    <n v="0"/>
    <n v="46"/>
    <d v="2018-12-04T00:00:00"/>
    <d v="2018-12-04T00:00:00"/>
    <n v="205"/>
    <n v="222"/>
    <s v="RELACION DE AUTORIZACION"/>
    <n v="46"/>
    <s v="NIT"/>
    <n v="899999061"/>
    <s v="SECRETARIA JURIDICA DISTRITAL"/>
    <n v="5479748"/>
    <m/>
    <m/>
    <n v="5479748"/>
    <x v="11"/>
    <x v="2"/>
  </r>
  <r>
    <n v="2018"/>
    <n v="136"/>
    <n v="1"/>
    <s v="01/JAN/2018"/>
    <s v="31/DEC/2018"/>
    <s v="31/DEC/2018"/>
    <s v="RELACION DE AUTORIZACION"/>
    <n v="0"/>
    <n v="49"/>
    <d v="2018-12-07T00:00:00"/>
    <d v="2018-12-07T00:00:00"/>
    <n v="208"/>
    <n v="224"/>
    <s v="RELACION DE AUTORIZACION"/>
    <n v="48"/>
    <s v="NIT"/>
    <n v="899999061"/>
    <s v="SECRETARIA JURIDICA DISTRITAL"/>
    <n v="44280358"/>
    <m/>
    <m/>
    <n v="44280358"/>
    <x v="11"/>
    <x v="2"/>
  </r>
  <r>
    <n v="2018"/>
    <n v="136"/>
    <n v="1"/>
    <s v="01/JAN/2018"/>
    <s v="31/DEC/2018"/>
    <s v="31/DEC/2018"/>
    <s v="RELACION DE AUTORIZACION"/>
    <n v="0"/>
    <n v="51"/>
    <d v="2018-12-19T00:00:00"/>
    <d v="2018-12-19T00:00:00"/>
    <n v="211"/>
    <n v="229"/>
    <s v="RELACION DE AUTORIZACION"/>
    <n v="51"/>
    <s v="NIT"/>
    <n v="899999061"/>
    <s v="SECRETARIA JURIDICA DISTRITAL"/>
    <n v="14617308"/>
    <m/>
    <m/>
    <n v="14617308"/>
    <x v="11"/>
    <x v="2"/>
  </r>
  <r>
    <n v="2018"/>
    <n v="136"/>
    <n v="1"/>
    <s v="01/JAN/2018"/>
    <s v="31/DEC/2018"/>
    <s v="31/DEC/2018"/>
    <s v="RELACION DE AUTORIZACION"/>
    <n v="0"/>
    <n v="52"/>
    <d v="2018-12-27T00:00:00"/>
    <d v="2018-12-27T00:00:00"/>
    <n v="212"/>
    <n v="230"/>
    <s v="RELACION DE AUTORIZACION"/>
    <n v="52"/>
    <s v="NIT"/>
    <n v="899999061"/>
    <s v="SECRETARIA JURIDICA DISTRITAL"/>
    <n v="543993439"/>
    <m/>
    <m/>
    <n v="543993439"/>
    <x v="11"/>
    <x v="2"/>
  </r>
  <r>
    <n v="2018"/>
    <n v="136"/>
    <n v="1"/>
    <s v="01/JAN/2018"/>
    <s v="31/DEC/2018"/>
    <s v="31/DEC/2018"/>
    <s v="RELACION DE AUTORIZACION"/>
    <n v="0"/>
    <n v="53"/>
    <d v="2018-12-27T00:00:00"/>
    <d v="2018-12-27T00:00:00"/>
    <n v="213"/>
    <n v="231"/>
    <s v="RELACION DE AUTORIZACION"/>
    <n v="53"/>
    <s v="NIT"/>
    <n v="899999061"/>
    <s v="SECRETARIA JURIDICA DISTRITAL"/>
    <n v="64652090"/>
    <m/>
    <m/>
    <n v="64652090"/>
    <x v="11"/>
    <x v="2"/>
  </r>
  <r>
    <n v="2018"/>
    <n v="136"/>
    <n v="1"/>
    <s v="01/JAN/2018"/>
    <s v="31/DEC/2018"/>
    <s v="31/DEC/2018"/>
    <s v="RELACION DE AUTORIZACION"/>
    <n v="0"/>
    <n v="54"/>
    <d v="2018-12-28T00:00:00"/>
    <d v="2018-12-28T00:00:00"/>
    <n v="220"/>
    <n v="235"/>
    <s v="RELACION DE AUTORIZACION"/>
    <n v="54"/>
    <s v="NIT"/>
    <n v="899999061"/>
    <s v="SECRETARIA JURIDICA DISTRITAL"/>
    <n v="110137794"/>
    <m/>
    <m/>
    <n v="110137794"/>
    <x v="11"/>
    <x v="2"/>
  </r>
  <r>
    <n v="2018"/>
    <n v="136"/>
    <n v="1"/>
    <s v="01/JAN/2018"/>
    <s v="31/DEC/2018"/>
    <s v="31/DEC/2018"/>
    <s v="RELACION DE AUTORIZACION"/>
    <n v="0"/>
    <n v="2"/>
    <d v="2018-02-02T00:00:00"/>
    <d v="2018-02-02T00:00:00"/>
    <n v="79"/>
    <n v="107"/>
    <s v="RELACION DE AUTORIZACION"/>
    <n v="2"/>
    <s v="NIT"/>
    <n v="899999061"/>
    <s v="SECRETARIA JURIDICA DISTRITAL"/>
    <n v="57656898"/>
    <m/>
    <m/>
    <n v="57656898"/>
    <x v="1"/>
    <x v="2"/>
  </r>
  <r>
    <n v="2018"/>
    <n v="136"/>
    <n v="1"/>
    <s v="01/JAN/2018"/>
    <s v="31/DEC/2018"/>
    <s v="31/DEC/2018"/>
    <s v="RELACION DE AUTORIZACION"/>
    <n v="0"/>
    <n v="7"/>
    <d v="2018-03-05T00:00:00"/>
    <d v="2018-03-05T00:00:00"/>
    <n v="87"/>
    <n v="112"/>
    <s v="RELACION DE AUTORIZACION"/>
    <n v="7"/>
    <s v="NIT"/>
    <n v="899999061"/>
    <s v="SECRETARIA JURIDICA DISTRITAL"/>
    <n v="75973"/>
    <m/>
    <m/>
    <n v="75973"/>
    <x v="2"/>
    <x v="2"/>
  </r>
  <r>
    <n v="2018"/>
    <n v="136"/>
    <n v="1"/>
    <s v="01/JAN/2018"/>
    <s v="31/DEC/2018"/>
    <s v="31/DEC/2018"/>
    <s v="RELACION DE AUTORIZACION"/>
    <n v="0"/>
    <n v="9"/>
    <d v="2018-03-06T00:00:00"/>
    <d v="2018-03-06T00:00:00"/>
    <n v="89"/>
    <n v="114"/>
    <s v="RELACION DE AUTORIZACION"/>
    <n v="9"/>
    <s v="NIT"/>
    <n v="899999061"/>
    <s v="SECRETARIA JURIDICA DISTRITAL"/>
    <n v="59103165"/>
    <m/>
    <m/>
    <n v="59103165"/>
    <x v="2"/>
    <x v="2"/>
  </r>
  <r>
    <n v="2018"/>
    <n v="136"/>
    <n v="1"/>
    <s v="01/JAN/2018"/>
    <s v="31/DEC/2018"/>
    <s v="31/DEC/2018"/>
    <s v="RELACION DE AUTORIZACION"/>
    <n v="0"/>
    <n v="12"/>
    <d v="2018-04-04T00:00:00"/>
    <d v="2018-04-04T00:00:00"/>
    <n v="97"/>
    <n v="122"/>
    <s v="RELACION DE AUTORIZACION"/>
    <n v="12"/>
    <s v="NIT"/>
    <n v="899999061"/>
    <s v="SECRETARIA JURIDICA DISTRITAL"/>
    <n v="59737144"/>
    <m/>
    <m/>
    <n v="59737144"/>
    <x v="3"/>
    <x v="2"/>
  </r>
  <r>
    <n v="2018"/>
    <n v="136"/>
    <n v="1"/>
    <s v="01/JAN/2018"/>
    <s v="31/DEC/2018"/>
    <s v="31/DEC/2018"/>
    <s v="RELACION DE AUTORIZACION"/>
    <n v="0"/>
    <n v="15"/>
    <d v="2018-05-07T00:00:00"/>
    <d v="2018-05-07T00:00:00"/>
    <n v="105"/>
    <n v="128"/>
    <s v="RELACION DE AUTORIZACION"/>
    <n v="15"/>
    <s v="NIT"/>
    <n v="899999061"/>
    <s v="SECRETARIA JURIDICA DISTRITAL"/>
    <n v="60225312"/>
    <m/>
    <m/>
    <n v="60225312"/>
    <x v="4"/>
    <x v="2"/>
  </r>
  <r>
    <n v="2018"/>
    <n v="136"/>
    <n v="1"/>
    <s v="01/JAN/2018"/>
    <s v="31/DEC/2018"/>
    <s v="31/DEC/2018"/>
    <s v="RELACION DE AUTORIZACION"/>
    <n v="0"/>
    <n v="19"/>
    <d v="2018-06-05T00:00:00"/>
    <d v="2018-06-05T00:00:00"/>
    <n v="116"/>
    <n v="134"/>
    <s v="RELACION DE AUTORIZACION"/>
    <n v="19"/>
    <s v="NIT"/>
    <n v="899999061"/>
    <s v="SECRETARIA JURIDICA DISTRITAL"/>
    <n v="60912121"/>
    <m/>
    <m/>
    <n v="60912121"/>
    <x v="5"/>
    <x v="2"/>
  </r>
  <r>
    <n v="2018"/>
    <n v="136"/>
    <n v="1"/>
    <s v="01/JAN/2018"/>
    <s v="31/DEC/2018"/>
    <s v="31/DEC/2018"/>
    <s v="RELACION DE AUTORIZACION"/>
    <n v="0"/>
    <n v="23"/>
    <d v="2018-07-05T00:00:00"/>
    <d v="2018-07-05T00:00:00"/>
    <n v="121"/>
    <n v="145"/>
    <s v="RELACION DE AUTORIZACION"/>
    <n v="22"/>
    <s v="NIT"/>
    <n v="899999061"/>
    <s v="SECRETARIA JURIDICA DISTRITAL"/>
    <n v="61276053"/>
    <m/>
    <m/>
    <n v="61276053"/>
    <x v="6"/>
    <x v="2"/>
  </r>
  <r>
    <n v="2018"/>
    <n v="136"/>
    <n v="1"/>
    <s v="01/JAN/2018"/>
    <s v="31/DEC/2018"/>
    <s v="31/DEC/2018"/>
    <s v="RELACION DE AUTORIZACION"/>
    <n v="0"/>
    <n v="26"/>
    <d v="2018-08-02T00:00:00"/>
    <d v="2018-08-02T00:00:00"/>
    <n v="133"/>
    <n v="159"/>
    <s v="RELACION DE AUTORIZACION"/>
    <n v="26"/>
    <s v="NIT"/>
    <n v="899999061"/>
    <s v="SECRETARIA JURIDICA DISTRITAL"/>
    <n v="60590885"/>
    <m/>
    <m/>
    <n v="60590885"/>
    <x v="7"/>
    <x v="2"/>
  </r>
  <r>
    <n v="2018"/>
    <n v="136"/>
    <n v="1"/>
    <s v="01/JAN/2018"/>
    <s v="31/DEC/2018"/>
    <s v="31/DEC/2018"/>
    <s v="RELACION DE AUTORIZACION"/>
    <n v="0"/>
    <n v="30"/>
    <d v="2018-09-05T00:00:00"/>
    <d v="2018-09-05T00:00:00"/>
    <n v="152"/>
    <n v="180"/>
    <s v="RELACION DE AUTORIZACION"/>
    <n v="30"/>
    <s v="NIT"/>
    <n v="899999061"/>
    <s v="SECRETARIA JURIDICA DISTRITAL"/>
    <n v="60896916"/>
    <m/>
    <m/>
    <n v="60896916"/>
    <x v="8"/>
    <x v="2"/>
  </r>
  <r>
    <n v="2018"/>
    <n v="136"/>
    <n v="1"/>
    <s v="01/JAN/2018"/>
    <s v="31/DEC/2018"/>
    <s v="31/DEC/2018"/>
    <s v="RELACION DE AUTORIZACION"/>
    <n v="0"/>
    <n v="35"/>
    <d v="2018-10-04T00:00:00"/>
    <d v="2018-10-04T00:00:00"/>
    <n v="175"/>
    <n v="190"/>
    <s v="RELACION DE AUTORIZACION"/>
    <n v="35"/>
    <s v="NIT"/>
    <n v="899999061"/>
    <s v="SECRETARIA JURIDICA DISTRITAL"/>
    <n v="62032005"/>
    <m/>
    <m/>
    <n v="62032005"/>
    <x v="9"/>
    <x v="2"/>
  </r>
  <r>
    <n v="2018"/>
    <n v="136"/>
    <n v="1"/>
    <s v="01/JAN/2018"/>
    <s v="31/DEC/2018"/>
    <s v="31/DEC/2018"/>
    <s v="RELACION DE AUTORIZACION"/>
    <n v="0"/>
    <n v="40"/>
    <d v="2018-11-08T00:00:00"/>
    <d v="2018-11-08T00:00:00"/>
    <n v="195"/>
    <n v="209"/>
    <s v="RELACION DE AUTORIZACION"/>
    <n v="39"/>
    <s v="NIT"/>
    <n v="899999061"/>
    <s v="SECRETARIA JURIDICA DISTRITAL"/>
    <n v="63503566"/>
    <m/>
    <m/>
    <n v="63503566"/>
    <x v="10"/>
    <x v="2"/>
  </r>
  <r>
    <n v="2018"/>
    <n v="136"/>
    <n v="1"/>
    <s v="01/JAN/2018"/>
    <s v="31/DEC/2018"/>
    <s v="31/DEC/2018"/>
    <s v="RELACION DE AUTORIZACION"/>
    <n v="0"/>
    <n v="45"/>
    <d v="2018-12-04T00:00:00"/>
    <d v="2018-12-04T00:00:00"/>
    <n v="204"/>
    <n v="222"/>
    <s v="RELACION DE AUTORIZACION"/>
    <n v="45"/>
    <s v="NIT"/>
    <n v="899999061"/>
    <s v="SECRETARIA JURIDICA DISTRITAL"/>
    <n v="64613455"/>
    <m/>
    <m/>
    <n v="64613455"/>
    <x v="11"/>
    <x v="2"/>
  </r>
  <r>
    <n v="2018"/>
    <n v="136"/>
    <n v="1"/>
    <s v="01/JAN/2018"/>
    <s v="31/DEC/2018"/>
    <s v="31/DEC/2018"/>
    <s v="RELACION DE AUTORIZACION"/>
    <n v="0"/>
    <n v="50"/>
    <d v="2018-12-19T00:00:00"/>
    <d v="2018-12-19T00:00:00"/>
    <n v="210"/>
    <n v="229"/>
    <s v="RELACION DE AUTORIZACION"/>
    <n v="50"/>
    <s v="NIT"/>
    <n v="899999061"/>
    <s v="SECRETARIA JURIDICA DISTRITAL"/>
    <n v="64076797"/>
    <m/>
    <m/>
    <n v="64076797"/>
    <x v="11"/>
    <x v="2"/>
  </r>
  <r>
    <n v="2018"/>
    <n v="136"/>
    <n v="1"/>
    <s v="01/JAN/2018"/>
    <s v="31/DEC/2018"/>
    <s v="31/DEC/2018"/>
    <s v="RELACION DE AUTORIZACION"/>
    <n v="0"/>
    <n v="2"/>
    <d v="2018-02-02T00:00:00"/>
    <d v="2018-02-02T00:00:00"/>
    <n v="79"/>
    <n v="107"/>
    <s v="RELACION DE AUTORIZACION"/>
    <n v="2"/>
    <s v="NIT"/>
    <n v="899999061"/>
    <s v="SECRETARIA JURIDICA DISTRITAL"/>
    <n v="3357100"/>
    <m/>
    <m/>
    <n v="3357100"/>
    <x v="1"/>
    <x v="2"/>
  </r>
  <r>
    <n v="2018"/>
    <n v="136"/>
    <n v="1"/>
    <s v="01/JAN/2018"/>
    <s v="31/DEC/2018"/>
    <s v="31/DEC/2018"/>
    <s v="RELACION DE AUTORIZACION"/>
    <n v="0"/>
    <n v="6"/>
    <d v="2018-03-05T00:00:00"/>
    <d v="2018-03-05T00:00:00"/>
    <n v="86"/>
    <n v="112"/>
    <s v="RELACION DE AUTORIZACION"/>
    <n v="6"/>
    <s v="NIT"/>
    <n v="899999061"/>
    <s v="SECRETARIA JURIDICA DISTRITAL"/>
    <n v="45"/>
    <m/>
    <m/>
    <n v="45"/>
    <x v="2"/>
    <x v="2"/>
  </r>
  <r>
    <n v="2018"/>
    <n v="136"/>
    <n v="1"/>
    <s v="01/JAN/2018"/>
    <s v="31/DEC/2018"/>
    <s v="31/DEC/2018"/>
    <s v="RELACION DE AUTORIZACION"/>
    <n v="0"/>
    <n v="7"/>
    <d v="2018-03-05T00:00:00"/>
    <d v="2018-03-05T00:00:00"/>
    <n v="87"/>
    <n v="112"/>
    <s v="RELACION DE AUTORIZACION"/>
    <n v="7"/>
    <s v="NIT"/>
    <n v="899999061"/>
    <s v="SECRETARIA JURIDICA DISTRITAL"/>
    <n v="1547"/>
    <m/>
    <m/>
    <n v="1547"/>
    <x v="2"/>
    <x v="2"/>
  </r>
  <r>
    <n v="2018"/>
    <n v="136"/>
    <n v="1"/>
    <s v="01/JAN/2018"/>
    <s v="31/DEC/2018"/>
    <s v="31/DEC/2018"/>
    <s v="RELACION DE AUTORIZACION"/>
    <n v="0"/>
    <n v="8"/>
    <d v="2018-03-05T00:00:00"/>
    <d v="2018-03-05T00:00:00"/>
    <n v="88"/>
    <n v="112"/>
    <s v="RELACION DE AUTORIZACION"/>
    <n v="8"/>
    <s v="NIT"/>
    <n v="899999061"/>
    <s v="SECRETARIA JURIDICA DISTRITAL"/>
    <n v="76"/>
    <m/>
    <m/>
    <n v="76"/>
    <x v="2"/>
    <x v="2"/>
  </r>
  <r>
    <n v="2018"/>
    <n v="136"/>
    <n v="1"/>
    <s v="01/JAN/2018"/>
    <s v="31/DEC/2018"/>
    <s v="31/DEC/2018"/>
    <s v="RELACION DE AUTORIZACION"/>
    <n v="0"/>
    <n v="9"/>
    <d v="2018-03-06T00:00:00"/>
    <d v="2018-03-06T00:00:00"/>
    <n v="89"/>
    <n v="114"/>
    <s v="RELACION DE AUTORIZACION"/>
    <n v="9"/>
    <s v="NIT"/>
    <n v="899999061"/>
    <s v="SECRETARIA JURIDICA DISTRITAL"/>
    <n v="3826200"/>
    <m/>
    <m/>
    <n v="3826200"/>
    <x v="2"/>
    <x v="2"/>
  </r>
  <r>
    <n v="2018"/>
    <n v="136"/>
    <n v="1"/>
    <s v="01/JAN/2018"/>
    <s v="31/DEC/2018"/>
    <s v="31/DEC/2018"/>
    <s v="RELACION DE AUTORIZACION"/>
    <n v="0"/>
    <n v="12"/>
    <d v="2018-04-04T00:00:00"/>
    <d v="2018-04-04T00:00:00"/>
    <n v="97"/>
    <n v="122"/>
    <s v="RELACION DE AUTORIZACION"/>
    <n v="12"/>
    <s v="NIT"/>
    <n v="899999061"/>
    <s v="SECRETARIA JURIDICA DISTRITAL"/>
    <n v="3862900"/>
    <m/>
    <m/>
    <n v="3862900"/>
    <x v="3"/>
    <x v="2"/>
  </r>
  <r>
    <n v="2018"/>
    <n v="136"/>
    <n v="1"/>
    <s v="01/JAN/2018"/>
    <s v="31/DEC/2018"/>
    <s v="31/DEC/2018"/>
    <s v="RELACION DE AUTORIZACION"/>
    <n v="0"/>
    <n v="15"/>
    <d v="2018-05-07T00:00:00"/>
    <d v="2018-05-07T00:00:00"/>
    <n v="105"/>
    <n v="128"/>
    <s v="RELACION DE AUTORIZACION"/>
    <n v="15"/>
    <s v="NIT"/>
    <n v="899999061"/>
    <s v="SECRETARIA JURIDICA DISTRITAL"/>
    <n v="3717200"/>
    <m/>
    <m/>
    <n v="3717200"/>
    <x v="4"/>
    <x v="2"/>
  </r>
  <r>
    <n v="2018"/>
    <n v="136"/>
    <n v="1"/>
    <s v="01/JAN/2018"/>
    <s v="31/DEC/2018"/>
    <s v="31/DEC/2018"/>
    <s v="RELACION DE AUTORIZACION"/>
    <n v="0"/>
    <n v="19"/>
    <d v="2018-06-05T00:00:00"/>
    <d v="2018-06-05T00:00:00"/>
    <n v="116"/>
    <n v="134"/>
    <s v="RELACION DE AUTORIZACION"/>
    <n v="19"/>
    <s v="NIT"/>
    <n v="899999061"/>
    <s v="SECRETARIA JURIDICA DISTRITAL"/>
    <n v="3755700"/>
    <m/>
    <m/>
    <n v="3755700"/>
    <x v="5"/>
    <x v="2"/>
  </r>
  <r>
    <n v="2018"/>
    <n v="136"/>
    <n v="1"/>
    <s v="01/JAN/2018"/>
    <s v="31/DEC/2018"/>
    <s v="31/DEC/2018"/>
    <s v="RELACION DE AUTORIZACION"/>
    <n v="0"/>
    <n v="23"/>
    <d v="2018-07-05T00:00:00"/>
    <d v="2018-07-05T00:00:00"/>
    <n v="121"/>
    <n v="145"/>
    <s v="RELACION DE AUTORIZACION"/>
    <n v="22"/>
    <s v="NIT"/>
    <n v="899999061"/>
    <s v="SECRETARIA JURIDICA DISTRITAL"/>
    <n v="8813700"/>
    <m/>
    <m/>
    <n v="8813700"/>
    <x v="6"/>
    <x v="2"/>
  </r>
  <r>
    <n v="2018"/>
    <n v="136"/>
    <n v="1"/>
    <s v="01/JAN/2018"/>
    <s v="31/DEC/2018"/>
    <s v="31/DEC/2018"/>
    <s v="RELACION DE AUTORIZACION"/>
    <n v="0"/>
    <n v="26"/>
    <d v="2018-08-02T00:00:00"/>
    <d v="2018-08-02T00:00:00"/>
    <n v="133"/>
    <n v="159"/>
    <s v="RELACION DE AUTORIZACION"/>
    <n v="26"/>
    <s v="NIT"/>
    <n v="899999061"/>
    <s v="SECRETARIA JURIDICA DISTRITAL"/>
    <n v="4204200"/>
    <m/>
    <m/>
    <n v="4204200"/>
    <x v="7"/>
    <x v="2"/>
  </r>
  <r>
    <n v="2018"/>
    <n v="136"/>
    <n v="1"/>
    <s v="01/JAN/2018"/>
    <s v="31/DEC/2018"/>
    <s v="31/DEC/2018"/>
    <s v="RELACION DE AUTORIZACION"/>
    <n v="0"/>
    <n v="28"/>
    <d v="2018-08-22T00:00:00"/>
    <d v="2018-08-22T00:00:00"/>
    <n v="140"/>
    <n v="167"/>
    <s v="RELACION DE AUTORIZACION"/>
    <n v="28"/>
    <s v="NIT"/>
    <n v="899999061"/>
    <s v="SECRETARIA JURIDICA DISTRITAL"/>
    <n v="747"/>
    <m/>
    <m/>
    <n v="747"/>
    <x v="7"/>
    <x v="2"/>
  </r>
  <r>
    <n v="2018"/>
    <n v="136"/>
    <n v="1"/>
    <s v="01/JAN/2018"/>
    <s v="31/DEC/2018"/>
    <s v="31/DEC/2018"/>
    <s v="RELACION DE AUTORIZACION"/>
    <n v="0"/>
    <n v="30"/>
    <d v="2018-09-05T00:00:00"/>
    <d v="2018-09-05T00:00:00"/>
    <n v="152"/>
    <n v="180"/>
    <s v="RELACION DE AUTORIZACION"/>
    <n v="30"/>
    <s v="NIT"/>
    <n v="899999061"/>
    <s v="SECRETARIA JURIDICA DISTRITAL"/>
    <n v="3632000"/>
    <m/>
    <m/>
    <n v="3632000"/>
    <x v="8"/>
    <x v="2"/>
  </r>
  <r>
    <n v="2018"/>
    <n v="136"/>
    <n v="1"/>
    <s v="01/JAN/2018"/>
    <s v="31/DEC/2018"/>
    <s v="31/DEC/2018"/>
    <s v="RELACION DE AUTORIZACION"/>
    <n v="0"/>
    <n v="35"/>
    <d v="2018-10-04T00:00:00"/>
    <d v="2018-10-04T00:00:00"/>
    <n v="175"/>
    <n v="190"/>
    <s v="RELACION DE AUTORIZACION"/>
    <n v="35"/>
    <s v="NIT"/>
    <n v="899999061"/>
    <s v="SECRETARIA JURIDICA DISTRITAL"/>
    <n v="4171100"/>
    <m/>
    <m/>
    <n v="4171100"/>
    <x v="9"/>
    <x v="2"/>
  </r>
  <r>
    <n v="2018"/>
    <n v="136"/>
    <n v="1"/>
    <s v="01/JAN/2018"/>
    <s v="31/DEC/2018"/>
    <s v="31/DEC/2018"/>
    <s v="RELACION DE AUTORIZACION"/>
    <n v="0"/>
    <n v="40"/>
    <d v="2018-11-08T00:00:00"/>
    <d v="2018-11-08T00:00:00"/>
    <n v="195"/>
    <n v="209"/>
    <s v="RELACION DE AUTORIZACION"/>
    <n v="39"/>
    <s v="NIT"/>
    <n v="899999061"/>
    <s v="SECRETARIA JURIDICA DISTRITAL"/>
    <n v="3722500"/>
    <m/>
    <m/>
    <n v="3722500"/>
    <x v="10"/>
    <x v="2"/>
  </r>
  <r>
    <n v="2018"/>
    <n v="136"/>
    <n v="1"/>
    <s v="01/JAN/2018"/>
    <s v="31/DEC/2018"/>
    <s v="31/DEC/2018"/>
    <s v="RELACION DE AUTORIZACION"/>
    <n v="0"/>
    <n v="42"/>
    <d v="2018-11-20T00:00:00"/>
    <d v="2018-11-20T00:00:00"/>
    <n v="197"/>
    <n v="212"/>
    <s v="RELACION DE AUTORIZACION"/>
    <n v="42"/>
    <s v="NIT"/>
    <n v="899999061"/>
    <s v="SECRETARIA JURIDICA DISTRITAL"/>
    <n v="15"/>
    <m/>
    <m/>
    <n v="15"/>
    <x v="10"/>
    <x v="2"/>
  </r>
  <r>
    <n v="2018"/>
    <n v="136"/>
    <n v="1"/>
    <s v="01/JAN/2018"/>
    <s v="31/DEC/2018"/>
    <s v="31/DEC/2018"/>
    <s v="RELACION DE AUTORIZACION"/>
    <n v="0"/>
    <n v="43"/>
    <d v="2018-11-20T00:00:00"/>
    <d v="2018-11-20T00:00:00"/>
    <n v="198"/>
    <n v="212"/>
    <s v="RELACION DE AUTORIZACION"/>
    <n v="43"/>
    <s v="NIT"/>
    <n v="899999061"/>
    <s v="SECRETARIA JURIDICA DISTRITAL"/>
    <n v="1093"/>
    <m/>
    <m/>
    <n v="1093"/>
    <x v="10"/>
    <x v="2"/>
  </r>
  <r>
    <n v="2018"/>
    <n v="136"/>
    <n v="1"/>
    <s v="01/JAN/2018"/>
    <s v="31/DEC/2018"/>
    <s v="31/DEC/2018"/>
    <s v="RELACION DE AUTORIZACION"/>
    <n v="0"/>
    <n v="45"/>
    <d v="2018-12-04T00:00:00"/>
    <d v="2018-12-04T00:00:00"/>
    <n v="204"/>
    <n v="222"/>
    <s v="RELACION DE AUTORIZACION"/>
    <n v="45"/>
    <s v="NIT"/>
    <n v="899999061"/>
    <s v="SECRETARIA JURIDICA DISTRITAL"/>
    <n v="3869300"/>
    <m/>
    <m/>
    <n v="3869300"/>
    <x v="11"/>
    <x v="2"/>
  </r>
  <r>
    <n v="2018"/>
    <n v="136"/>
    <n v="1"/>
    <s v="01/JAN/2018"/>
    <s v="31/DEC/2018"/>
    <s v="31/DEC/2018"/>
    <s v="RELACION DE AUTORIZACION"/>
    <n v="0"/>
    <n v="50"/>
    <d v="2018-12-19T00:00:00"/>
    <d v="2018-12-19T00:00:00"/>
    <n v="210"/>
    <n v="229"/>
    <s v="RELACION DE AUTORIZACION"/>
    <n v="50"/>
    <s v="NIT"/>
    <n v="899999061"/>
    <s v="SECRETARIA JURIDICA DISTRITAL"/>
    <n v="4629800"/>
    <m/>
    <m/>
    <n v="4629800"/>
    <x v="11"/>
    <x v="2"/>
  </r>
  <r>
    <n v="2018"/>
    <n v="136"/>
    <n v="1"/>
    <s v="01/JAN/2018"/>
    <s v="31/DEC/2018"/>
    <s v="31/DEC/2018"/>
    <s v="RELACION DE AUTORIZACION"/>
    <n v="0"/>
    <n v="2"/>
    <d v="2018-02-02T00:00:00"/>
    <d v="2018-02-02T00:00:00"/>
    <n v="79"/>
    <n v="107"/>
    <s v="RELACION DE AUTORIZACION"/>
    <n v="2"/>
    <s v="NIT"/>
    <n v="899999061"/>
    <s v="SECRETARIA JURIDICA DISTRITAL"/>
    <n v="20103900"/>
    <m/>
    <m/>
    <n v="20103900"/>
    <x v="1"/>
    <x v="2"/>
  </r>
  <r>
    <n v="2018"/>
    <n v="136"/>
    <n v="1"/>
    <s v="01/JAN/2018"/>
    <s v="31/DEC/2018"/>
    <s v="31/DEC/2018"/>
    <s v="RELACION DE AUTORIZACION"/>
    <n v="0"/>
    <n v="6"/>
    <d v="2018-03-05T00:00:00"/>
    <d v="2018-03-05T00:00:00"/>
    <n v="86"/>
    <n v="112"/>
    <s v="RELACION DE AUTORIZACION"/>
    <n v="6"/>
    <s v="NIT"/>
    <n v="899999061"/>
    <s v="SECRETARIA JURIDICA DISTRITAL"/>
    <n v="27"/>
    <m/>
    <m/>
    <n v="27"/>
    <x v="2"/>
    <x v="2"/>
  </r>
  <r>
    <n v="2018"/>
    <n v="136"/>
    <n v="1"/>
    <s v="01/JAN/2018"/>
    <s v="31/DEC/2018"/>
    <s v="31/DEC/2018"/>
    <s v="RELACION DE AUTORIZACION"/>
    <n v="0"/>
    <n v="7"/>
    <d v="2018-03-05T00:00:00"/>
    <d v="2018-03-05T00:00:00"/>
    <n v="87"/>
    <n v="112"/>
    <s v="RELACION DE AUTORIZACION"/>
    <n v="7"/>
    <s v="NIT"/>
    <n v="899999061"/>
    <s v="SECRETARIA JURIDICA DISTRITAL"/>
    <n v="9278"/>
    <m/>
    <m/>
    <n v="9278"/>
    <x v="2"/>
    <x v="2"/>
  </r>
  <r>
    <n v="2018"/>
    <n v="136"/>
    <n v="1"/>
    <s v="01/JAN/2018"/>
    <s v="31/DEC/2018"/>
    <s v="31/DEC/2018"/>
    <s v="RELACION DE AUTORIZACION"/>
    <n v="0"/>
    <n v="8"/>
    <d v="2018-03-05T00:00:00"/>
    <d v="2018-03-05T00:00:00"/>
    <n v="88"/>
    <n v="112"/>
    <s v="RELACION DE AUTORIZACION"/>
    <n v="8"/>
    <s v="NIT"/>
    <n v="899999061"/>
    <s v="SECRETARIA JURIDICA DISTRITAL"/>
    <n v="453"/>
    <m/>
    <m/>
    <n v="453"/>
    <x v="2"/>
    <x v="2"/>
  </r>
  <r>
    <n v="2018"/>
    <n v="136"/>
    <n v="1"/>
    <s v="01/JAN/2018"/>
    <s v="31/DEC/2018"/>
    <s v="31/DEC/2018"/>
    <s v="RELACION DE AUTORIZACION"/>
    <n v="0"/>
    <n v="9"/>
    <d v="2018-03-06T00:00:00"/>
    <d v="2018-03-06T00:00:00"/>
    <n v="89"/>
    <n v="114"/>
    <s v="RELACION DE AUTORIZACION"/>
    <n v="9"/>
    <s v="NIT"/>
    <n v="899999061"/>
    <s v="SECRETARIA JURIDICA DISTRITAL"/>
    <n v="22919300"/>
    <m/>
    <m/>
    <n v="22919300"/>
    <x v="2"/>
    <x v="2"/>
  </r>
  <r>
    <n v="2018"/>
    <n v="136"/>
    <n v="1"/>
    <s v="01/JAN/2018"/>
    <s v="31/DEC/2018"/>
    <s v="31/DEC/2018"/>
    <s v="RELACION DE AUTORIZACION"/>
    <n v="0"/>
    <n v="12"/>
    <d v="2018-04-04T00:00:00"/>
    <d v="2018-04-04T00:00:00"/>
    <n v="97"/>
    <n v="122"/>
    <s v="RELACION DE AUTORIZACION"/>
    <n v="12"/>
    <s v="NIT"/>
    <n v="899999061"/>
    <s v="SECRETARIA JURIDICA DISTRITAL"/>
    <n v="23142300"/>
    <m/>
    <m/>
    <n v="23142300"/>
    <x v="3"/>
    <x v="2"/>
  </r>
  <r>
    <n v="2018"/>
    <n v="136"/>
    <n v="1"/>
    <s v="01/JAN/2018"/>
    <s v="31/DEC/2018"/>
    <s v="31/DEC/2018"/>
    <s v="RELACION DE AUTORIZACION"/>
    <n v="0"/>
    <n v="15"/>
    <d v="2018-05-07T00:00:00"/>
    <d v="2018-05-07T00:00:00"/>
    <n v="105"/>
    <n v="128"/>
    <s v="RELACION DE AUTORIZACION"/>
    <n v="15"/>
    <s v="NIT"/>
    <n v="899999061"/>
    <s v="SECRETARIA JURIDICA DISTRITAL"/>
    <n v="22263000"/>
    <m/>
    <m/>
    <n v="22263000"/>
    <x v="4"/>
    <x v="2"/>
  </r>
  <r>
    <n v="2018"/>
    <n v="136"/>
    <n v="1"/>
    <s v="01/JAN/2018"/>
    <s v="31/DEC/2018"/>
    <s v="31/DEC/2018"/>
    <s v="RELACION DE AUTORIZACION"/>
    <n v="0"/>
    <n v="19"/>
    <d v="2018-06-05T00:00:00"/>
    <d v="2018-06-05T00:00:00"/>
    <n v="116"/>
    <n v="134"/>
    <s v="RELACION DE AUTORIZACION"/>
    <n v="19"/>
    <s v="NIT"/>
    <n v="899999061"/>
    <s v="SECRETARIA JURIDICA DISTRITAL"/>
    <n v="22497200"/>
    <m/>
    <m/>
    <n v="22497200"/>
    <x v="5"/>
    <x v="2"/>
  </r>
  <r>
    <n v="2018"/>
    <n v="136"/>
    <n v="1"/>
    <s v="01/JAN/2018"/>
    <s v="31/DEC/2018"/>
    <s v="31/DEC/2018"/>
    <s v="RELACION DE AUTORIZACION"/>
    <n v="0"/>
    <n v="23"/>
    <d v="2018-07-05T00:00:00"/>
    <d v="2018-07-05T00:00:00"/>
    <n v="121"/>
    <n v="145"/>
    <s v="RELACION DE AUTORIZACION"/>
    <n v="22"/>
    <s v="NIT"/>
    <n v="899999061"/>
    <s v="SECRETARIA JURIDICA DISTRITAL"/>
    <n v="52847200"/>
    <m/>
    <m/>
    <n v="52847200"/>
    <x v="6"/>
    <x v="2"/>
  </r>
  <r>
    <n v="2018"/>
    <n v="136"/>
    <n v="1"/>
    <s v="01/JAN/2018"/>
    <s v="31/DEC/2018"/>
    <s v="31/DEC/2018"/>
    <s v="RELACION DE AUTORIZACION"/>
    <n v="0"/>
    <n v="26"/>
    <d v="2018-08-02T00:00:00"/>
    <d v="2018-08-02T00:00:00"/>
    <n v="133"/>
    <n v="159"/>
    <s v="RELACION DE AUTORIZACION"/>
    <n v="26"/>
    <s v="NIT"/>
    <n v="899999061"/>
    <s v="SECRETARIA JURIDICA DISTRITAL"/>
    <n v="25184800"/>
    <m/>
    <m/>
    <n v="25184800"/>
    <x v="7"/>
    <x v="2"/>
  </r>
  <r>
    <n v="2018"/>
    <n v="136"/>
    <n v="1"/>
    <s v="01/JAN/2018"/>
    <s v="31/DEC/2018"/>
    <s v="31/DEC/2018"/>
    <s v="RELACION DE AUTORIZACION"/>
    <n v="0"/>
    <n v="28"/>
    <d v="2018-08-22T00:00:00"/>
    <d v="2018-08-22T00:00:00"/>
    <n v="140"/>
    <n v="167"/>
    <s v="RELACION DE AUTORIZACION"/>
    <n v="28"/>
    <s v="NIT"/>
    <n v="899999061"/>
    <s v="SECRETARIA JURIDICA DISTRITAL"/>
    <n v="4482"/>
    <m/>
    <m/>
    <n v="4482"/>
    <x v="7"/>
    <x v="2"/>
  </r>
  <r>
    <n v="2018"/>
    <n v="136"/>
    <n v="1"/>
    <s v="01/JAN/2018"/>
    <s v="31/DEC/2018"/>
    <s v="31/DEC/2018"/>
    <s v="RELACION DE AUTORIZACION"/>
    <n v="0"/>
    <n v="30"/>
    <d v="2018-09-05T00:00:00"/>
    <d v="2018-09-05T00:00:00"/>
    <n v="152"/>
    <n v="180"/>
    <s v="RELACION DE AUTORIZACION"/>
    <n v="30"/>
    <s v="NIT"/>
    <n v="899999061"/>
    <s v="SECRETARIA JURIDICA DISTRITAL"/>
    <n v="21754100"/>
    <m/>
    <m/>
    <n v="21754100"/>
    <x v="8"/>
    <x v="2"/>
  </r>
  <r>
    <n v="2018"/>
    <n v="136"/>
    <n v="1"/>
    <s v="01/JAN/2018"/>
    <s v="31/DEC/2018"/>
    <s v="31/DEC/2018"/>
    <s v="RELACION DE AUTORIZACION"/>
    <n v="0"/>
    <n v="35"/>
    <d v="2018-10-04T00:00:00"/>
    <d v="2018-10-04T00:00:00"/>
    <n v="175"/>
    <n v="190"/>
    <s v="RELACION DE AUTORIZACION"/>
    <n v="35"/>
    <s v="NIT"/>
    <n v="899999061"/>
    <s v="SECRETARIA JURIDICA DISTRITAL"/>
    <n v="24988600"/>
    <m/>
    <m/>
    <n v="24988600"/>
    <x v="9"/>
    <x v="2"/>
  </r>
  <r>
    <n v="2018"/>
    <n v="136"/>
    <n v="1"/>
    <s v="01/JAN/2018"/>
    <s v="31/DEC/2018"/>
    <s v="31/DEC/2018"/>
    <s v="RELACION DE AUTORIZACION"/>
    <n v="0"/>
    <n v="40"/>
    <d v="2018-11-08T00:00:00"/>
    <d v="2018-11-08T00:00:00"/>
    <n v="195"/>
    <n v="209"/>
    <s v="RELACION DE AUTORIZACION"/>
    <n v="39"/>
    <s v="NIT"/>
    <n v="899999061"/>
    <s v="SECRETARIA JURIDICA DISTRITAL"/>
    <n v="22299200"/>
    <m/>
    <m/>
    <n v="22299200"/>
    <x v="10"/>
    <x v="2"/>
  </r>
  <r>
    <n v="2018"/>
    <n v="136"/>
    <n v="1"/>
    <s v="01/JAN/2018"/>
    <s v="31/DEC/2018"/>
    <s v="31/DEC/2018"/>
    <s v="RELACION DE AUTORIZACION"/>
    <n v="0"/>
    <n v="42"/>
    <d v="2018-11-20T00:00:00"/>
    <d v="2018-11-20T00:00:00"/>
    <n v="197"/>
    <n v="212"/>
    <s v="RELACION DE AUTORIZACION"/>
    <n v="42"/>
    <s v="NIT"/>
    <n v="899999061"/>
    <s v="SECRETARIA JURIDICA DISTRITAL"/>
    <n v="901"/>
    <m/>
    <m/>
    <n v="901"/>
    <x v="10"/>
    <x v="2"/>
  </r>
  <r>
    <n v="2018"/>
    <n v="136"/>
    <n v="1"/>
    <s v="01/JAN/2018"/>
    <s v="31/DEC/2018"/>
    <s v="31/DEC/2018"/>
    <s v="RELACION DE AUTORIZACION"/>
    <n v="0"/>
    <n v="43"/>
    <d v="2018-11-20T00:00:00"/>
    <d v="2018-11-20T00:00:00"/>
    <n v="198"/>
    <n v="212"/>
    <s v="RELACION DE AUTORIZACION"/>
    <n v="43"/>
    <s v="NIT"/>
    <n v="899999061"/>
    <s v="SECRETARIA JURIDICA DISTRITAL"/>
    <n v="6558"/>
    <m/>
    <m/>
    <n v="6558"/>
    <x v="10"/>
    <x v="2"/>
  </r>
  <r>
    <n v="2018"/>
    <n v="136"/>
    <n v="1"/>
    <s v="01/JAN/2018"/>
    <s v="31/DEC/2018"/>
    <s v="31/DEC/2018"/>
    <s v="RELACION DE AUTORIZACION"/>
    <n v="0"/>
    <n v="45"/>
    <d v="2018-12-04T00:00:00"/>
    <d v="2018-12-04T00:00:00"/>
    <n v="204"/>
    <n v="222"/>
    <s v="RELACION DE AUTORIZACION"/>
    <n v="45"/>
    <s v="NIT"/>
    <n v="899999061"/>
    <s v="SECRETARIA JURIDICA DISTRITAL"/>
    <n v="23176000"/>
    <m/>
    <m/>
    <n v="23176000"/>
    <x v="11"/>
    <x v="2"/>
  </r>
  <r>
    <n v="2018"/>
    <n v="136"/>
    <n v="1"/>
    <s v="01/JAN/2018"/>
    <s v="31/DEC/2018"/>
    <s v="31/DEC/2018"/>
    <s v="RELACION DE AUTORIZACION"/>
    <n v="0"/>
    <n v="50"/>
    <d v="2018-12-19T00:00:00"/>
    <d v="2018-12-19T00:00:00"/>
    <n v="210"/>
    <n v="229"/>
    <s v="RELACION DE AUTORIZACION"/>
    <n v="50"/>
    <s v="NIT"/>
    <n v="899999061"/>
    <s v="SECRETARIA JURIDICA DISTRITAL"/>
    <n v="27742400"/>
    <m/>
    <m/>
    <n v="27742400"/>
    <x v="11"/>
    <x v="2"/>
  </r>
  <r>
    <n v="2018"/>
    <n v="136"/>
    <n v="1"/>
    <s v="01/JAN/2018"/>
    <s v="31/DEC/2018"/>
    <s v="31/DEC/2018"/>
    <s v="RELACION DE AUTORIZACION"/>
    <n v="0"/>
    <n v="2"/>
    <d v="2018-02-02T00:00:00"/>
    <d v="2018-02-02T00:00:00"/>
    <n v="79"/>
    <n v="107"/>
    <s v="RELACION DE AUTORIZACION"/>
    <n v="2"/>
    <s v="NIT"/>
    <n v="899999061"/>
    <s v="SECRETARIA JURIDICA DISTRITAL"/>
    <n v="3357100"/>
    <m/>
    <m/>
    <n v="3357100"/>
    <x v="1"/>
    <x v="2"/>
  </r>
  <r>
    <n v="2018"/>
    <n v="136"/>
    <n v="1"/>
    <s v="01/JAN/2018"/>
    <s v="31/DEC/2018"/>
    <s v="31/DEC/2018"/>
    <s v="RELACION DE AUTORIZACION"/>
    <n v="0"/>
    <n v="6"/>
    <d v="2018-03-05T00:00:00"/>
    <d v="2018-03-05T00:00:00"/>
    <n v="86"/>
    <n v="112"/>
    <s v="RELACION DE AUTORIZACION"/>
    <n v="6"/>
    <s v="NIT"/>
    <n v="899999061"/>
    <s v="SECRETARIA JURIDICA DISTRITAL"/>
    <n v="45"/>
    <m/>
    <m/>
    <n v="45"/>
    <x v="2"/>
    <x v="2"/>
  </r>
  <r>
    <n v="2018"/>
    <n v="136"/>
    <n v="1"/>
    <s v="01/JAN/2018"/>
    <s v="31/DEC/2018"/>
    <s v="31/DEC/2018"/>
    <s v="RELACION DE AUTORIZACION"/>
    <n v="0"/>
    <n v="7"/>
    <d v="2018-03-05T00:00:00"/>
    <d v="2018-03-05T00:00:00"/>
    <n v="87"/>
    <n v="112"/>
    <s v="RELACION DE AUTORIZACION"/>
    <n v="7"/>
    <s v="NIT"/>
    <n v="899999061"/>
    <s v="SECRETARIA JURIDICA DISTRITAL"/>
    <n v="1547"/>
    <m/>
    <m/>
    <n v="1547"/>
    <x v="2"/>
    <x v="2"/>
  </r>
  <r>
    <n v="2018"/>
    <n v="136"/>
    <n v="1"/>
    <s v="01/JAN/2018"/>
    <s v="31/DEC/2018"/>
    <s v="31/DEC/2018"/>
    <s v="RELACION DE AUTORIZACION"/>
    <n v="0"/>
    <n v="8"/>
    <d v="2018-03-05T00:00:00"/>
    <d v="2018-03-05T00:00:00"/>
    <n v="88"/>
    <n v="112"/>
    <s v="RELACION DE AUTORIZACION"/>
    <n v="8"/>
    <s v="NIT"/>
    <n v="899999061"/>
    <s v="SECRETARIA JURIDICA DISTRITAL"/>
    <n v="76"/>
    <m/>
    <m/>
    <n v="76"/>
    <x v="2"/>
    <x v="2"/>
  </r>
  <r>
    <n v="2018"/>
    <n v="136"/>
    <n v="1"/>
    <s v="01/JAN/2018"/>
    <s v="31/DEC/2018"/>
    <s v="31/DEC/2018"/>
    <s v="RELACION DE AUTORIZACION"/>
    <n v="0"/>
    <n v="9"/>
    <d v="2018-03-06T00:00:00"/>
    <d v="2018-03-06T00:00:00"/>
    <n v="89"/>
    <n v="114"/>
    <s v="RELACION DE AUTORIZACION"/>
    <n v="9"/>
    <s v="NIT"/>
    <n v="899999061"/>
    <s v="SECRETARIA JURIDICA DISTRITAL"/>
    <n v="3826200"/>
    <m/>
    <m/>
    <n v="3826200"/>
    <x v="2"/>
    <x v="2"/>
  </r>
  <r>
    <n v="2018"/>
    <n v="136"/>
    <n v="1"/>
    <s v="01/JAN/2018"/>
    <s v="31/DEC/2018"/>
    <s v="31/DEC/2018"/>
    <s v="RELACION DE AUTORIZACION"/>
    <n v="0"/>
    <n v="12"/>
    <d v="2018-04-04T00:00:00"/>
    <d v="2018-04-04T00:00:00"/>
    <n v="97"/>
    <n v="122"/>
    <s v="RELACION DE AUTORIZACION"/>
    <n v="12"/>
    <s v="NIT"/>
    <n v="899999061"/>
    <s v="SECRETARIA JURIDICA DISTRITAL"/>
    <n v="3862900"/>
    <m/>
    <m/>
    <n v="3862900"/>
    <x v="3"/>
    <x v="2"/>
  </r>
  <r>
    <n v="2018"/>
    <n v="136"/>
    <n v="1"/>
    <s v="01/JAN/2018"/>
    <s v="31/DEC/2018"/>
    <s v="31/DEC/2018"/>
    <s v="RELACION DE AUTORIZACION"/>
    <n v="0"/>
    <n v="15"/>
    <d v="2018-05-07T00:00:00"/>
    <d v="2018-05-07T00:00:00"/>
    <n v="105"/>
    <n v="128"/>
    <s v="RELACION DE AUTORIZACION"/>
    <n v="15"/>
    <s v="NIT"/>
    <n v="899999061"/>
    <s v="SECRETARIA JURIDICA DISTRITAL"/>
    <n v="3717200"/>
    <m/>
    <m/>
    <n v="3717200"/>
    <x v="4"/>
    <x v="2"/>
  </r>
  <r>
    <n v="2018"/>
    <n v="136"/>
    <n v="1"/>
    <s v="01/JAN/2018"/>
    <s v="31/DEC/2018"/>
    <s v="31/DEC/2018"/>
    <s v="RELACION DE AUTORIZACION"/>
    <n v="0"/>
    <n v="19"/>
    <d v="2018-06-05T00:00:00"/>
    <d v="2018-06-05T00:00:00"/>
    <n v="116"/>
    <n v="134"/>
    <s v="RELACION DE AUTORIZACION"/>
    <n v="19"/>
    <s v="NIT"/>
    <n v="899999061"/>
    <s v="SECRETARIA JURIDICA DISTRITAL"/>
    <n v="3755700"/>
    <m/>
    <m/>
    <n v="3755700"/>
    <x v="5"/>
    <x v="2"/>
  </r>
  <r>
    <n v="2018"/>
    <n v="136"/>
    <n v="1"/>
    <s v="01/JAN/2018"/>
    <s v="31/DEC/2018"/>
    <s v="31/DEC/2018"/>
    <s v="RELACION DE AUTORIZACION"/>
    <n v="0"/>
    <n v="23"/>
    <d v="2018-07-05T00:00:00"/>
    <d v="2018-07-05T00:00:00"/>
    <n v="121"/>
    <n v="145"/>
    <s v="RELACION DE AUTORIZACION"/>
    <n v="22"/>
    <s v="NIT"/>
    <n v="899999061"/>
    <s v="SECRETARIA JURIDICA DISTRITAL"/>
    <n v="8813700"/>
    <m/>
    <m/>
    <n v="8813700"/>
    <x v="6"/>
    <x v="2"/>
  </r>
  <r>
    <n v="2018"/>
    <n v="136"/>
    <n v="1"/>
    <s v="01/JAN/2018"/>
    <s v="31/DEC/2018"/>
    <s v="31/DEC/2018"/>
    <s v="RELACION DE AUTORIZACION"/>
    <n v="0"/>
    <n v="26"/>
    <d v="2018-08-02T00:00:00"/>
    <d v="2018-08-02T00:00:00"/>
    <n v="133"/>
    <n v="159"/>
    <s v="RELACION DE AUTORIZACION"/>
    <n v="26"/>
    <s v="NIT"/>
    <n v="899999061"/>
    <s v="SECRETARIA JURIDICA DISTRITAL"/>
    <n v="4204200"/>
    <m/>
    <m/>
    <n v="4204200"/>
    <x v="7"/>
    <x v="2"/>
  </r>
  <r>
    <n v="2018"/>
    <n v="136"/>
    <n v="1"/>
    <s v="01/JAN/2018"/>
    <s v="31/DEC/2018"/>
    <s v="31/DEC/2018"/>
    <s v="RELACION DE AUTORIZACION"/>
    <n v="0"/>
    <n v="28"/>
    <d v="2018-08-22T00:00:00"/>
    <d v="2018-08-22T00:00:00"/>
    <n v="140"/>
    <n v="167"/>
    <s v="RELACION DE AUTORIZACION"/>
    <n v="28"/>
    <s v="NIT"/>
    <n v="899999061"/>
    <s v="SECRETARIA JURIDICA DISTRITAL"/>
    <n v="747"/>
    <m/>
    <m/>
    <n v="747"/>
    <x v="7"/>
    <x v="2"/>
  </r>
  <r>
    <n v="2018"/>
    <n v="136"/>
    <n v="1"/>
    <s v="01/JAN/2018"/>
    <s v="31/DEC/2018"/>
    <s v="31/DEC/2018"/>
    <s v="RELACION DE AUTORIZACION"/>
    <n v="0"/>
    <n v="30"/>
    <d v="2018-09-05T00:00:00"/>
    <d v="2018-09-05T00:00:00"/>
    <n v="152"/>
    <n v="180"/>
    <s v="RELACION DE AUTORIZACION"/>
    <n v="30"/>
    <s v="NIT"/>
    <n v="899999061"/>
    <s v="SECRETARIA JURIDICA DISTRITAL"/>
    <n v="3632000"/>
    <m/>
    <m/>
    <n v="3632000"/>
    <x v="8"/>
    <x v="2"/>
  </r>
  <r>
    <n v="2018"/>
    <n v="136"/>
    <n v="1"/>
    <s v="01/JAN/2018"/>
    <s v="31/DEC/2018"/>
    <s v="31/DEC/2018"/>
    <s v="RELACION DE AUTORIZACION"/>
    <n v="0"/>
    <n v="35"/>
    <d v="2018-10-04T00:00:00"/>
    <d v="2018-10-04T00:00:00"/>
    <n v="175"/>
    <n v="190"/>
    <s v="RELACION DE AUTORIZACION"/>
    <n v="35"/>
    <s v="NIT"/>
    <n v="899999061"/>
    <s v="SECRETARIA JURIDICA DISTRITAL"/>
    <n v="4171100"/>
    <m/>
    <m/>
    <n v="4171100"/>
    <x v="9"/>
    <x v="2"/>
  </r>
  <r>
    <n v="2018"/>
    <n v="136"/>
    <n v="1"/>
    <s v="01/JAN/2018"/>
    <s v="31/DEC/2018"/>
    <s v="31/DEC/2018"/>
    <s v="RELACION DE AUTORIZACION"/>
    <n v="0"/>
    <n v="40"/>
    <d v="2018-11-08T00:00:00"/>
    <d v="2018-11-08T00:00:00"/>
    <n v="195"/>
    <n v="209"/>
    <s v="RELACION DE AUTORIZACION"/>
    <n v="39"/>
    <s v="NIT"/>
    <n v="899999061"/>
    <s v="SECRETARIA JURIDICA DISTRITAL"/>
    <n v="3722500"/>
    <m/>
    <m/>
    <n v="3722500"/>
    <x v="10"/>
    <x v="2"/>
  </r>
  <r>
    <n v="2018"/>
    <n v="136"/>
    <n v="1"/>
    <s v="01/JAN/2018"/>
    <s v="31/DEC/2018"/>
    <s v="31/DEC/2018"/>
    <s v="RELACION DE AUTORIZACION"/>
    <n v="0"/>
    <n v="42"/>
    <d v="2018-11-20T00:00:00"/>
    <d v="2018-11-20T00:00:00"/>
    <n v="197"/>
    <n v="212"/>
    <s v="RELACION DE AUTORIZACION"/>
    <n v="42"/>
    <s v="NIT"/>
    <n v="899999061"/>
    <s v="SECRETARIA JURIDICA DISTRITAL"/>
    <n v="15"/>
    <m/>
    <m/>
    <n v="15"/>
    <x v="10"/>
    <x v="2"/>
  </r>
  <r>
    <n v="2018"/>
    <n v="136"/>
    <n v="1"/>
    <s v="01/JAN/2018"/>
    <s v="31/DEC/2018"/>
    <s v="31/DEC/2018"/>
    <s v="RELACION DE AUTORIZACION"/>
    <n v="0"/>
    <n v="43"/>
    <d v="2018-11-20T00:00:00"/>
    <d v="2018-11-20T00:00:00"/>
    <n v="198"/>
    <n v="212"/>
    <s v="RELACION DE AUTORIZACION"/>
    <n v="43"/>
    <s v="NIT"/>
    <n v="899999061"/>
    <s v="SECRETARIA JURIDICA DISTRITAL"/>
    <n v="1093"/>
    <m/>
    <m/>
    <n v="1093"/>
    <x v="10"/>
    <x v="2"/>
  </r>
  <r>
    <n v="2018"/>
    <n v="136"/>
    <n v="1"/>
    <s v="01/JAN/2018"/>
    <s v="31/DEC/2018"/>
    <s v="31/DEC/2018"/>
    <s v="RELACION DE AUTORIZACION"/>
    <n v="0"/>
    <n v="45"/>
    <d v="2018-12-04T00:00:00"/>
    <d v="2018-12-04T00:00:00"/>
    <n v="204"/>
    <n v="222"/>
    <s v="RELACION DE AUTORIZACION"/>
    <n v="45"/>
    <s v="NIT"/>
    <n v="899999061"/>
    <s v="SECRETARIA JURIDICA DISTRITAL"/>
    <n v="3869300"/>
    <m/>
    <m/>
    <n v="3869300"/>
    <x v="11"/>
    <x v="2"/>
  </r>
  <r>
    <n v="2018"/>
    <n v="136"/>
    <n v="1"/>
    <s v="01/JAN/2018"/>
    <s v="31/DEC/2018"/>
    <s v="31/DEC/2018"/>
    <s v="RELACION DE AUTORIZACION"/>
    <n v="0"/>
    <n v="50"/>
    <d v="2018-12-19T00:00:00"/>
    <d v="2018-12-19T00:00:00"/>
    <n v="210"/>
    <n v="229"/>
    <s v="RELACION DE AUTORIZACION"/>
    <n v="50"/>
    <s v="NIT"/>
    <n v="899999061"/>
    <s v="SECRETARIA JURIDICA DISTRITAL"/>
    <n v="4629800"/>
    <m/>
    <m/>
    <n v="4629800"/>
    <x v="11"/>
    <x v="2"/>
  </r>
  <r>
    <n v="2018"/>
    <n v="136"/>
    <n v="1"/>
    <s v="01/JAN/2018"/>
    <s v="31/DEC/2018"/>
    <s v="31/DEC/2018"/>
    <s v="RELACION DE AUTORIZACION"/>
    <n v="0"/>
    <n v="2"/>
    <d v="2018-02-02T00:00:00"/>
    <d v="2018-02-02T00:00:00"/>
    <n v="79"/>
    <n v="107"/>
    <s v="RELACION DE AUTORIZACION"/>
    <n v="2"/>
    <s v="NIT"/>
    <n v="899999061"/>
    <s v="SECRETARIA JURIDICA DISTRITAL"/>
    <n v="6707000"/>
    <m/>
    <m/>
    <n v="6707000"/>
    <x v="1"/>
    <x v="2"/>
  </r>
  <r>
    <n v="2018"/>
    <n v="136"/>
    <n v="1"/>
    <s v="01/JAN/2018"/>
    <s v="31/DEC/2018"/>
    <s v="31/DEC/2018"/>
    <s v="RELACION DE AUTORIZACION"/>
    <n v="0"/>
    <n v="6"/>
    <d v="2018-03-05T00:00:00"/>
    <d v="2018-03-05T00:00:00"/>
    <n v="86"/>
    <n v="112"/>
    <s v="RELACION DE AUTORIZACION"/>
    <n v="6"/>
    <s v="NIT"/>
    <n v="899999061"/>
    <s v="SECRETARIA JURIDICA DISTRITAL"/>
    <n v="9"/>
    <m/>
    <m/>
    <n v="9"/>
    <x v="2"/>
    <x v="2"/>
  </r>
  <r>
    <n v="2018"/>
    <n v="136"/>
    <n v="1"/>
    <s v="01/JAN/2018"/>
    <s v="31/DEC/2018"/>
    <s v="31/DEC/2018"/>
    <s v="RELACION DE AUTORIZACION"/>
    <n v="0"/>
    <n v="7"/>
    <d v="2018-03-05T00:00:00"/>
    <d v="2018-03-05T00:00:00"/>
    <n v="87"/>
    <n v="112"/>
    <s v="RELACION DE AUTORIZACION"/>
    <n v="7"/>
    <s v="NIT"/>
    <n v="899999061"/>
    <s v="SECRETARIA JURIDICA DISTRITAL"/>
    <n v="3093"/>
    <m/>
    <m/>
    <n v="3093"/>
    <x v="2"/>
    <x v="2"/>
  </r>
  <r>
    <n v="2018"/>
    <n v="136"/>
    <n v="1"/>
    <s v="01/JAN/2018"/>
    <s v="31/DEC/2018"/>
    <s v="31/DEC/2018"/>
    <s v="RELACION DE AUTORIZACION"/>
    <n v="0"/>
    <n v="8"/>
    <d v="2018-03-05T00:00:00"/>
    <d v="2018-03-05T00:00:00"/>
    <n v="88"/>
    <n v="112"/>
    <s v="RELACION DE AUTORIZACION"/>
    <n v="8"/>
    <s v="NIT"/>
    <n v="899999061"/>
    <s v="SECRETARIA JURIDICA DISTRITAL"/>
    <n v="151"/>
    <m/>
    <m/>
    <n v="151"/>
    <x v="2"/>
    <x v="2"/>
  </r>
  <r>
    <n v="2018"/>
    <n v="136"/>
    <n v="1"/>
    <s v="01/JAN/2018"/>
    <s v="31/DEC/2018"/>
    <s v="31/DEC/2018"/>
    <s v="RELACION DE AUTORIZACION"/>
    <n v="0"/>
    <n v="9"/>
    <d v="2018-03-06T00:00:00"/>
    <d v="2018-03-06T00:00:00"/>
    <n v="89"/>
    <n v="114"/>
    <s v="RELACION DE AUTORIZACION"/>
    <n v="9"/>
    <s v="NIT"/>
    <n v="899999061"/>
    <s v="SECRETARIA JURIDICA DISTRITAL"/>
    <n v="7645500"/>
    <m/>
    <m/>
    <n v="7645500"/>
    <x v="2"/>
    <x v="2"/>
  </r>
  <r>
    <n v="2018"/>
    <n v="136"/>
    <n v="1"/>
    <s v="01/JAN/2018"/>
    <s v="31/DEC/2018"/>
    <s v="31/DEC/2018"/>
    <s v="RELACION DE AUTORIZACION"/>
    <n v="0"/>
    <n v="12"/>
    <d v="2018-04-04T00:00:00"/>
    <d v="2018-04-04T00:00:00"/>
    <n v="97"/>
    <n v="122"/>
    <s v="RELACION DE AUTORIZACION"/>
    <n v="12"/>
    <s v="NIT"/>
    <n v="899999061"/>
    <s v="SECRETARIA JURIDICA DISTRITAL"/>
    <n v="7719500"/>
    <m/>
    <m/>
    <n v="7719500"/>
    <x v="3"/>
    <x v="2"/>
  </r>
  <r>
    <n v="2018"/>
    <n v="136"/>
    <n v="1"/>
    <s v="01/JAN/2018"/>
    <s v="31/DEC/2018"/>
    <s v="31/DEC/2018"/>
    <s v="RELACION DE AUTORIZACION"/>
    <n v="0"/>
    <n v="15"/>
    <d v="2018-05-07T00:00:00"/>
    <d v="2018-05-07T00:00:00"/>
    <n v="105"/>
    <n v="128"/>
    <s v="RELACION DE AUTORIZACION"/>
    <n v="15"/>
    <s v="NIT"/>
    <n v="899999061"/>
    <s v="SECRETARIA JURIDICA DISTRITAL"/>
    <n v="7426600"/>
    <m/>
    <m/>
    <n v="7426600"/>
    <x v="4"/>
    <x v="2"/>
  </r>
  <r>
    <n v="2018"/>
    <n v="136"/>
    <n v="1"/>
    <s v="01/JAN/2018"/>
    <s v="31/DEC/2018"/>
    <s v="31/DEC/2018"/>
    <s v="RELACION DE AUTORIZACION"/>
    <n v="0"/>
    <n v="19"/>
    <d v="2018-06-05T00:00:00"/>
    <d v="2018-06-05T00:00:00"/>
    <n v="116"/>
    <n v="134"/>
    <s v="RELACION DE AUTORIZACION"/>
    <n v="19"/>
    <s v="NIT"/>
    <n v="899999061"/>
    <s v="SECRETARIA JURIDICA DISTRITAL"/>
    <n v="7504800"/>
    <m/>
    <m/>
    <n v="7504800"/>
    <x v="5"/>
    <x v="2"/>
  </r>
  <r>
    <n v="2018"/>
    <n v="136"/>
    <n v="1"/>
    <s v="01/JAN/2018"/>
    <s v="31/DEC/2018"/>
    <s v="31/DEC/2018"/>
    <s v="RELACION DE AUTORIZACION"/>
    <n v="0"/>
    <n v="23"/>
    <d v="2018-07-05T00:00:00"/>
    <d v="2018-07-05T00:00:00"/>
    <n v="121"/>
    <n v="145"/>
    <s v="RELACION DE AUTORIZACION"/>
    <n v="22"/>
    <s v="NIT"/>
    <n v="899999061"/>
    <s v="SECRETARIA JURIDICA DISTRITAL"/>
    <n v="17620700"/>
    <m/>
    <m/>
    <n v="17620700"/>
    <x v="6"/>
    <x v="2"/>
  </r>
  <r>
    <n v="2018"/>
    <n v="136"/>
    <n v="1"/>
    <s v="01/JAN/2018"/>
    <s v="31/DEC/2018"/>
    <s v="31/DEC/2018"/>
    <s v="RELACION DE AUTORIZACION"/>
    <n v="0"/>
    <n v="26"/>
    <d v="2018-08-02T00:00:00"/>
    <d v="2018-08-02T00:00:00"/>
    <n v="133"/>
    <n v="159"/>
    <s v="RELACION DE AUTORIZACION"/>
    <n v="26"/>
    <s v="NIT"/>
    <n v="899999061"/>
    <s v="SECRETARIA JURIDICA DISTRITAL"/>
    <n v="8400600"/>
    <m/>
    <m/>
    <n v="8400600"/>
    <x v="7"/>
    <x v="2"/>
  </r>
  <r>
    <n v="2018"/>
    <n v="136"/>
    <n v="1"/>
    <s v="01/JAN/2018"/>
    <s v="31/DEC/2018"/>
    <s v="31/DEC/2018"/>
    <s v="RELACION DE AUTORIZACION"/>
    <n v="0"/>
    <n v="28"/>
    <d v="2018-08-22T00:00:00"/>
    <d v="2018-08-22T00:00:00"/>
    <n v="140"/>
    <n v="167"/>
    <s v="RELACION DE AUTORIZACION"/>
    <n v="28"/>
    <s v="NIT"/>
    <n v="899999061"/>
    <s v="SECRETARIA JURIDICA DISTRITAL"/>
    <n v="1494"/>
    <m/>
    <m/>
    <n v="1494"/>
    <x v="7"/>
    <x v="2"/>
  </r>
  <r>
    <n v="2018"/>
    <n v="136"/>
    <n v="1"/>
    <s v="01/JAN/2018"/>
    <s v="31/DEC/2018"/>
    <s v="31/DEC/2018"/>
    <s v="RELACION DE AUTORIZACION"/>
    <n v="0"/>
    <n v="30"/>
    <d v="2018-09-05T00:00:00"/>
    <d v="2018-09-05T00:00:00"/>
    <n v="152"/>
    <n v="180"/>
    <s v="RELACION DE AUTORIZACION"/>
    <n v="30"/>
    <s v="NIT"/>
    <n v="899999061"/>
    <s v="SECRETARIA JURIDICA DISTRITAL"/>
    <n v="7256600"/>
    <m/>
    <m/>
    <n v="7256600"/>
    <x v="8"/>
    <x v="2"/>
  </r>
  <r>
    <n v="2018"/>
    <n v="136"/>
    <n v="1"/>
    <s v="01/JAN/2018"/>
    <s v="31/DEC/2018"/>
    <s v="31/DEC/2018"/>
    <s v="RELACION DE AUTORIZACION"/>
    <n v="0"/>
    <n v="35"/>
    <d v="2018-10-04T00:00:00"/>
    <d v="2018-10-04T00:00:00"/>
    <n v="175"/>
    <n v="190"/>
    <s v="RELACION DE AUTORIZACION"/>
    <n v="35"/>
    <s v="NIT"/>
    <n v="899999061"/>
    <s v="SECRETARIA JURIDICA DISTRITAL"/>
    <n v="8335300"/>
    <m/>
    <m/>
    <n v="8335300"/>
    <x v="9"/>
    <x v="2"/>
  </r>
  <r>
    <n v="2018"/>
    <n v="136"/>
    <n v="1"/>
    <s v="01/JAN/2018"/>
    <s v="31/DEC/2018"/>
    <s v="31/DEC/2018"/>
    <s v="RELACION DE AUTORIZACION"/>
    <n v="0"/>
    <n v="40"/>
    <d v="2018-11-08T00:00:00"/>
    <d v="2018-11-08T00:00:00"/>
    <n v="195"/>
    <n v="209"/>
    <s v="RELACION DE AUTORIZACION"/>
    <n v="39"/>
    <s v="NIT"/>
    <n v="899999061"/>
    <s v="SECRETARIA JURIDICA DISTRITAL"/>
    <n v="7438700"/>
    <m/>
    <m/>
    <n v="7438700"/>
    <x v="10"/>
    <x v="2"/>
  </r>
  <r>
    <n v="2018"/>
    <n v="136"/>
    <n v="1"/>
    <s v="01/JAN/2018"/>
    <s v="31/DEC/2018"/>
    <s v="31/DEC/2018"/>
    <s v="RELACION DE AUTORIZACION"/>
    <n v="0"/>
    <n v="42"/>
    <d v="2018-11-20T00:00:00"/>
    <d v="2018-11-20T00:00:00"/>
    <n v="197"/>
    <n v="212"/>
    <s v="RELACION DE AUTORIZACION"/>
    <n v="42"/>
    <s v="NIT"/>
    <n v="899999061"/>
    <s v="SECRETARIA JURIDICA DISTRITAL"/>
    <n v="30"/>
    <m/>
    <m/>
    <n v="30"/>
    <x v="10"/>
    <x v="2"/>
  </r>
  <r>
    <n v="2018"/>
    <n v="136"/>
    <n v="1"/>
    <s v="01/JAN/2018"/>
    <s v="31/DEC/2018"/>
    <s v="31/DEC/2018"/>
    <s v="RELACION DE AUTORIZACION"/>
    <n v="0"/>
    <n v="43"/>
    <d v="2018-11-20T00:00:00"/>
    <d v="2018-11-20T00:00:00"/>
    <n v="198"/>
    <n v="212"/>
    <s v="RELACION DE AUTORIZACION"/>
    <n v="43"/>
    <s v="NIT"/>
    <n v="899999061"/>
    <s v="SECRETARIA JURIDICA DISTRITAL"/>
    <n v="2186"/>
    <m/>
    <m/>
    <n v="2186"/>
    <x v="10"/>
    <x v="2"/>
  </r>
  <r>
    <n v="2018"/>
    <n v="136"/>
    <n v="1"/>
    <s v="01/JAN/2018"/>
    <s v="31/DEC/2018"/>
    <s v="31/DEC/2018"/>
    <s v="RELACION DE AUTORIZACION"/>
    <n v="0"/>
    <n v="45"/>
    <d v="2018-12-04T00:00:00"/>
    <d v="2018-12-04T00:00:00"/>
    <n v="204"/>
    <n v="222"/>
    <s v="RELACION DE AUTORIZACION"/>
    <n v="45"/>
    <s v="NIT"/>
    <n v="899999061"/>
    <s v="SECRETARIA JURIDICA DISTRITAL"/>
    <n v="7731200"/>
    <m/>
    <m/>
    <n v="7731200"/>
    <x v="11"/>
    <x v="2"/>
  </r>
  <r>
    <n v="2018"/>
    <n v="136"/>
    <n v="1"/>
    <s v="01/JAN/2018"/>
    <s v="31/DEC/2018"/>
    <s v="31/DEC/2018"/>
    <s v="RELACION DE AUTORIZACION"/>
    <n v="0"/>
    <n v="50"/>
    <d v="2018-12-19T00:00:00"/>
    <d v="2018-12-19T00:00:00"/>
    <n v="210"/>
    <n v="229"/>
    <s v="RELACION DE AUTORIZACION"/>
    <n v="50"/>
    <s v="NIT"/>
    <n v="899999061"/>
    <s v="SECRETARIA JURIDICA DISTRITAL"/>
    <n v="9252900"/>
    <m/>
    <m/>
    <n v="9252900"/>
    <x v="11"/>
    <x v="2"/>
  </r>
  <r>
    <n v="2018"/>
    <n v="136"/>
    <n v="1"/>
    <s v="01/JAN/2018"/>
    <s v="31/DEC/2018"/>
    <s v="31/DEC/2018"/>
    <s v="RELACION DE AUTORIZACION"/>
    <n v="0"/>
    <n v="3"/>
    <d v="2018-02-02T00:00:00"/>
    <d v="2018-02-02T00:00:00"/>
    <n v="80"/>
    <n v="107"/>
    <s v="RELACION DE AUTORIZACION"/>
    <n v="3"/>
    <s v="NIT"/>
    <n v="899999061"/>
    <s v="SECRETARIA JURIDICA DISTRITAL"/>
    <n v="92677"/>
    <m/>
    <m/>
    <n v="92677"/>
    <x v="1"/>
    <x v="2"/>
  </r>
  <r>
    <n v="2018"/>
    <n v="136"/>
    <n v="1"/>
    <s v="01/JAN/2018"/>
    <s v="31/DEC/2018"/>
    <s v="31/DEC/2018"/>
    <s v="RELACION DE AUTORIZACION"/>
    <n v="0"/>
    <n v="10"/>
    <d v="2018-03-06T00:00:00"/>
    <d v="2018-03-06T00:00:00"/>
    <n v="90"/>
    <n v="114"/>
    <s v="RELACION DE AUTORIZACION"/>
    <n v="10"/>
    <s v="NIT"/>
    <n v="899999061"/>
    <s v="SECRETARIA JURIDICA DISTRITAL"/>
    <n v="113996"/>
    <m/>
    <m/>
    <n v="113996"/>
    <x v="2"/>
    <x v="2"/>
  </r>
  <r>
    <n v="2018"/>
    <n v="136"/>
    <n v="1"/>
    <s v="01/JAN/2018"/>
    <s v="31/DEC/2018"/>
    <s v="31/DEC/2018"/>
    <s v="RELACION DE AUTORIZACION"/>
    <n v="0"/>
    <n v="13"/>
    <d v="2018-04-04T00:00:00"/>
    <d v="2018-04-04T00:00:00"/>
    <n v="98"/>
    <n v="122"/>
    <s v="RELACION DE AUTORIZACION"/>
    <n v="13"/>
    <s v="NIT"/>
    <n v="899999061"/>
    <s v="SECRETARIA JURIDICA DISTRITAL"/>
    <n v="112027"/>
    <m/>
    <m/>
    <n v="112027"/>
    <x v="3"/>
    <x v="2"/>
  </r>
  <r>
    <n v="2018"/>
    <n v="136"/>
    <n v="1"/>
    <s v="01/JAN/2018"/>
    <s v="31/DEC/2018"/>
    <s v="31/DEC/2018"/>
    <s v="RELACION DE AUTORIZACION"/>
    <n v="0"/>
    <n v="16"/>
    <d v="2018-05-07T00:00:00"/>
    <d v="2018-05-07T00:00:00"/>
    <n v="106"/>
    <n v="128"/>
    <s v="RELACION DE AUTORIZACION"/>
    <n v="16"/>
    <s v="NIT"/>
    <n v="899999061"/>
    <s v="SECRETARIA JURIDICA DISTRITAL"/>
    <n v="117734"/>
    <m/>
    <m/>
    <n v="117734"/>
    <x v="4"/>
    <x v="2"/>
  </r>
  <r>
    <n v="2018"/>
    <n v="136"/>
    <n v="1"/>
    <s v="01/JAN/2018"/>
    <s v="31/DEC/2018"/>
    <s v="31/DEC/2018"/>
    <s v="RELACION DE AUTORIZACION"/>
    <n v="0"/>
    <n v="20"/>
    <d v="2018-06-05T00:00:00"/>
    <d v="2018-06-05T00:00:00"/>
    <n v="117"/>
    <n v="134"/>
    <s v="RELACION DE AUTORIZACION"/>
    <n v="20"/>
    <s v="NIT"/>
    <n v="899999061"/>
    <s v="SECRETARIA JURIDICA DISTRITAL"/>
    <n v="112719"/>
    <m/>
    <m/>
    <n v="112719"/>
    <x v="5"/>
    <x v="2"/>
  </r>
  <r>
    <n v="2018"/>
    <n v="136"/>
    <n v="1"/>
    <s v="01/JAN/2018"/>
    <s v="31/DEC/2018"/>
    <s v="31/DEC/2018"/>
    <s v="RELACION DE AUTORIZACION"/>
    <n v="0"/>
    <n v="24"/>
    <d v="2018-07-05T00:00:00"/>
    <d v="2018-07-05T00:00:00"/>
    <n v="122"/>
    <n v="145"/>
    <s v="RELACION DE AUTORIZACION"/>
    <n v="23"/>
    <s v="NIT"/>
    <n v="899999061"/>
    <s v="SECRETARIA JURIDICA DISTRITAL"/>
    <n v="258319"/>
    <m/>
    <m/>
    <n v="258319"/>
    <x v="6"/>
    <x v="2"/>
  </r>
  <r>
    <n v="2018"/>
    <n v="136"/>
    <n v="1"/>
    <s v="01/JAN/2018"/>
    <s v="31/DEC/2018"/>
    <s v="31/DEC/2018"/>
    <s v="RELACION DE AUTORIZACION"/>
    <n v="0"/>
    <n v="27"/>
    <d v="2018-08-02T00:00:00"/>
    <d v="2018-08-02T00:00:00"/>
    <n v="134"/>
    <n v="159"/>
    <s v="RELACION DE AUTORIZACION"/>
    <n v="27"/>
    <s v="NIT"/>
    <n v="899999061"/>
    <s v="SECRETARIA JURIDICA DISTRITAL"/>
    <n v="16688"/>
    <m/>
    <m/>
    <n v="16688"/>
    <x v="7"/>
    <x v="2"/>
  </r>
  <r>
    <n v="2018"/>
    <n v="136"/>
    <n v="1"/>
    <s v="01/JAN/2018"/>
    <s v="31/DEC/2018"/>
    <s v="31/DEC/2018"/>
    <s v="RELACION DE AUTORIZACION"/>
    <n v="0"/>
    <n v="31"/>
    <d v="2018-09-05T00:00:00"/>
    <d v="2018-09-05T00:00:00"/>
    <n v="153"/>
    <n v="180"/>
    <s v="RELACION DE AUTORIZACION"/>
    <n v="31"/>
    <s v="NIT"/>
    <n v="899999061"/>
    <s v="SECRETARIA JURIDICA DISTRITAL"/>
    <n v="96707"/>
    <m/>
    <m/>
    <n v="96707"/>
    <x v="8"/>
    <x v="2"/>
  </r>
  <r>
    <n v="2018"/>
    <n v="136"/>
    <n v="1"/>
    <s v="01/JAN/2018"/>
    <s v="31/DEC/2018"/>
    <s v="31/DEC/2018"/>
    <s v="RELACION DE AUTORIZACION"/>
    <n v="0"/>
    <n v="36"/>
    <d v="2018-10-04T00:00:00"/>
    <d v="2018-10-04T00:00:00"/>
    <n v="176"/>
    <n v="190"/>
    <s v="RELACION DE AUTORIZACION"/>
    <n v="36"/>
    <s v="NIT"/>
    <n v="899999061"/>
    <s v="SECRETARIA JURIDICA DISTRITAL"/>
    <n v="107378"/>
    <m/>
    <m/>
    <n v="107378"/>
    <x v="9"/>
    <x v="2"/>
  </r>
  <r>
    <n v="2018"/>
    <n v="136"/>
    <n v="1"/>
    <s v="01/JAN/2018"/>
    <s v="31/DEC/2018"/>
    <s v="31/DEC/2018"/>
    <s v="RELACION DE AUTORIZACION"/>
    <n v="0"/>
    <n v="41"/>
    <d v="2018-11-08T00:00:00"/>
    <d v="2018-11-08T00:00:00"/>
    <n v="196"/>
    <n v="209"/>
    <s v="RELACION DE AUTORIZACION"/>
    <n v="40"/>
    <s v="NIT"/>
    <n v="899999061"/>
    <s v="SECRETARIA JURIDICA DISTRITAL"/>
    <n v="114556"/>
    <m/>
    <m/>
    <n v="114556"/>
    <x v="10"/>
    <x v="2"/>
  </r>
  <r>
    <n v="2018"/>
    <n v="136"/>
    <n v="1"/>
    <s v="01/JAN/2018"/>
    <s v="31/DEC/2018"/>
    <s v="31/DEC/2018"/>
    <s v="RELACION DE AUTORIZACION"/>
    <n v="0"/>
    <n v="46"/>
    <d v="2018-12-04T00:00:00"/>
    <d v="2018-12-04T00:00:00"/>
    <n v="205"/>
    <n v="222"/>
    <s v="RELACION DE AUTORIZACION"/>
    <n v="46"/>
    <s v="NIT"/>
    <n v="899999061"/>
    <s v="SECRETARIA JURIDICA DISTRITAL"/>
    <n v="109595"/>
    <m/>
    <m/>
    <n v="109595"/>
    <x v="11"/>
    <x v="2"/>
  </r>
  <r>
    <n v="2018"/>
    <n v="136"/>
    <n v="1"/>
    <s v="01/JAN/2018"/>
    <s v="31/DEC/2018"/>
    <s v="31/DEC/2018"/>
    <s v="RELACION DE AUTORIZACION"/>
    <n v="0"/>
    <n v="51"/>
    <d v="2018-12-19T00:00:00"/>
    <d v="2018-12-19T00:00:00"/>
    <n v="211"/>
    <n v="229"/>
    <s v="RELACION DE AUTORIZACION"/>
    <n v="51"/>
    <s v="NIT"/>
    <n v="899999061"/>
    <s v="SECRETARIA JURIDICA DISTRITAL"/>
    <n v="292346"/>
    <m/>
    <m/>
    <n v="292346"/>
    <x v="11"/>
    <x v="2"/>
  </r>
  <r>
    <n v="2018"/>
    <n v="136"/>
    <n v="1"/>
    <s v="01/JAN/2018"/>
    <s v="31/DEC/2018"/>
    <s v="31/DEC/2018"/>
    <s v="RELACION DE AUTORIZACION"/>
    <n v="0"/>
    <n v="54"/>
    <d v="2018-12-28T00:00:00"/>
    <d v="2018-12-28T00:00:00"/>
    <n v="220"/>
    <n v="235"/>
    <s v="RELACION DE AUTORIZACION"/>
    <n v="54"/>
    <s v="NIT"/>
    <n v="899999061"/>
    <s v="SECRETARIA JURIDICA DISTRITAL"/>
    <n v="2202756"/>
    <m/>
    <m/>
    <n v="2202756"/>
    <x v="11"/>
    <x v="2"/>
  </r>
  <r>
    <n v="2018"/>
    <n v="136"/>
    <n v="1"/>
    <s v="01/JAN/2018"/>
    <s v="31/DEC/2018"/>
    <s v="31/DEC/2018"/>
    <s v="ORDENES DE PAGO"/>
    <n v="0"/>
    <n v="769"/>
    <d v="2018-11-27T00:00:00"/>
    <d v="2018-11-27T00:00:00"/>
    <n v="124"/>
    <n v="138"/>
    <s v="CONTRATO DE SUMINISTRO"/>
    <n v="92"/>
    <s v="NIT"/>
    <n v="900813511"/>
    <s v="OPEN FOR DRESSMAKING SAS"/>
    <n v="7864977"/>
    <m/>
    <m/>
    <n v="7864977"/>
    <x v="10"/>
    <x v="3"/>
  </r>
  <r>
    <n v="2018"/>
    <n v="136"/>
    <n v="1"/>
    <s v="01/JAN/2018"/>
    <s v="31/DEC/2018"/>
    <s v="31/DEC/2018"/>
    <s v="ORDENES DE PAGO"/>
    <n v="0"/>
    <n v="283"/>
    <d v="2018-05-23T00:00:00"/>
    <d v="2018-05-23T00:00:00"/>
    <n v="112"/>
    <n v="88"/>
    <s v="RESOLUCION"/>
    <n v="5"/>
    <s v="NIT"/>
    <n v="899999061"/>
    <s v="SECRETARIA JURIDICA DISTRITAL"/>
    <n v="125"/>
    <m/>
    <m/>
    <n v="125"/>
    <x v="4"/>
    <x v="2"/>
  </r>
  <r>
    <n v="2018"/>
    <n v="136"/>
    <n v="1"/>
    <s v="01/JAN/2018"/>
    <s v="31/DEC/2018"/>
    <s v="31/DEC/2018"/>
    <s v="ORDENES DE PAGO"/>
    <n v="0"/>
    <n v="423"/>
    <d v="2018-07-13T00:00:00"/>
    <d v="2018-07-13T00:00:00"/>
    <n v="113"/>
    <n v="91"/>
    <s v="ORDEN DE COMPRA"/>
    <n v="87"/>
    <s v="NIT"/>
    <n v="830089642"/>
    <s v="RENTACOMPUTO S A"/>
    <n v="15120792"/>
    <m/>
    <m/>
    <n v="15120792"/>
    <x v="6"/>
    <x v="4"/>
  </r>
  <r>
    <n v="2018"/>
    <n v="136"/>
    <n v="1"/>
    <s v="01/JAN/2018"/>
    <s v="31/DEC/2018"/>
    <s v="31/DEC/2018"/>
    <s v="ORDENES DE PAGO"/>
    <n v="0"/>
    <n v="430"/>
    <d v="2018-07-25T00:00:00"/>
    <d v="2018-07-25T00:00:00"/>
    <n v="129"/>
    <n v="88"/>
    <s v="RESOLUCION"/>
    <n v="5"/>
    <s v="NIT"/>
    <n v="899999061"/>
    <s v="SECRETARIA JURIDICA DISTRITAL"/>
    <n v="180"/>
    <m/>
    <m/>
    <n v="180"/>
    <x v="6"/>
    <x v="2"/>
  </r>
  <r>
    <n v="2018"/>
    <n v="136"/>
    <n v="1"/>
    <s v="01/JAN/2018"/>
    <s v="31/DEC/2018"/>
    <s v="31/DEC/2018"/>
    <s v="ORDENES DE PAGO"/>
    <n v="0"/>
    <n v="496"/>
    <d v="2018-08-17T00:00:00"/>
    <d v="2018-08-17T00:00:00"/>
    <n v="113"/>
    <n v="91"/>
    <s v="ORDEN DE COMPRA"/>
    <n v="87"/>
    <s v="NIT"/>
    <n v="830089642"/>
    <s v="RENTACOMPUTO S A"/>
    <n v="15120792"/>
    <m/>
    <m/>
    <n v="15120792"/>
    <x v="7"/>
    <x v="4"/>
  </r>
  <r>
    <n v="2018"/>
    <n v="136"/>
    <n v="1"/>
    <s v="01/JAN/2018"/>
    <s v="31/DEC/2018"/>
    <s v="31/DEC/2018"/>
    <s v="ORDENES DE PAGO"/>
    <n v="0"/>
    <n v="570"/>
    <d v="2018-09-13T00:00:00"/>
    <d v="2018-09-13T00:00:00"/>
    <n v="113"/>
    <n v="91"/>
    <s v="ORDEN DE COMPRA"/>
    <n v="87"/>
    <s v="NIT"/>
    <n v="830089642"/>
    <s v="RENTACOMPUTO S A"/>
    <n v="15120792"/>
    <m/>
    <m/>
    <n v="15120792"/>
    <x v="8"/>
    <x v="4"/>
  </r>
  <r>
    <n v="2018"/>
    <n v="136"/>
    <n v="1"/>
    <s v="01/JAN/2018"/>
    <s v="31/DEC/2018"/>
    <s v="31/DEC/2018"/>
    <s v="ORDENES DE PAGO"/>
    <n v="0"/>
    <n v="673"/>
    <d v="2018-10-25T00:00:00"/>
    <d v="2018-10-25T00:00:00"/>
    <n v="113"/>
    <n v="91"/>
    <s v="ORDEN DE COMPRA"/>
    <n v="87"/>
    <s v="NIT"/>
    <n v="830089642"/>
    <s v="RENTACOMPUTO S A"/>
    <n v="15120792"/>
    <m/>
    <m/>
    <n v="15120792"/>
    <x v="9"/>
    <x v="4"/>
  </r>
  <r>
    <n v="2018"/>
    <n v="136"/>
    <n v="1"/>
    <s v="01/JAN/2018"/>
    <s v="31/DEC/2018"/>
    <s v="31/DEC/2018"/>
    <s v="ORDENES DE PAGO"/>
    <n v="0"/>
    <n v="677"/>
    <d v="2018-10-25T00:00:00"/>
    <d v="2018-10-25T00:00:00"/>
    <n v="182"/>
    <n v="88"/>
    <s v="RESOLUCION"/>
    <n v="5"/>
    <s v="NIT"/>
    <n v="899999061"/>
    <s v="SECRETARIA JURIDICA DISTRITAL"/>
    <n v="140"/>
    <m/>
    <m/>
    <n v="140"/>
    <x v="9"/>
    <x v="2"/>
  </r>
  <r>
    <n v="2018"/>
    <n v="136"/>
    <n v="1"/>
    <s v="01/JAN/2018"/>
    <s v="31/DEC/2018"/>
    <s v="31/DEC/2018"/>
    <s v="ORDENES DE PAGO"/>
    <n v="0"/>
    <n v="767"/>
    <d v="2018-11-23T00:00:00"/>
    <d v="2018-11-23T00:00:00"/>
    <n v="113"/>
    <n v="91"/>
    <s v="ORDEN DE COMPRA"/>
    <n v="87"/>
    <s v="NIT"/>
    <n v="830089642"/>
    <s v="RENTACOMPUTO S A"/>
    <n v="14750098"/>
    <m/>
    <m/>
    <n v="14750098"/>
    <x v="10"/>
    <x v="4"/>
  </r>
  <r>
    <n v="2018"/>
    <n v="136"/>
    <n v="1"/>
    <s v="01/JAN/2018"/>
    <s v="31/DEC/2018"/>
    <s v="31/DEC/2018"/>
    <s v="ORDENES DE PAGO"/>
    <n v="0"/>
    <n v="858"/>
    <d v="2018-12-18T00:00:00"/>
    <d v="2018-12-18T00:00:00"/>
    <n v="130"/>
    <n v="92"/>
    <s v="CONTRATO DE PRESTACION DE SERVICIOS"/>
    <n v="95"/>
    <s v="NIT"/>
    <n v="830084433"/>
    <s v="SOCIEDAD CAMERAL DE CERTIFICACION DIGITAL CERTICAMARA S A"/>
    <n v="37485"/>
    <m/>
    <m/>
    <n v="37485"/>
    <x v="11"/>
    <x v="4"/>
  </r>
  <r>
    <n v="2018"/>
    <n v="136"/>
    <n v="1"/>
    <s v="01/JAN/2018"/>
    <s v="31/DEC/2018"/>
    <s v="31/DEC/2018"/>
    <s v="ORDENES DE PAGO"/>
    <n v="0"/>
    <n v="866"/>
    <d v="2018-12-19T00:00:00"/>
    <d v="2018-12-19T00:00:00"/>
    <n v="113"/>
    <n v="91"/>
    <s v="ORDEN DE COMPRA"/>
    <n v="87"/>
    <s v="NIT"/>
    <n v="830089642"/>
    <s v="RENTACOMPUTO S A"/>
    <n v="14750098"/>
    <m/>
    <m/>
    <n v="14750098"/>
    <x v="11"/>
    <x v="4"/>
  </r>
  <r>
    <n v="2018"/>
    <n v="136"/>
    <n v="1"/>
    <s v="01/JAN/2018"/>
    <s v="31/DEC/2018"/>
    <s v="31/DEC/2018"/>
    <s v="ORDENES DE PAGO"/>
    <n v="0"/>
    <n v="677"/>
    <d v="2018-10-25T00:00:00"/>
    <d v="2018-10-25T00:00:00"/>
    <n v="182"/>
    <n v="88"/>
    <s v="RESOLUCION"/>
    <n v="5"/>
    <s v="NIT"/>
    <n v="899999061"/>
    <s v="SECRETARIA JURIDICA DISTRITAL"/>
    <n v="100"/>
    <m/>
    <m/>
    <n v="100"/>
    <x v="9"/>
    <x v="2"/>
  </r>
  <r>
    <n v="2018"/>
    <n v="136"/>
    <n v="1"/>
    <s v="01/JAN/2018"/>
    <s v="31/DEC/2018"/>
    <s v="31/DEC/2018"/>
    <s v="ORDENES DE PAGO"/>
    <n v="0"/>
    <n v="878"/>
    <d v="2018-12-21T00:00:00"/>
    <d v="2018-12-21T00:00:00"/>
    <n v="217"/>
    <n v="88"/>
    <s v="RESOLUCION"/>
    <n v="5"/>
    <s v="NIT"/>
    <n v="899999061"/>
    <s v="SECRETARIA JURIDICA DISTRITAL"/>
    <n v="1548555"/>
    <m/>
    <m/>
    <n v="1548555"/>
    <x v="11"/>
    <x v="2"/>
  </r>
  <r>
    <n v="2018"/>
    <n v="136"/>
    <n v="1"/>
    <s v="01/JAN/2018"/>
    <s v="31/DEC/2018"/>
    <s v="31/DEC/2018"/>
    <s v="ORDENES DE PAGO"/>
    <n v="0"/>
    <n v="127"/>
    <d v="2018-03-23T00:00:00"/>
    <d v="2018-03-23T00:00:00"/>
    <n v="94"/>
    <n v="88"/>
    <s v="RESOLUCION"/>
    <n v="5"/>
    <s v="NIT"/>
    <n v="899999061"/>
    <s v="SECRETARIA JURIDICA DISTRITAL"/>
    <n v="18564"/>
    <m/>
    <m/>
    <n v="18564"/>
    <x v="2"/>
    <x v="2"/>
  </r>
  <r>
    <n v="2018"/>
    <n v="136"/>
    <n v="1"/>
    <s v="01/JAN/2018"/>
    <s v="31/DEC/2018"/>
    <s v="31/DEC/2018"/>
    <s v="ORDENES DE PAGO"/>
    <n v="0"/>
    <n v="430"/>
    <d v="2018-07-25T00:00:00"/>
    <d v="2018-07-25T00:00:00"/>
    <n v="129"/>
    <n v="88"/>
    <s v="RESOLUCION"/>
    <n v="5"/>
    <s v="NIT"/>
    <n v="899999061"/>
    <s v="SECRETARIA JURIDICA DISTRITAL"/>
    <n v="198"/>
    <m/>
    <m/>
    <n v="198"/>
    <x v="6"/>
    <x v="2"/>
  </r>
  <r>
    <n v="2018"/>
    <n v="136"/>
    <n v="1"/>
    <s v="01/JAN/2018"/>
    <s v="31/DEC/2018"/>
    <s v="31/DEC/2018"/>
    <s v="ORDENES DE PAGO"/>
    <n v="0"/>
    <n v="677"/>
    <d v="2018-10-25T00:00:00"/>
    <d v="2018-10-25T00:00:00"/>
    <n v="182"/>
    <n v="88"/>
    <s v="RESOLUCION"/>
    <n v="5"/>
    <s v="NIT"/>
    <n v="899999061"/>
    <s v="SECRETARIA JURIDICA DISTRITAL"/>
    <n v="135"/>
    <m/>
    <m/>
    <n v="135"/>
    <x v="9"/>
    <x v="2"/>
  </r>
  <r>
    <n v="2018"/>
    <n v="136"/>
    <n v="1"/>
    <s v="01/JAN/2018"/>
    <s v="31/DEC/2018"/>
    <s v="31/DEC/2018"/>
    <s v="ORDENES DE PAGO"/>
    <n v="0"/>
    <n v="878"/>
    <d v="2018-12-21T00:00:00"/>
    <d v="2018-12-21T00:00:00"/>
    <n v="217"/>
    <n v="88"/>
    <s v="RESOLUCION"/>
    <n v="5"/>
    <s v="NIT"/>
    <n v="899999061"/>
    <s v="SECRETARIA JURIDICA DISTRITAL"/>
    <n v="168"/>
    <m/>
    <m/>
    <n v="168"/>
    <x v="11"/>
    <x v="2"/>
  </r>
  <r>
    <n v="2018"/>
    <n v="136"/>
    <n v="1"/>
    <s v="01/JAN/2018"/>
    <s v="31/DEC/2018"/>
    <s v="31/DEC/2018"/>
    <s v="ORDENES DE PAGO"/>
    <n v="0"/>
    <n v="43"/>
    <d v="2018-02-13T00:00:00"/>
    <d v="2018-02-13T00:00:00"/>
    <n v="81"/>
    <n v="108"/>
    <s v="RESOLUCION"/>
    <n v="28"/>
    <s v="CC"/>
    <n v="51740995"/>
    <s v="DALILA ASTRID HERNANDEZ CORZO"/>
    <n v="2534423"/>
    <m/>
    <m/>
    <n v="2534423"/>
    <x v="1"/>
    <x v="2"/>
  </r>
  <r>
    <n v="2018"/>
    <n v="136"/>
    <n v="1"/>
    <s v="01/JAN/2018"/>
    <s v="31/DEC/2018"/>
    <s v="31/DEC/2018"/>
    <s v="ORDENES DE PAGO"/>
    <n v="0"/>
    <n v="128"/>
    <d v="2018-03-23T00:00:00"/>
    <d v="2018-03-23T00:00:00"/>
    <n v="95"/>
    <n v="117"/>
    <s v="RESOLUCION"/>
    <n v="65"/>
    <s v="CC"/>
    <n v="51740995"/>
    <s v="DALILA ASTRID HERNANDEZ CORZO"/>
    <n v="7907990"/>
    <m/>
    <m/>
    <n v="7907990"/>
    <x v="2"/>
    <x v="2"/>
  </r>
  <r>
    <n v="2018"/>
    <n v="136"/>
    <n v="1"/>
    <s v="01/JAN/2018"/>
    <s v="31/DEC/2018"/>
    <s v="31/DEC/2018"/>
    <s v="ORDENES DE PAGO"/>
    <n v="0"/>
    <n v="506"/>
    <d v="2018-08-28T00:00:00"/>
    <d v="2018-08-28T00:00:00"/>
    <n v="145"/>
    <n v="171"/>
    <s v="RESOLUCION"/>
    <n v="152"/>
    <s v="CC"/>
    <n v="19498970"/>
    <s v="DIEGO EMILIO OJEDA MONCAYO"/>
    <n v="1734521"/>
    <m/>
    <m/>
    <n v="1734521"/>
    <x v="7"/>
    <x v="2"/>
  </r>
  <r>
    <n v="2018"/>
    <n v="136"/>
    <n v="1"/>
    <s v="01/JAN/2018"/>
    <s v="31/DEC/2018"/>
    <s v="31/DEC/2018"/>
    <s v="ORDENES DE PAGO"/>
    <n v="0"/>
    <n v="515"/>
    <d v="2018-09-05T00:00:00"/>
    <d v="2018-09-05T00:00:00"/>
    <n v="148"/>
    <n v="178"/>
    <s v="RESOLUCION"/>
    <n v="155"/>
    <s v="CC"/>
    <n v="1013590021"/>
    <s v="MARTHA ADRIANA CATALINA BALLESTEROS SANCHEZ"/>
    <n v="1131480"/>
    <m/>
    <m/>
    <n v="1131480"/>
    <x v="8"/>
    <x v="2"/>
  </r>
  <r>
    <n v="2018"/>
    <n v="136"/>
    <n v="1"/>
    <s v="01/JAN/2018"/>
    <s v="31/DEC/2018"/>
    <s v="31/DEC/2018"/>
    <s v="ORDENES DE PAGO"/>
    <n v="0"/>
    <n v="516"/>
    <d v="2018-09-05T00:00:00"/>
    <d v="2018-09-05T00:00:00"/>
    <n v="149"/>
    <n v="178"/>
    <s v="RESOLUCION"/>
    <n v="155"/>
    <s v="CC"/>
    <n v="1018410117"/>
    <s v="ALEJANDRA PATRICIA OSPINA FLOREZ"/>
    <n v="1061015"/>
    <m/>
    <m/>
    <n v="1061015"/>
    <x v="8"/>
    <x v="2"/>
  </r>
  <r>
    <n v="2018"/>
    <n v="136"/>
    <n v="1"/>
    <s v="01/JAN/2018"/>
    <s v="31/DEC/2018"/>
    <s v="31/DEC/2018"/>
    <s v="ORDENES DE PAGO"/>
    <n v="0"/>
    <n v="517"/>
    <d v="2018-09-05T00:00:00"/>
    <d v="2018-09-05T00:00:00"/>
    <n v="150"/>
    <n v="178"/>
    <s v="RESOLUCION"/>
    <n v="155"/>
    <s v="CC"/>
    <n v="53001416"/>
    <s v="DIANA MARIA MORENO VARGAS"/>
    <n v="1061015"/>
    <m/>
    <m/>
    <n v="1061015"/>
    <x v="8"/>
    <x v="2"/>
  </r>
  <r>
    <n v="2018"/>
    <n v="136"/>
    <n v="1"/>
    <s v="01/JAN/2018"/>
    <s v="31/DEC/2018"/>
    <s v="31/DEC/2018"/>
    <s v="ORDENES DE PAGO"/>
    <n v="0"/>
    <n v="741"/>
    <d v="2018-11-13T00:00:00"/>
    <d v="2018-11-13T00:00:00"/>
    <n v="186"/>
    <n v="205"/>
    <s v="RESOLUCION"/>
    <n v="207"/>
    <s v="CC"/>
    <n v="28915546"/>
    <s v="LUZ ELENA RODRIGUEZ QUIMBAYO"/>
    <n v="2112378"/>
    <m/>
    <m/>
    <n v="2112378"/>
    <x v="10"/>
    <x v="2"/>
  </r>
  <r>
    <n v="2018"/>
    <n v="136"/>
    <n v="1"/>
    <s v="01/JAN/2018"/>
    <s v="31/DEC/2018"/>
    <s v="31/DEC/2018"/>
    <s v="ORDENES DE PAGO"/>
    <n v="0"/>
    <n v="742"/>
    <d v="2018-11-14T00:00:00"/>
    <d v="2018-11-14T00:00:00"/>
    <n v="185"/>
    <n v="205"/>
    <s v="RESOLUCION"/>
    <n v="207"/>
    <s v="CC"/>
    <n v="35521959"/>
    <s v="GLORIA EDITH MARTINEZ SIERRA"/>
    <n v="2112378"/>
    <m/>
    <m/>
    <n v="2112378"/>
    <x v="10"/>
    <x v="2"/>
  </r>
  <r>
    <n v="2018"/>
    <n v="136"/>
    <n v="1"/>
    <s v="01/JAN/2018"/>
    <s v="31/DEC/2018"/>
    <s v="31/DEC/2018"/>
    <s v="ORDENES DE PAGO"/>
    <n v="0"/>
    <n v="743"/>
    <d v="2018-11-14T00:00:00"/>
    <d v="2018-11-14T00:00:00"/>
    <n v="190"/>
    <n v="205"/>
    <s v="RESOLUCION"/>
    <n v="207"/>
    <s v="CC"/>
    <n v="28963444"/>
    <s v="GLORIA ESTHER SALCEDO TAMAYO"/>
    <n v="1274298"/>
    <m/>
    <m/>
    <n v="1274298"/>
    <x v="10"/>
    <x v="2"/>
  </r>
  <r>
    <n v="2018"/>
    <n v="136"/>
    <n v="1"/>
    <s v="01/JAN/2018"/>
    <s v="31/DEC/2018"/>
    <s v="31/DEC/2018"/>
    <s v="ORDENES DE PAGO"/>
    <n v="0"/>
    <n v="744"/>
    <d v="2018-11-14T00:00:00"/>
    <d v="2018-11-14T00:00:00"/>
    <n v="187"/>
    <n v="205"/>
    <s v="RESOLUCION"/>
    <n v="207"/>
    <s v="CC"/>
    <n v="80040965"/>
    <s v="PEDRO ANDRES CUELLAR TRUJILLO"/>
    <n v="1433481"/>
    <m/>
    <m/>
    <n v="1433481"/>
    <x v="10"/>
    <x v="2"/>
  </r>
  <r>
    <n v="2018"/>
    <n v="136"/>
    <n v="1"/>
    <s v="01/JAN/2018"/>
    <s v="31/DEC/2018"/>
    <s v="31/DEC/2018"/>
    <s v="ORDENES DE PAGO"/>
    <n v="0"/>
    <n v="745"/>
    <d v="2018-11-16T00:00:00"/>
    <d v="2018-11-16T00:00:00"/>
    <n v="193"/>
    <n v="206"/>
    <s v="RESOLUCION"/>
    <n v="210"/>
    <s v="CC"/>
    <n v="51743499"/>
    <s v="ANA LUCY CASTRO CASTRO"/>
    <n v="2112378"/>
    <m/>
    <m/>
    <n v="2112378"/>
    <x v="10"/>
    <x v="2"/>
  </r>
  <r>
    <n v="2018"/>
    <n v="136"/>
    <n v="1"/>
    <s v="01/JAN/2018"/>
    <s v="31/DEC/2018"/>
    <s v="31/DEC/2018"/>
    <s v="ORDENES DE PAGO"/>
    <n v="0"/>
    <n v="746"/>
    <d v="2018-11-13T00:00:00"/>
    <d v="2018-11-13T00:00:00"/>
    <n v="188"/>
    <n v="205"/>
    <s v="RESOLUCION"/>
    <n v="207"/>
    <s v="CC"/>
    <n v="6761621"/>
    <s v="JORGE ERNESTO PARRA LEGUIZAMON"/>
    <n v="1274298"/>
    <m/>
    <m/>
    <n v="1274298"/>
    <x v="10"/>
    <x v="2"/>
  </r>
  <r>
    <n v="2018"/>
    <n v="136"/>
    <n v="1"/>
    <s v="01/JAN/2018"/>
    <s v="31/DEC/2018"/>
    <s v="31/DEC/2018"/>
    <s v="ORDENES DE PAGO"/>
    <n v="0"/>
    <n v="747"/>
    <d v="2018-11-13T00:00:00"/>
    <d v="2018-11-13T00:00:00"/>
    <n v="189"/>
    <n v="205"/>
    <s v="RESOLUCION"/>
    <n v="207"/>
    <s v="CC"/>
    <n v="79299847"/>
    <s v="JESUS MARIA MONTOYA MALDONADO"/>
    <n v="1274298"/>
    <m/>
    <m/>
    <n v="1274298"/>
    <x v="10"/>
    <x v="2"/>
  </r>
  <r>
    <n v="2018"/>
    <n v="136"/>
    <n v="1"/>
    <s v="01/JAN/2018"/>
    <s v="31/DEC/2018"/>
    <s v="31/DEC/2018"/>
    <s v="ORDENES DE PAGO"/>
    <n v="0"/>
    <n v="108"/>
    <d v="2018-03-16T00:00:00"/>
    <d v="2018-03-16T00:00:00"/>
    <n v="91"/>
    <n v="88"/>
    <s v="RESOLUCION"/>
    <n v="5"/>
    <s v="NIT"/>
    <n v="899999061"/>
    <s v="SECRETARIA JURIDICA DISTRITAL"/>
    <n v="387"/>
    <m/>
    <m/>
    <n v="387"/>
    <x v="2"/>
    <x v="2"/>
  </r>
  <r>
    <n v="2018"/>
    <n v="136"/>
    <n v="1"/>
    <s v="01/JAN/2018"/>
    <s v="31/DEC/2018"/>
    <s v="31/DEC/2018"/>
    <s v="ORDENES DE PAGO"/>
    <n v="0"/>
    <n v="127"/>
    <d v="2018-03-23T00:00:00"/>
    <d v="2018-03-23T00:00:00"/>
    <n v="94"/>
    <n v="88"/>
    <s v="RESOLUCION"/>
    <n v="5"/>
    <s v="NIT"/>
    <n v="899999061"/>
    <s v="SECRETARIA JURIDICA DISTRITAL"/>
    <n v="21"/>
    <m/>
    <m/>
    <n v="21"/>
    <x v="2"/>
    <x v="2"/>
  </r>
  <r>
    <n v="2018"/>
    <n v="136"/>
    <n v="1"/>
    <s v="01/JAN/2018"/>
    <s v="31/DEC/2018"/>
    <s v="31/DEC/2018"/>
    <s v="ORDENES DE PAGO"/>
    <n v="0"/>
    <n v="213"/>
    <d v="2018-04-25T00:00:00"/>
    <d v="2018-04-25T00:00:00"/>
    <n v="104"/>
    <n v="88"/>
    <s v="RESOLUCION"/>
    <n v="5"/>
    <s v="NIT"/>
    <n v="899999061"/>
    <s v="SECRETARIA JURIDICA DISTRITAL"/>
    <n v="2048"/>
    <m/>
    <m/>
    <n v="2048"/>
    <x v="3"/>
    <x v="2"/>
  </r>
  <r>
    <n v="2018"/>
    <n v="136"/>
    <n v="1"/>
    <s v="01/JAN/2018"/>
    <s v="31/DEC/2018"/>
    <s v="31/DEC/2018"/>
    <s v="ORDENES DE PAGO"/>
    <n v="0"/>
    <n v="283"/>
    <d v="2018-05-23T00:00:00"/>
    <d v="2018-05-23T00:00:00"/>
    <n v="112"/>
    <n v="88"/>
    <s v="RESOLUCION"/>
    <n v="5"/>
    <s v="NIT"/>
    <n v="899999061"/>
    <s v="SECRETARIA JURIDICA DISTRITAL"/>
    <n v="1483"/>
    <m/>
    <m/>
    <n v="1483"/>
    <x v="4"/>
    <x v="2"/>
  </r>
  <r>
    <n v="2018"/>
    <n v="136"/>
    <n v="1"/>
    <s v="01/JAN/2018"/>
    <s v="31/DEC/2018"/>
    <s v="31/DEC/2018"/>
    <s v="ORDENES DE PAGO"/>
    <n v="0"/>
    <n v="346"/>
    <d v="2018-06-20T00:00:00"/>
    <d v="2018-06-20T00:00:00"/>
    <n v="99"/>
    <n v="118"/>
    <s v="CONTRATOS INTERADMINISTRATIVOS"/>
    <n v="83"/>
    <s v="NIT"/>
    <n v="900062917"/>
    <s v="SERVICIOS POSTALES NACIONALES S A"/>
    <n v="23217062"/>
    <m/>
    <m/>
    <n v="23217062"/>
    <x v="5"/>
    <x v="5"/>
  </r>
  <r>
    <n v="2018"/>
    <n v="136"/>
    <n v="1"/>
    <s v="01/JAN/2018"/>
    <s v="31/DEC/2018"/>
    <s v="31/DEC/2018"/>
    <s v="ORDENES DE PAGO"/>
    <n v="0"/>
    <n v="347"/>
    <d v="2018-06-20T00:00:00"/>
    <d v="2018-06-20T00:00:00"/>
    <n v="108"/>
    <n v="127"/>
    <s v="ORDEN DE COMPRA"/>
    <n v="85"/>
    <s v="NIT"/>
    <n v="830077380"/>
    <s v="EFORCERS S.A."/>
    <n v="168772173"/>
    <m/>
    <m/>
    <n v="168772173"/>
    <x v="5"/>
    <x v="5"/>
  </r>
  <r>
    <n v="2018"/>
    <n v="136"/>
    <n v="1"/>
    <s v="01/JAN/2018"/>
    <s v="31/DEC/2018"/>
    <s v="31/DEC/2018"/>
    <s v="ORDENES DE PAGO"/>
    <n v="0"/>
    <n v="348"/>
    <d v="2018-06-20T00:00:00"/>
    <d v="2018-06-20T00:00:00"/>
    <n v="109"/>
    <n v="127"/>
    <s v="ORDEN DE COMPRA"/>
    <n v="86"/>
    <s v="NIT"/>
    <n v="830077380"/>
    <s v="EFORCERS S.A."/>
    <n v="897612"/>
    <m/>
    <m/>
    <n v="897612"/>
    <x v="5"/>
    <x v="5"/>
  </r>
  <r>
    <n v="2018"/>
    <n v="136"/>
    <n v="1"/>
    <s v="01/JAN/2018"/>
    <s v="31/DEC/2018"/>
    <s v="31/DEC/2018"/>
    <s v="ORDENES DE PAGO"/>
    <n v="0"/>
    <n v="351"/>
    <d v="2018-06-25T00:00:00"/>
    <d v="2018-06-25T00:00:00"/>
    <n v="99"/>
    <n v="118"/>
    <s v="CONTRATOS INTERADMINISTRATIVOS"/>
    <n v="83"/>
    <s v="NIT"/>
    <n v="900062917"/>
    <s v="SERVICIOS POSTALES NACIONALES S A"/>
    <n v="30252365"/>
    <m/>
    <m/>
    <n v="30252365"/>
    <x v="5"/>
    <x v="5"/>
  </r>
  <r>
    <n v="2018"/>
    <n v="136"/>
    <n v="1"/>
    <s v="01/JAN/2018"/>
    <s v="31/DEC/2018"/>
    <s v="31/DEC/2018"/>
    <s v="ORDENES DE PAGO"/>
    <n v="0"/>
    <n v="354"/>
    <d v="2018-06-25T00:00:00"/>
    <d v="2018-06-25T00:00:00"/>
    <n v="119"/>
    <n v="88"/>
    <s v="RESOLUCION"/>
    <n v="5"/>
    <s v="NIT"/>
    <n v="899999061"/>
    <s v="SECRETARIA JURIDICA DISTRITAL"/>
    <n v="2156"/>
    <m/>
    <m/>
    <n v="2156"/>
    <x v="5"/>
    <x v="2"/>
  </r>
  <r>
    <n v="2018"/>
    <n v="136"/>
    <n v="1"/>
    <s v="01/JAN/2018"/>
    <s v="31/DEC/2018"/>
    <s v="31/DEC/2018"/>
    <s v="ORDENES DE PAGO"/>
    <n v="0"/>
    <n v="426"/>
    <d v="2018-07-13T00:00:00"/>
    <d v="2018-07-13T00:00:00"/>
    <n v="99"/>
    <n v="118"/>
    <s v="CONTRATOS INTERADMINISTRATIVOS"/>
    <n v="83"/>
    <s v="NIT"/>
    <n v="900062917"/>
    <s v="SERVICIOS POSTALES NACIONALES S A"/>
    <n v="30171061"/>
    <m/>
    <m/>
    <n v="30171061"/>
    <x v="6"/>
    <x v="5"/>
  </r>
  <r>
    <n v="2018"/>
    <n v="136"/>
    <n v="1"/>
    <s v="01/JAN/2018"/>
    <s v="31/DEC/2018"/>
    <s v="31/DEC/2018"/>
    <s v="ORDENES DE PAGO"/>
    <n v="0"/>
    <n v="429"/>
    <d v="2018-07-25T00:00:00"/>
    <d v="2018-07-25T00:00:00"/>
    <n v="107"/>
    <n v="120"/>
    <s v="CONTRATO DE PRESTACION DE SERVICIOS"/>
    <n v="84"/>
    <s v="NIT"/>
    <n v="830122566"/>
    <s v="COLOMBIA TELECOMUNICACIONES S A E S P"/>
    <n v="1614257"/>
    <m/>
    <m/>
    <n v="1614257"/>
    <x v="6"/>
    <x v="5"/>
  </r>
  <r>
    <n v="2018"/>
    <n v="136"/>
    <n v="1"/>
    <s v="01/JAN/2018"/>
    <s v="31/DEC/2018"/>
    <s v="31/DEC/2018"/>
    <s v="ORDENES DE PAGO"/>
    <n v="0"/>
    <n v="430"/>
    <d v="2018-07-25T00:00:00"/>
    <d v="2018-07-25T00:00:00"/>
    <n v="129"/>
    <n v="88"/>
    <s v="RESOLUCION"/>
    <n v="5"/>
    <s v="NIT"/>
    <n v="899999061"/>
    <s v="SECRETARIA JURIDICA DISTRITAL"/>
    <n v="193"/>
    <m/>
    <m/>
    <n v="193"/>
    <x v="6"/>
    <x v="2"/>
  </r>
  <r>
    <n v="2018"/>
    <n v="136"/>
    <n v="1"/>
    <s v="01/JAN/2018"/>
    <s v="31/DEC/2018"/>
    <s v="31/DEC/2018"/>
    <s v="ORDENES DE PAGO"/>
    <n v="0"/>
    <n v="431"/>
    <d v="2018-07-25T00:00:00"/>
    <d v="2018-07-25T00:00:00"/>
    <n v="99"/>
    <n v="118"/>
    <s v="CONTRATOS INTERADMINISTRATIVOS"/>
    <n v="83"/>
    <s v="NIT"/>
    <n v="900062917"/>
    <s v="SERVICIOS POSTALES NACIONALES S A"/>
    <n v="1390365"/>
    <m/>
    <m/>
    <n v="1390365"/>
    <x v="6"/>
    <x v="5"/>
  </r>
  <r>
    <n v="2018"/>
    <n v="136"/>
    <n v="1"/>
    <s v="01/JAN/2018"/>
    <s v="31/DEC/2018"/>
    <s v="31/DEC/2018"/>
    <s v="ORDENES DE PAGO"/>
    <n v="0"/>
    <n v="499"/>
    <d v="2018-08-24T00:00:00"/>
    <d v="2018-08-24T00:00:00"/>
    <n v="115"/>
    <n v="126"/>
    <s v="ORDEN DE COMPRA"/>
    <n v="89"/>
    <s v="NIT"/>
    <n v="899999115"/>
    <s v="EMPRESA DE TELECOMUNICACIONES DE BOGOTA SA ESP"/>
    <n v="23458"/>
    <m/>
    <m/>
    <n v="23458"/>
    <x v="7"/>
    <x v="5"/>
  </r>
  <r>
    <n v="2018"/>
    <n v="136"/>
    <n v="1"/>
    <s v="01/JAN/2018"/>
    <s v="31/DEC/2018"/>
    <s v="31/DEC/2018"/>
    <s v="ORDENES DE PAGO"/>
    <n v="0"/>
    <n v="503"/>
    <d v="2018-08-28T00:00:00"/>
    <d v="2018-08-28T00:00:00"/>
    <n v="107"/>
    <n v="120"/>
    <s v="CONTRATO DE PRESTACION DE SERVICIOS"/>
    <n v="84"/>
    <s v="NIT"/>
    <n v="830122566"/>
    <s v="COLOMBIA TELECOMUNICACIONES S A E S P"/>
    <n v="805088"/>
    <m/>
    <m/>
    <n v="805088"/>
    <x v="7"/>
    <x v="5"/>
  </r>
  <r>
    <n v="2018"/>
    <n v="136"/>
    <n v="1"/>
    <s v="01/JAN/2018"/>
    <s v="31/DEC/2018"/>
    <s v="31/DEC/2018"/>
    <s v="ORDENES DE PAGO"/>
    <n v="0"/>
    <n v="504"/>
    <d v="2018-08-28T00:00:00"/>
    <d v="2018-08-28T00:00:00"/>
    <n v="143"/>
    <n v="88"/>
    <s v="RESOLUCION"/>
    <n v="5"/>
    <s v="NIT"/>
    <n v="899999061"/>
    <s v="SECRETARIA JURIDICA DISTRITAL"/>
    <n v="4296"/>
    <m/>
    <m/>
    <n v="4296"/>
    <x v="7"/>
    <x v="2"/>
  </r>
  <r>
    <n v="2018"/>
    <n v="136"/>
    <n v="1"/>
    <s v="01/JAN/2018"/>
    <s v="31/DEC/2018"/>
    <s v="31/DEC/2018"/>
    <s v="ORDENES DE PAGO"/>
    <n v="0"/>
    <n v="507"/>
    <d v="2018-08-28T00:00:00"/>
    <d v="2018-08-28T00:00:00"/>
    <n v="99"/>
    <n v="118"/>
    <s v="CONTRATOS INTERADMINISTRATIVOS"/>
    <n v="83"/>
    <s v="NIT"/>
    <n v="900062917"/>
    <s v="SERVICIOS POSTALES NACIONALES S A"/>
    <n v="501"/>
    <m/>
    <m/>
    <n v="501"/>
    <x v="7"/>
    <x v="5"/>
  </r>
  <r>
    <n v="2018"/>
    <n v="136"/>
    <n v="1"/>
    <s v="01/JAN/2018"/>
    <s v="31/DEC/2018"/>
    <s v="31/DEC/2018"/>
    <s v="ORDENES DE PAGO"/>
    <n v="0"/>
    <n v="508"/>
    <d v="2018-08-28T00:00:00"/>
    <d v="2018-08-28T00:00:00"/>
    <n v="120"/>
    <n v="139"/>
    <s v="CONTRATOS INTERADMINISTRATIVOS"/>
    <n v="90"/>
    <s v="NIT"/>
    <n v="900062917"/>
    <s v="SERVICIOS POSTALES NACIONALES S A"/>
    <n v="29553264"/>
    <m/>
    <m/>
    <n v="29553264"/>
    <x v="7"/>
    <x v="5"/>
  </r>
  <r>
    <n v="2018"/>
    <n v="136"/>
    <n v="1"/>
    <s v="01/JAN/2018"/>
    <s v="31/DEC/2018"/>
    <s v="31/DEC/2018"/>
    <s v="ORDENES DE PAGO"/>
    <n v="0"/>
    <n v="579"/>
    <d v="2018-09-20T00:00:00"/>
    <d v="2018-09-20T00:00:00"/>
    <n v="115"/>
    <n v="126"/>
    <s v="ORDEN DE COMPRA"/>
    <n v="89"/>
    <s v="NIT"/>
    <n v="899999115"/>
    <s v="EMPRESA DE TELECOMUNICACIONES DE BOGOTA SA ESP"/>
    <n v="1254471"/>
    <m/>
    <m/>
    <n v="1254471"/>
    <x v="8"/>
    <x v="5"/>
  </r>
  <r>
    <n v="2018"/>
    <n v="136"/>
    <n v="1"/>
    <s v="01/JAN/2018"/>
    <s v="31/DEC/2018"/>
    <s v="31/DEC/2018"/>
    <s v="ORDENES DE PAGO"/>
    <n v="0"/>
    <n v="588"/>
    <d v="2018-09-20T00:00:00"/>
    <d v="2018-09-20T00:00:00"/>
    <n v="120"/>
    <n v="139"/>
    <s v="CONTRATOS INTERADMINISTRATIVOS"/>
    <n v="90"/>
    <s v="NIT"/>
    <n v="900062917"/>
    <s v="SERVICIOS POSTALES NACIONALES S A"/>
    <n v="30937123"/>
    <m/>
    <m/>
    <n v="30937123"/>
    <x v="8"/>
    <x v="5"/>
  </r>
  <r>
    <n v="2018"/>
    <n v="136"/>
    <n v="1"/>
    <s v="01/JAN/2018"/>
    <s v="31/DEC/2018"/>
    <s v="31/DEC/2018"/>
    <s v="ORDENES DE PAGO"/>
    <n v="0"/>
    <n v="589"/>
    <d v="2018-09-20T00:00:00"/>
    <d v="2018-09-20T00:00:00"/>
    <n v="166"/>
    <n v="88"/>
    <s v="RESOLUCION"/>
    <n v="5"/>
    <s v="NIT"/>
    <n v="899999061"/>
    <s v="SECRETARIA JURIDICA DISTRITAL"/>
    <n v="2865"/>
    <m/>
    <m/>
    <n v="2865"/>
    <x v="8"/>
    <x v="2"/>
  </r>
  <r>
    <n v="2018"/>
    <n v="136"/>
    <n v="1"/>
    <s v="01/JAN/2018"/>
    <s v="31/DEC/2018"/>
    <s v="31/DEC/2018"/>
    <s v="ORDENES DE PAGO"/>
    <n v="0"/>
    <n v="667"/>
    <d v="2018-10-19T00:00:00"/>
    <d v="2018-10-19T00:00:00"/>
    <n v="120"/>
    <n v="139"/>
    <s v="CONTRATOS INTERADMINISTRATIVOS"/>
    <n v="90"/>
    <s v="NIT"/>
    <n v="900062917"/>
    <s v="SERVICIOS POSTALES NACIONALES S A"/>
    <n v="33598394"/>
    <m/>
    <m/>
    <n v="33598394"/>
    <x v="9"/>
    <x v="5"/>
  </r>
  <r>
    <n v="2018"/>
    <n v="136"/>
    <n v="1"/>
    <s v="01/JAN/2018"/>
    <s v="31/DEC/2018"/>
    <s v="31/DEC/2018"/>
    <s v="ORDENES DE PAGO"/>
    <n v="0"/>
    <n v="671"/>
    <d v="2018-10-25T00:00:00"/>
    <d v="2018-10-25T00:00:00"/>
    <n v="115"/>
    <n v="126"/>
    <s v="ORDEN DE COMPRA"/>
    <n v="89"/>
    <s v="NIT"/>
    <n v="899999115"/>
    <s v="EMPRESA DE TELECOMUNICACIONES DE BOGOTA SA ESP"/>
    <n v="1541050"/>
    <m/>
    <m/>
    <n v="1541050"/>
    <x v="9"/>
    <x v="5"/>
  </r>
  <r>
    <n v="2018"/>
    <n v="136"/>
    <n v="1"/>
    <s v="01/JAN/2018"/>
    <s v="31/DEC/2018"/>
    <s v="31/DEC/2018"/>
    <s v="ORDENES DE PAGO"/>
    <n v="0"/>
    <n v="674"/>
    <d v="2018-10-25T00:00:00"/>
    <d v="2018-10-25T00:00:00"/>
    <n v="107"/>
    <n v="120"/>
    <s v="CONTRATO DE PRESTACION DE SERVICIOS"/>
    <n v="84"/>
    <s v="NIT"/>
    <n v="830122566"/>
    <s v="COLOMBIA TELECOMUNICACIONES S A E S P"/>
    <n v="1706172"/>
    <m/>
    <m/>
    <n v="1706172"/>
    <x v="9"/>
    <x v="5"/>
  </r>
  <r>
    <n v="2018"/>
    <n v="136"/>
    <n v="1"/>
    <s v="01/JAN/2018"/>
    <s v="31/DEC/2018"/>
    <s v="31/DEC/2018"/>
    <s v="ORDENES DE PAGO"/>
    <n v="0"/>
    <n v="677"/>
    <d v="2018-10-25T00:00:00"/>
    <d v="2018-10-25T00:00:00"/>
    <n v="182"/>
    <n v="88"/>
    <s v="RESOLUCION"/>
    <n v="5"/>
    <s v="NIT"/>
    <n v="899999061"/>
    <s v="SECRETARIA JURIDICA DISTRITAL"/>
    <n v="166"/>
    <m/>
    <m/>
    <n v="166"/>
    <x v="9"/>
    <x v="2"/>
  </r>
  <r>
    <n v="2018"/>
    <n v="136"/>
    <n v="1"/>
    <s v="01/JAN/2018"/>
    <s v="31/DEC/2018"/>
    <s v="31/DEC/2018"/>
    <s v="ORDENES DE PAGO"/>
    <n v="0"/>
    <n v="758"/>
    <d v="2018-11-16T00:00:00"/>
    <d v="2018-11-16T00:00:00"/>
    <n v="120"/>
    <n v="139"/>
    <s v="CONTRATOS INTERADMINISTRATIVOS"/>
    <n v="90"/>
    <s v="NIT"/>
    <n v="900062917"/>
    <s v="SERVICIOS POSTALES NACIONALES S A"/>
    <n v="33444040"/>
    <m/>
    <m/>
    <n v="33444040"/>
    <x v="10"/>
    <x v="5"/>
  </r>
  <r>
    <n v="2018"/>
    <n v="136"/>
    <n v="1"/>
    <s v="01/JAN/2018"/>
    <s v="31/DEC/2018"/>
    <s v="31/DEC/2018"/>
    <s v="ORDENES DE PAGO"/>
    <n v="0"/>
    <n v="768"/>
    <d v="2018-11-23T00:00:00"/>
    <d v="2018-11-23T00:00:00"/>
    <n v="107"/>
    <n v="120"/>
    <s v="CONTRATO DE PRESTACION DE SERVICIOS"/>
    <n v="84"/>
    <s v="NIT"/>
    <n v="830122566"/>
    <s v="COLOMBIA TELECOMUNICACIONES S A E S P"/>
    <n v="853086"/>
    <m/>
    <m/>
    <n v="853086"/>
    <x v="10"/>
    <x v="5"/>
  </r>
  <r>
    <n v="2018"/>
    <n v="136"/>
    <n v="1"/>
    <s v="01/JAN/2018"/>
    <s v="31/DEC/2018"/>
    <s v="31/DEC/2018"/>
    <s v="ORDENES DE PAGO"/>
    <n v="0"/>
    <n v="771"/>
    <d v="2018-11-27T00:00:00"/>
    <d v="2018-11-27T00:00:00"/>
    <n v="203"/>
    <n v="88"/>
    <s v="RESOLUCION"/>
    <n v="5"/>
    <s v="NIT"/>
    <n v="899999061"/>
    <s v="SECRETARIA JURIDICA DISTRITAL"/>
    <n v="2601"/>
    <m/>
    <m/>
    <n v="2601"/>
    <x v="10"/>
    <x v="2"/>
  </r>
  <r>
    <n v="2018"/>
    <n v="136"/>
    <n v="1"/>
    <s v="01/JAN/2018"/>
    <s v="31/DEC/2018"/>
    <s v="31/DEC/2018"/>
    <s v="ORDENES DE PAGO"/>
    <n v="0"/>
    <n v="845"/>
    <d v="2018-12-14T00:00:00"/>
    <d v="2018-12-14T00:00:00"/>
    <n v="120"/>
    <n v="139"/>
    <s v="CONTRATOS INTERADMINISTRATIVOS"/>
    <n v="90"/>
    <s v="NIT"/>
    <n v="900062917"/>
    <s v="SERVICIOS POSTALES NACIONALES S A"/>
    <n v="36035302"/>
    <m/>
    <m/>
    <n v="36035302"/>
    <x v="11"/>
    <x v="5"/>
  </r>
  <r>
    <n v="2018"/>
    <n v="136"/>
    <n v="1"/>
    <s v="01/JAN/2018"/>
    <s v="31/DEC/2018"/>
    <s v="31/DEC/2018"/>
    <s v="ORDENES DE PAGO"/>
    <n v="0"/>
    <n v="869"/>
    <d v="2018-12-19T00:00:00"/>
    <d v="2018-12-19T00:00:00"/>
    <n v="115"/>
    <n v="126"/>
    <s v="ORDEN DE COMPRA"/>
    <n v="89"/>
    <s v="NIT"/>
    <n v="899999115"/>
    <s v="EMPRESA DE TELECOMUNICACIONES DE BOGOTA SA ESP"/>
    <n v="1915498"/>
    <m/>
    <m/>
    <n v="1915498"/>
    <x v="11"/>
    <x v="5"/>
  </r>
  <r>
    <n v="2018"/>
    <n v="136"/>
    <n v="1"/>
    <s v="01/JAN/2018"/>
    <s v="31/DEC/2018"/>
    <s v="31/DEC/2018"/>
    <s v="ORDENES DE PAGO"/>
    <n v="0"/>
    <n v="873"/>
    <d v="2018-12-20T00:00:00"/>
    <d v="2018-12-20T00:00:00"/>
    <n v="107"/>
    <n v="120"/>
    <s v="CONTRATO DE PRESTACION DE SERVICIOS"/>
    <n v="84"/>
    <s v="NIT"/>
    <n v="830122566"/>
    <s v="COLOMBIA TELECOMUNICACIONES S A E S P"/>
    <n v="853086"/>
    <m/>
    <m/>
    <n v="853086"/>
    <x v="11"/>
    <x v="5"/>
  </r>
  <r>
    <n v="2018"/>
    <n v="136"/>
    <n v="1"/>
    <s v="01/JAN/2018"/>
    <s v="31/DEC/2018"/>
    <s v="31/DEC/2018"/>
    <s v="ORDENES DE PAGO"/>
    <n v="0"/>
    <n v="878"/>
    <d v="2018-12-21T00:00:00"/>
    <d v="2018-12-21T00:00:00"/>
    <n v="217"/>
    <n v="88"/>
    <s v="RESOLUCION"/>
    <n v="5"/>
    <s v="NIT"/>
    <n v="899999061"/>
    <s v="SECRETARIA JURIDICA DISTRITAL"/>
    <n v="1786"/>
    <m/>
    <m/>
    <n v="1786"/>
    <x v="11"/>
    <x v="2"/>
  </r>
  <r>
    <n v="2018"/>
    <n v="136"/>
    <n v="1"/>
    <s v="01/JAN/2018"/>
    <s v="31/DEC/2018"/>
    <s v="31/DEC/2018"/>
    <s v="ORDENES DE PAGO"/>
    <n v="0"/>
    <n v="965"/>
    <d v="2018-12-31T00:00:00"/>
    <d v="2018-12-31T00:00:00"/>
    <n v="200"/>
    <n v="204"/>
    <s v="ORDEN DE COMPRA"/>
    <n v="128"/>
    <s v="NIT"/>
    <n v="830058677"/>
    <s v="IFX NETWORKS COLOMBIA S A S"/>
    <n v="1956086"/>
    <m/>
    <m/>
    <n v="1956086"/>
    <x v="11"/>
    <x v="5"/>
  </r>
  <r>
    <n v="2018"/>
    <n v="136"/>
    <n v="1"/>
    <s v="01/JAN/2018"/>
    <s v="31/DEC/2018"/>
    <s v="31/DEC/2018"/>
    <s v="ORDENES DE PAGO"/>
    <n v="0"/>
    <n v="966"/>
    <d v="2018-12-31T00:00:00"/>
    <d v="2018-12-31T00:00:00"/>
    <n v="222"/>
    <n v="192"/>
    <s v="CONTRATOS INTERADMINISTRATIVOS"/>
    <n v="90"/>
    <s v="NIT"/>
    <n v="900062917"/>
    <s v="SERVICIOS POSTALES NACIONALES S A"/>
    <n v="994"/>
    <m/>
    <m/>
    <n v="994"/>
    <x v="11"/>
    <x v="2"/>
  </r>
  <r>
    <n v="2018"/>
    <n v="136"/>
    <n v="1"/>
    <s v="01/JAN/2018"/>
    <s v="31/DEC/2018"/>
    <s v="31/DEC/2018"/>
    <s v="ORDENES DE PAGO"/>
    <n v="0"/>
    <n v="966"/>
    <d v="2018-12-31T00:00:00"/>
    <d v="2018-12-31T00:00:00"/>
    <n v="120"/>
    <n v="139"/>
    <s v="CONTRATOS INTERADMINISTRATIVOS"/>
    <n v="90"/>
    <s v="NIT"/>
    <n v="900062917"/>
    <s v="SERVICIOS POSTALES NACIONALES S A"/>
    <n v="52839438"/>
    <m/>
    <m/>
    <n v="52839438"/>
    <x v="11"/>
    <x v="5"/>
  </r>
  <r>
    <n v="2018"/>
    <n v="136"/>
    <n v="1"/>
    <s v="01/JAN/2018"/>
    <s v="31/DEC/2018"/>
    <s v="31/DEC/2018"/>
    <s v="ORDENES DE PAGO"/>
    <n v="0"/>
    <n v="108"/>
    <d v="2018-03-16T00:00:00"/>
    <d v="2018-03-16T00:00:00"/>
    <n v="91"/>
    <n v="88"/>
    <s v="RESOLUCION"/>
    <n v="5"/>
    <s v="NIT"/>
    <n v="899999061"/>
    <s v="SECRETARIA JURIDICA DISTRITAL"/>
    <n v="1926"/>
    <m/>
    <m/>
    <n v="1926"/>
    <x v="2"/>
    <x v="2"/>
  </r>
  <r>
    <n v="2018"/>
    <n v="136"/>
    <n v="1"/>
    <s v="01/JAN/2018"/>
    <s v="31/DEC/2018"/>
    <s v="31/DEC/2018"/>
    <s v="ORDENES DE PAGO"/>
    <n v="0"/>
    <n v="127"/>
    <d v="2018-03-23T00:00:00"/>
    <d v="2018-03-23T00:00:00"/>
    <n v="94"/>
    <n v="88"/>
    <s v="RESOLUCION"/>
    <n v="5"/>
    <s v="NIT"/>
    <n v="899999061"/>
    <s v="SECRETARIA JURIDICA DISTRITAL"/>
    <n v="32"/>
    <m/>
    <m/>
    <n v="32"/>
    <x v="2"/>
    <x v="2"/>
  </r>
  <r>
    <n v="2018"/>
    <n v="136"/>
    <n v="1"/>
    <s v="01/JAN/2018"/>
    <s v="31/DEC/2018"/>
    <s v="31/DEC/2018"/>
    <s v="ORDENES DE PAGO"/>
    <n v="0"/>
    <n v="211"/>
    <d v="2018-04-23T00:00:00"/>
    <d v="2018-04-23T00:00:00"/>
    <n v="96"/>
    <n v="119"/>
    <s v="CONTRATO DE PRESTACION DE SERVICIOS"/>
    <n v="94"/>
    <s v="NIT"/>
    <n v="830053669"/>
    <s v="SOLUTION COPY LTDA"/>
    <n v="3811107"/>
    <m/>
    <m/>
    <n v="3811107"/>
    <x v="3"/>
    <x v="6"/>
  </r>
  <r>
    <n v="2018"/>
    <n v="136"/>
    <n v="1"/>
    <s v="01/JAN/2018"/>
    <s v="31/DEC/2018"/>
    <s v="31/DEC/2018"/>
    <s v="ORDENES DE PAGO"/>
    <n v="0"/>
    <n v="213"/>
    <d v="2018-04-25T00:00:00"/>
    <d v="2018-04-25T00:00:00"/>
    <n v="104"/>
    <n v="88"/>
    <s v="RESOLUCION"/>
    <n v="5"/>
    <s v="NIT"/>
    <n v="899999061"/>
    <s v="SECRETARIA JURIDICA DISTRITAL"/>
    <n v="28065"/>
    <m/>
    <m/>
    <n v="28065"/>
    <x v="3"/>
    <x v="2"/>
  </r>
  <r>
    <n v="2018"/>
    <n v="136"/>
    <n v="1"/>
    <s v="01/JAN/2018"/>
    <s v="31/DEC/2018"/>
    <s v="31/DEC/2018"/>
    <s v="ORDENES DE PAGO"/>
    <n v="0"/>
    <n v="283"/>
    <d v="2018-05-23T00:00:00"/>
    <d v="2018-05-23T00:00:00"/>
    <n v="112"/>
    <n v="88"/>
    <s v="RESOLUCION"/>
    <n v="5"/>
    <s v="NIT"/>
    <n v="899999061"/>
    <s v="SECRETARIA JURIDICA DISTRITAL"/>
    <n v="2122"/>
    <m/>
    <m/>
    <n v="2122"/>
    <x v="4"/>
    <x v="2"/>
  </r>
  <r>
    <n v="2018"/>
    <n v="136"/>
    <n v="1"/>
    <s v="01/JAN/2018"/>
    <s v="31/DEC/2018"/>
    <s v="31/DEC/2018"/>
    <s v="ORDENES DE PAGO"/>
    <n v="0"/>
    <n v="354"/>
    <d v="2018-06-25T00:00:00"/>
    <d v="2018-06-25T00:00:00"/>
    <n v="119"/>
    <n v="88"/>
    <s v="RESOLUCION"/>
    <n v="5"/>
    <s v="NIT"/>
    <n v="899999061"/>
    <s v="SECRETARIA JURIDICA DISTRITAL"/>
    <n v="44025"/>
    <m/>
    <m/>
    <n v="44025"/>
    <x v="5"/>
    <x v="2"/>
  </r>
  <r>
    <n v="2018"/>
    <n v="136"/>
    <n v="1"/>
    <s v="01/JAN/2018"/>
    <s v="31/DEC/2018"/>
    <s v="31/DEC/2018"/>
    <s v="ORDENES DE PAGO"/>
    <n v="0"/>
    <n v="355"/>
    <d v="2018-06-26T00:00:00"/>
    <d v="2018-06-26T00:00:00"/>
    <n v="96"/>
    <n v="119"/>
    <s v="CONTRATO DE PRESTACION DE SERVICIOS"/>
    <n v="94"/>
    <s v="NIT"/>
    <n v="830053669"/>
    <s v="SOLUTION COPY LTDA"/>
    <n v="3118893"/>
    <m/>
    <m/>
    <n v="3118893"/>
    <x v="5"/>
    <x v="6"/>
  </r>
  <r>
    <n v="2018"/>
    <n v="136"/>
    <n v="1"/>
    <s v="01/JAN/2018"/>
    <s v="31/DEC/2018"/>
    <s v="31/DEC/2018"/>
    <s v="ORDENES DE PAGO"/>
    <n v="0"/>
    <n v="430"/>
    <d v="2018-07-25T00:00:00"/>
    <d v="2018-07-25T00:00:00"/>
    <n v="129"/>
    <n v="88"/>
    <s v="RESOLUCION"/>
    <n v="5"/>
    <s v="NIT"/>
    <n v="899999061"/>
    <s v="SECRETARIA JURIDICA DISTRITAL"/>
    <n v="21328"/>
    <m/>
    <m/>
    <n v="21328"/>
    <x v="6"/>
    <x v="2"/>
  </r>
  <r>
    <n v="2018"/>
    <n v="136"/>
    <n v="1"/>
    <s v="01/JAN/2018"/>
    <s v="31/DEC/2018"/>
    <s v="31/DEC/2018"/>
    <s v="ORDENES DE PAGO"/>
    <n v="0"/>
    <n v="504"/>
    <d v="2018-08-28T00:00:00"/>
    <d v="2018-08-28T00:00:00"/>
    <n v="143"/>
    <n v="88"/>
    <s v="RESOLUCION"/>
    <n v="5"/>
    <s v="NIT"/>
    <n v="899999061"/>
    <s v="SECRETARIA JURIDICA DISTRITAL"/>
    <n v="67918"/>
    <m/>
    <m/>
    <n v="67918"/>
    <x v="7"/>
    <x v="2"/>
  </r>
  <r>
    <n v="2018"/>
    <n v="136"/>
    <n v="1"/>
    <s v="01/JAN/2018"/>
    <s v="31/DEC/2018"/>
    <s v="31/DEC/2018"/>
    <s v="ORDENES DE PAGO"/>
    <n v="0"/>
    <n v="589"/>
    <d v="2018-09-20T00:00:00"/>
    <d v="2018-09-20T00:00:00"/>
    <n v="166"/>
    <n v="88"/>
    <s v="RESOLUCION"/>
    <n v="5"/>
    <s v="NIT"/>
    <n v="899999061"/>
    <s v="SECRETARIA JURIDICA DISTRITAL"/>
    <n v="3753"/>
    <m/>
    <m/>
    <n v="3753"/>
    <x v="8"/>
    <x v="2"/>
  </r>
  <r>
    <n v="2018"/>
    <n v="136"/>
    <n v="1"/>
    <s v="01/JAN/2018"/>
    <s v="31/DEC/2018"/>
    <s v="31/DEC/2018"/>
    <s v="ORDENES DE PAGO"/>
    <n v="0"/>
    <n v="591"/>
    <d v="2018-09-25T00:00:00"/>
    <d v="2018-09-25T00:00:00"/>
    <n v="125"/>
    <n v="140"/>
    <s v="CONTRATO DE PRESTACION DE SERVICIOS"/>
    <n v="93"/>
    <s v="NIT"/>
    <n v="830053669"/>
    <s v="SOLUTION COPY LTDA"/>
    <n v="3951322"/>
    <m/>
    <m/>
    <n v="3951322"/>
    <x v="8"/>
    <x v="6"/>
  </r>
  <r>
    <n v="2018"/>
    <n v="136"/>
    <n v="1"/>
    <s v="01/JAN/2018"/>
    <s v="31/DEC/2018"/>
    <s v="31/DEC/2018"/>
    <s v="ORDENES DE PAGO"/>
    <n v="0"/>
    <n v="677"/>
    <d v="2018-10-25T00:00:00"/>
    <d v="2018-10-25T00:00:00"/>
    <n v="182"/>
    <n v="88"/>
    <s v="RESOLUCION"/>
    <n v="5"/>
    <s v="NIT"/>
    <n v="899999061"/>
    <s v="SECRETARIA JURIDICA DISTRITAL"/>
    <n v="16233"/>
    <m/>
    <m/>
    <n v="16233"/>
    <x v="9"/>
    <x v="2"/>
  </r>
  <r>
    <n v="2018"/>
    <n v="136"/>
    <n v="1"/>
    <s v="01/JAN/2018"/>
    <s v="31/DEC/2018"/>
    <s v="31/DEC/2018"/>
    <s v="ORDENES DE PAGO"/>
    <n v="0"/>
    <n v="678"/>
    <d v="2018-10-25T00:00:00"/>
    <d v="2018-10-25T00:00:00"/>
    <n v="125"/>
    <n v="140"/>
    <s v="CONTRATO DE PRESTACION DE SERVICIOS"/>
    <n v="93"/>
    <s v="NIT"/>
    <n v="830053669"/>
    <s v="SOLUTION COPY LTDA"/>
    <n v="2530843"/>
    <m/>
    <m/>
    <n v="2530843"/>
    <x v="9"/>
    <x v="6"/>
  </r>
  <r>
    <n v="2018"/>
    <n v="136"/>
    <n v="1"/>
    <s v="01/JAN/2018"/>
    <s v="31/DEC/2018"/>
    <s v="31/DEC/2018"/>
    <s v="ORDENES DE PAGO"/>
    <n v="0"/>
    <n v="770"/>
    <d v="2018-11-27T00:00:00"/>
    <d v="2018-11-27T00:00:00"/>
    <n v="125"/>
    <n v="140"/>
    <s v="CONTRATO DE PRESTACION DE SERVICIOS"/>
    <n v="93"/>
    <s v="NIT"/>
    <n v="830053669"/>
    <s v="SOLUTION COPY LTDA"/>
    <n v="2160919"/>
    <m/>
    <m/>
    <n v="2160919"/>
    <x v="10"/>
    <x v="6"/>
  </r>
  <r>
    <n v="2018"/>
    <n v="136"/>
    <n v="1"/>
    <s v="01/JAN/2018"/>
    <s v="31/DEC/2018"/>
    <s v="31/DEC/2018"/>
    <s v="ORDENES DE PAGO"/>
    <n v="0"/>
    <n v="771"/>
    <d v="2018-11-27T00:00:00"/>
    <d v="2018-11-27T00:00:00"/>
    <n v="203"/>
    <n v="88"/>
    <s v="RESOLUCION"/>
    <n v="5"/>
    <s v="NIT"/>
    <n v="899999061"/>
    <s v="SECRETARIA JURIDICA DISTRITAL"/>
    <n v="63128"/>
    <m/>
    <m/>
    <n v="63128"/>
    <x v="10"/>
    <x v="2"/>
  </r>
  <r>
    <n v="2018"/>
    <n v="136"/>
    <n v="1"/>
    <s v="01/JAN/2018"/>
    <s v="31/DEC/2018"/>
    <s v="31/DEC/2018"/>
    <s v="ORDENES DE PAGO"/>
    <n v="0"/>
    <n v="839"/>
    <d v="2018-12-13T00:00:00"/>
    <d v="2018-12-13T00:00:00"/>
    <n v="125"/>
    <n v="140"/>
    <s v="CONTRATO DE PRESTACION DE SERVICIOS"/>
    <n v="93"/>
    <s v="NIT"/>
    <n v="830053669"/>
    <s v="SOLUTION COPY LTDA"/>
    <n v="2828606"/>
    <m/>
    <m/>
    <n v="2828606"/>
    <x v="11"/>
    <x v="6"/>
  </r>
  <r>
    <n v="2018"/>
    <n v="136"/>
    <n v="1"/>
    <s v="01/JAN/2018"/>
    <s v="31/DEC/2018"/>
    <s v="31/DEC/2018"/>
    <s v="ORDENES DE PAGO"/>
    <n v="0"/>
    <n v="878"/>
    <d v="2018-12-21T00:00:00"/>
    <d v="2018-12-21T00:00:00"/>
    <n v="217"/>
    <n v="88"/>
    <s v="RESOLUCION"/>
    <n v="5"/>
    <s v="NIT"/>
    <n v="899999061"/>
    <s v="SECRETARIA JURIDICA DISTRITAL"/>
    <n v="429846"/>
    <m/>
    <m/>
    <n v="429846"/>
    <x v="11"/>
    <x v="2"/>
  </r>
  <r>
    <n v="2018"/>
    <n v="136"/>
    <n v="1"/>
    <s v="01/JAN/2018"/>
    <s v="31/DEC/2018"/>
    <s v="31/DEC/2018"/>
    <s v="ORDENES DE PAGO"/>
    <n v="0"/>
    <n v="956"/>
    <d v="2018-12-31T00:00:00"/>
    <d v="2018-12-31T00:00:00"/>
    <n v="125"/>
    <n v="140"/>
    <s v="CONTRATO DE PRESTACION DE SERVICIOS"/>
    <n v="93"/>
    <s v="NIT"/>
    <n v="830053669"/>
    <s v="SOLUTION COPY LTDA"/>
    <n v="10025510"/>
    <m/>
    <m/>
    <n v="10025510"/>
    <x v="11"/>
    <x v="6"/>
  </r>
  <r>
    <n v="2018"/>
    <n v="136"/>
    <n v="1"/>
    <s v="01/JAN/2018"/>
    <s v="31/DEC/2018"/>
    <s v="31/DEC/2018"/>
    <s v="ORDENES DE PAGO"/>
    <n v="0"/>
    <n v="108"/>
    <d v="2018-03-16T00:00:00"/>
    <d v="2018-03-16T00:00:00"/>
    <n v="91"/>
    <n v="88"/>
    <s v="RESOLUCION"/>
    <n v="5"/>
    <s v="NIT"/>
    <n v="899999061"/>
    <s v="SECRETARIA JURIDICA DISTRITAL"/>
    <n v="2545"/>
    <m/>
    <m/>
    <n v="2545"/>
    <x v="2"/>
    <x v="2"/>
  </r>
  <r>
    <n v="2018"/>
    <n v="136"/>
    <n v="1"/>
    <s v="01/JAN/2018"/>
    <s v="31/DEC/2018"/>
    <s v="31/DEC/2018"/>
    <s v="ORDENES DE PAGO"/>
    <n v="0"/>
    <n v="127"/>
    <d v="2018-03-23T00:00:00"/>
    <d v="2018-03-23T00:00:00"/>
    <n v="94"/>
    <n v="88"/>
    <s v="RESOLUCION"/>
    <n v="5"/>
    <s v="NIT"/>
    <n v="899999061"/>
    <s v="SECRETARIA JURIDICA DISTRITAL"/>
    <n v="34"/>
    <m/>
    <m/>
    <n v="34"/>
    <x v="2"/>
    <x v="2"/>
  </r>
  <r>
    <n v="2018"/>
    <n v="136"/>
    <n v="1"/>
    <s v="01/JAN/2018"/>
    <s v="31/DEC/2018"/>
    <s v="31/DEC/2018"/>
    <s v="ORDENES DE PAGO"/>
    <n v="0"/>
    <n v="283"/>
    <d v="2018-05-23T00:00:00"/>
    <d v="2018-05-23T00:00:00"/>
    <n v="112"/>
    <n v="88"/>
    <s v="RESOLUCION"/>
    <n v="5"/>
    <s v="NIT"/>
    <n v="899999061"/>
    <s v="SECRETARIA JURIDICA DISTRITAL"/>
    <n v="17"/>
    <m/>
    <m/>
    <n v="17"/>
    <x v="4"/>
    <x v="2"/>
  </r>
  <r>
    <n v="2018"/>
    <n v="136"/>
    <n v="1"/>
    <s v="01/JAN/2018"/>
    <s v="31/DEC/2018"/>
    <s v="31/DEC/2018"/>
    <s v="ORDENES DE PAGO"/>
    <n v="0"/>
    <n v="574"/>
    <d v="2018-09-17T00:00:00"/>
    <d v="2018-09-17T00:00:00"/>
    <n v="155"/>
    <n v="165"/>
    <s v="CONVENIO DE COOPERACION"/>
    <n v="97"/>
    <s v="NIT"/>
    <n v="860506170"/>
    <s v="INSTITUTO DISTRITAL DEL PATRIMONIO CULTURAL  IDPC"/>
    <n v="21976435"/>
    <m/>
    <m/>
    <n v="21976435"/>
    <x v="8"/>
    <x v="7"/>
  </r>
  <r>
    <n v="2018"/>
    <n v="136"/>
    <n v="1"/>
    <s v="01/JAN/2018"/>
    <s v="31/DEC/2018"/>
    <s v="31/DEC/2018"/>
    <s v="ORDENES DE PAGO"/>
    <n v="0"/>
    <n v="581"/>
    <d v="2018-09-18T00:00:00"/>
    <d v="2018-09-18T00:00:00"/>
    <n v="139"/>
    <n v="163"/>
    <s v="CONVENIO INTERADMINISTRATIVO"/>
    <n v="102"/>
    <s v="NIT"/>
    <n v="899999061"/>
    <s v="SECRETARIA GENERAL DE LA ALCALDIA MAYOR DE BOGOTA D.C."/>
    <n v="805000000"/>
    <m/>
    <m/>
    <n v="805000000"/>
    <x v="8"/>
    <x v="2"/>
  </r>
  <r>
    <n v="2018"/>
    <n v="136"/>
    <n v="1"/>
    <s v="01/JAN/2018"/>
    <s v="31/DEC/2018"/>
    <s v="31/DEC/2018"/>
    <s v="ORDENES DE PAGO"/>
    <n v="0"/>
    <n v="677"/>
    <d v="2018-10-25T00:00:00"/>
    <d v="2018-10-25T00:00:00"/>
    <n v="182"/>
    <n v="88"/>
    <s v="RESOLUCION"/>
    <n v="5"/>
    <s v="NIT"/>
    <n v="899999061"/>
    <s v="SECRETARIA JURIDICA DISTRITAL"/>
    <n v="70"/>
    <m/>
    <m/>
    <n v="70"/>
    <x v="9"/>
    <x v="2"/>
  </r>
  <r>
    <n v="2018"/>
    <n v="136"/>
    <n v="1"/>
    <s v="01/JAN/2018"/>
    <s v="31/DEC/2018"/>
    <s v="31/DEC/2018"/>
    <s v="ORDENES DE PAGO"/>
    <n v="0"/>
    <n v="771"/>
    <d v="2018-11-27T00:00:00"/>
    <d v="2018-11-27T00:00:00"/>
    <n v="203"/>
    <n v="88"/>
    <s v="RESOLUCION"/>
    <n v="5"/>
    <s v="NIT"/>
    <n v="899999061"/>
    <s v="SECRETARIA JURIDICA DISTRITAL"/>
    <n v="222442"/>
    <m/>
    <m/>
    <n v="222442"/>
    <x v="10"/>
    <x v="2"/>
  </r>
  <r>
    <n v="2018"/>
    <n v="136"/>
    <n v="1"/>
    <s v="01/JAN/2018"/>
    <s v="31/DEC/2018"/>
    <s v="31/DEC/2018"/>
    <s v="ORDENES DE PAGO"/>
    <n v="0"/>
    <n v="878"/>
    <d v="2018-12-21T00:00:00"/>
    <d v="2018-12-21T00:00:00"/>
    <n v="217"/>
    <n v="88"/>
    <s v="RESOLUCION"/>
    <n v="5"/>
    <s v="NIT"/>
    <n v="899999061"/>
    <s v="SECRETARIA JURIDICA DISTRITAL"/>
    <n v="2499"/>
    <m/>
    <m/>
    <n v="2499"/>
    <x v="11"/>
    <x v="2"/>
  </r>
  <r>
    <n v="2018"/>
    <n v="136"/>
    <n v="1"/>
    <s v="01/JAN/2018"/>
    <s v="31/DEC/2018"/>
    <s v="31/DEC/2018"/>
    <s v="ORDENES DE PAGO"/>
    <n v="0"/>
    <n v="855"/>
    <d v="2018-12-19T00:00:00"/>
    <d v="2018-12-19T00:00:00"/>
    <n v="206"/>
    <n v="215"/>
    <s v="POLIZAS"/>
    <n v="1010631"/>
    <s v="NIT"/>
    <n v="860002400"/>
    <s v="LA PREVISORA S A COMPAÐIA DE SEGUROS"/>
    <n v="4501077"/>
    <m/>
    <m/>
    <n v="4501077"/>
    <x v="11"/>
    <x v="8"/>
  </r>
  <r>
    <n v="2018"/>
    <n v="136"/>
    <n v="1"/>
    <s v="01/JAN/2018"/>
    <s v="31/DEC/2018"/>
    <s v="31/DEC/2018"/>
    <s v="ORDENES DE PAGO"/>
    <n v="0"/>
    <n v="592"/>
    <d v="2018-09-25T00:00:00"/>
    <d v="2018-09-25T00:00:00"/>
    <n v="142"/>
    <n v="170"/>
    <s v="RESOLUCION"/>
    <n v="151"/>
    <s v="NIT"/>
    <n v="900850150"/>
    <s v="LEGIS INFORMACION PROFESIONAL S A"/>
    <n v="3561075"/>
    <m/>
    <m/>
    <n v="3561075"/>
    <x v="8"/>
    <x v="2"/>
  </r>
  <r>
    <n v="2018"/>
    <n v="136"/>
    <n v="1"/>
    <s v="01/JAN/2018"/>
    <s v="31/DEC/2018"/>
    <s v="31/DEC/2018"/>
    <s v="ORDENES DE PAGO"/>
    <n v="0"/>
    <n v="659"/>
    <d v="2018-10-16T00:00:00"/>
    <d v="2018-10-16T00:00:00"/>
    <n v="135"/>
    <n v="161"/>
    <s v="RESOLUCION"/>
    <n v="145"/>
    <s v="NIT"/>
    <n v="860014918"/>
    <s v="FUNDACION UNIVERSIDAD EXTERNADO DE COLOMBIA"/>
    <n v="1480000"/>
    <m/>
    <m/>
    <n v="1480000"/>
    <x v="9"/>
    <x v="2"/>
  </r>
  <r>
    <n v="2018"/>
    <n v="136"/>
    <n v="1"/>
    <s v="01/JAN/2018"/>
    <s v="31/DEC/2018"/>
    <s v="31/DEC/2018"/>
    <s v="ORDENES DE PAGO"/>
    <n v="0"/>
    <n v="662"/>
    <d v="2018-10-16T00:00:00"/>
    <d v="2018-10-16T00:00:00"/>
    <n v="167"/>
    <n v="188"/>
    <s v="RESOLUCION"/>
    <n v="178"/>
    <s v="NIT"/>
    <n v="900796153"/>
    <s v="BELTRAN PARDO ABOGADOS &amp; ASOCIADOS S.A.S"/>
    <n v="3780000"/>
    <m/>
    <m/>
    <n v="3780000"/>
    <x v="9"/>
    <x v="2"/>
  </r>
  <r>
    <n v="2018"/>
    <n v="136"/>
    <n v="1"/>
    <s v="01/JAN/2018"/>
    <s v="31/DEC/2018"/>
    <s v="31/DEC/2018"/>
    <s v="ORDENES DE PAGO"/>
    <n v="0"/>
    <n v="663"/>
    <d v="2018-10-16T00:00:00"/>
    <d v="2018-10-16T00:00:00"/>
    <n v="165"/>
    <n v="187"/>
    <s v="RESOLUCION"/>
    <n v="176"/>
    <s v="NIT"/>
    <n v="860007322"/>
    <s v="CAMARA DE COMERCIO DE BOGOTA"/>
    <n v="2397260"/>
    <m/>
    <m/>
    <n v="2397260"/>
    <x v="9"/>
    <x v="2"/>
  </r>
  <r>
    <n v="2018"/>
    <n v="136"/>
    <n v="1"/>
    <s v="01/JAN/2018"/>
    <s v="31/DEC/2018"/>
    <s v="31/DEC/2018"/>
    <s v="ORDENES DE PAGO"/>
    <n v="0"/>
    <n v="666"/>
    <d v="2018-10-16T00:00:00"/>
    <d v="2018-10-16T00:00:00"/>
    <n v="164"/>
    <n v="182"/>
    <s v="RESOLUCION"/>
    <n v="174"/>
    <s v="NIT"/>
    <n v="900622534"/>
    <s v="AUDITOOL SAS"/>
    <n v="560574"/>
    <m/>
    <m/>
    <n v="560574"/>
    <x v="9"/>
    <x v="2"/>
  </r>
  <r>
    <n v="2018"/>
    <n v="136"/>
    <n v="1"/>
    <s v="01/JAN/2018"/>
    <s v="31/DEC/2018"/>
    <s v="31/DEC/2018"/>
    <s v="ORDENES DE PAGO"/>
    <n v="0"/>
    <n v="669"/>
    <d v="2018-10-19T00:00:00"/>
    <d v="2018-10-19T00:00:00"/>
    <n v="151"/>
    <n v="177"/>
    <s v="RESOLUCION"/>
    <n v="154"/>
    <s v="NIT"/>
    <n v="800046203"/>
    <s v="INSTITUTO COLOMBIANO DE DERECHO PROCESAL"/>
    <n v="2700000"/>
    <m/>
    <m/>
    <n v="2700000"/>
    <x v="9"/>
    <x v="2"/>
  </r>
  <r>
    <n v="2018"/>
    <n v="136"/>
    <n v="1"/>
    <s v="01/JAN/2018"/>
    <s v="31/DEC/2018"/>
    <s v="31/DEC/2018"/>
    <s v="ORDENES DE PAGO"/>
    <n v="0"/>
    <n v="859"/>
    <d v="2018-12-19T00:00:00"/>
    <d v="2018-12-19T00:00:00"/>
    <n v="202"/>
    <n v="216"/>
    <s v="RESOLUCION"/>
    <n v="216"/>
    <s v="NIT"/>
    <n v="900176422"/>
    <s v="INSTITUTO COLOMBIANO DE DERECHO DISCIPLINARIO"/>
    <n v="5750000"/>
    <m/>
    <m/>
    <n v="5750000"/>
    <x v="11"/>
    <x v="2"/>
  </r>
  <r>
    <n v="2018"/>
    <n v="136"/>
    <n v="1"/>
    <s v="01/JAN/2018"/>
    <s v="31/DEC/2018"/>
    <s v="31/DEC/2018"/>
    <s v="ORDENES DE PAGO"/>
    <n v="0"/>
    <n v="860"/>
    <d v="2018-12-19T00:00:00"/>
    <d v="2018-12-19T00:00:00"/>
    <n v="191"/>
    <n v="203"/>
    <s v="RESOLUCION"/>
    <n v="199"/>
    <s v="NIT"/>
    <n v="860007386"/>
    <s v="UNIVERSIDAD DE LOS ANDES"/>
    <n v="8520000"/>
    <m/>
    <m/>
    <n v="8520000"/>
    <x v="11"/>
    <x v="2"/>
  </r>
  <r>
    <n v="2018"/>
    <n v="136"/>
    <n v="1"/>
    <s v="01/JAN/2018"/>
    <s v="31/DEC/2018"/>
    <s v="31/DEC/2018"/>
    <s v="ORDENES DE PAGO"/>
    <n v="0"/>
    <n v="860"/>
    <d v="2018-12-19T00:00:00"/>
    <d v="2018-12-19T00:00:00"/>
    <n v="192"/>
    <n v="203"/>
    <s v="RESOLUCION"/>
    <n v="199"/>
    <s v="NIT"/>
    <n v="860007386"/>
    <s v="UNIVERSIDAD DE LOS ANDES"/>
    <n v="1420000"/>
    <m/>
    <m/>
    <n v="1420000"/>
    <x v="11"/>
    <x v="2"/>
  </r>
  <r>
    <n v="2018"/>
    <n v="136"/>
    <n v="1"/>
    <s v="01/JAN/2018"/>
    <s v="31/DEC/2018"/>
    <s v="31/DEC/2018"/>
    <s v="ORDENES DE PAGO"/>
    <n v="0"/>
    <n v="863"/>
    <d v="2018-12-19T00:00:00"/>
    <d v="2018-12-19T00:00:00"/>
    <n v="178"/>
    <n v="196"/>
    <s v="RESOLUCION"/>
    <n v="192"/>
    <s v="NIT"/>
    <n v="860014918"/>
    <s v="FUNDACION UNIVERSIDAD EXTERNADO DE COLOMBIA"/>
    <n v="1800000"/>
    <m/>
    <m/>
    <n v="1800000"/>
    <x v="11"/>
    <x v="2"/>
  </r>
  <r>
    <n v="2018"/>
    <n v="136"/>
    <n v="1"/>
    <s v="01/JAN/2018"/>
    <s v="31/DEC/2018"/>
    <s v="31/DEC/2018"/>
    <s v="ORDENES DE PAGO"/>
    <n v="0"/>
    <n v="865"/>
    <d v="2018-12-19T00:00:00"/>
    <d v="2018-12-19T00:00:00"/>
    <n v="127"/>
    <n v="143"/>
    <s v="CONTRATO DE PRESTACION DE SERVICIOS"/>
    <n v="94"/>
    <s v="NIT"/>
    <n v="860066942"/>
    <s v="CAJA DE COMPENSACION FAMILIAR - COMPENSAR"/>
    <n v="8631942"/>
    <m/>
    <m/>
    <n v="8631942"/>
    <x v="11"/>
    <x v="9"/>
  </r>
  <r>
    <n v="2018"/>
    <n v="136"/>
    <n v="1"/>
    <s v="01/JAN/2018"/>
    <s v="31/DEC/2018"/>
    <s v="31/DEC/2018"/>
    <s v="ORDENES DE PAGO"/>
    <n v="0"/>
    <n v="875"/>
    <d v="2018-12-21T00:00:00"/>
    <d v="2018-12-21T00:00:00"/>
    <n v="173"/>
    <n v="156"/>
    <s v="CONTRATO DE PRESTACION DE SERVICIOS DE APOYO A LA GESTION"/>
    <n v="114"/>
    <s v="NIT"/>
    <n v="800225340"/>
    <s v="UNIVERSIDAD MILITAR NUEVA GRANADA"/>
    <n v="93290000"/>
    <m/>
    <m/>
    <n v="93290000"/>
    <x v="11"/>
    <x v="9"/>
  </r>
  <r>
    <n v="2018"/>
    <n v="136"/>
    <n v="1"/>
    <s v="01/JAN/2018"/>
    <s v="31/DEC/2018"/>
    <s v="31/DEC/2018"/>
    <s v="ORDENES DE PAGO"/>
    <n v="0"/>
    <n v="876"/>
    <d v="2018-12-21T00:00:00"/>
    <d v="2018-12-21T00:00:00"/>
    <n v="127"/>
    <n v="143"/>
    <s v="CONTRATO DE PRESTACION DE SERVICIOS"/>
    <n v="94"/>
    <s v="NIT"/>
    <n v="860066942"/>
    <s v="CAJA DE COMPENSACION FAMILIAR - COMPENSAR"/>
    <n v="413136"/>
    <m/>
    <m/>
    <n v="413136"/>
    <x v="11"/>
    <x v="9"/>
  </r>
  <r>
    <n v="2018"/>
    <n v="136"/>
    <n v="1"/>
    <s v="01/JAN/2018"/>
    <s v="31/DEC/2018"/>
    <s v="31/DEC/2018"/>
    <s v="ORDENES DE PAGO"/>
    <n v="0"/>
    <n v="939"/>
    <d v="2018-12-31T00:00:00"/>
    <d v="2018-12-31T00:00:00"/>
    <n v="127"/>
    <n v="143"/>
    <s v="CONTRATO DE PRESTACION DE SERVICIOS"/>
    <n v="94"/>
    <s v="NIT"/>
    <n v="860066942"/>
    <s v="CAJA DE COMPENSACION FAMILIAR - COMPENSAR"/>
    <n v="7051266"/>
    <m/>
    <m/>
    <n v="7051266"/>
    <x v="11"/>
    <x v="9"/>
  </r>
  <r>
    <n v="2018"/>
    <n v="136"/>
    <n v="1"/>
    <s v="01/JAN/2018"/>
    <s v="31/DEC/2018"/>
    <s v="31/DEC/2018"/>
    <s v="ORDENES DE PAGO"/>
    <n v="0"/>
    <n v="941"/>
    <d v="2018-12-31T00:00:00"/>
    <d v="2018-12-31T00:00:00"/>
    <n v="127"/>
    <n v="143"/>
    <s v="CONTRATO DE PRESTACION DE SERVICIOS"/>
    <n v="94"/>
    <s v="NIT"/>
    <n v="860066942"/>
    <s v="CAJA DE COMPENSACION FAMILIAR - COMPENSAR"/>
    <n v="16648168"/>
    <m/>
    <m/>
    <n v="16648168"/>
    <x v="11"/>
    <x v="9"/>
  </r>
  <r>
    <n v="2018"/>
    <n v="136"/>
    <n v="1"/>
    <s v="01/JAN/2018"/>
    <s v="31/DEC/2018"/>
    <s v="31/DEC/2018"/>
    <s v="ORDENES DE PAGO"/>
    <n v="0"/>
    <n v="212"/>
    <d v="2018-04-24T00:00:00"/>
    <d v="2018-04-24T00:00:00"/>
    <n v="103"/>
    <n v="109"/>
    <s v="RESOLUCION"/>
    <n v="74"/>
    <s v="CC"/>
    <n v="79431243"/>
    <s v="WALTER  OSPINA ZAPATA"/>
    <n v="774323"/>
    <m/>
    <m/>
    <n v="774323"/>
    <x v="3"/>
    <x v="2"/>
  </r>
  <r>
    <n v="2018"/>
    <n v="136"/>
    <n v="1"/>
    <s v="01/JAN/2018"/>
    <s v="31/DEC/2018"/>
    <s v="31/DEC/2018"/>
    <s v="ORDENES DE PAGO"/>
    <n v="0"/>
    <n v="580"/>
    <d v="2018-09-18T00:00:00"/>
    <d v="2018-09-18T00:00:00"/>
    <n v="128"/>
    <n v="144"/>
    <s v="CONTRATO DE PRESTACION DE SERVICIOS"/>
    <n v="94"/>
    <s v="NIT"/>
    <n v="860066942"/>
    <s v="CAJA DE COMPENSACION FAMILIAR - COMPENSAR"/>
    <n v="22702022"/>
    <m/>
    <m/>
    <n v="22702022"/>
    <x v="8"/>
    <x v="10"/>
  </r>
  <r>
    <n v="2018"/>
    <n v="136"/>
    <n v="1"/>
    <s v="01/JAN/2018"/>
    <s v="31/DEC/2018"/>
    <s v="31/DEC/2018"/>
    <s v="ORDENES DE PAGO"/>
    <n v="0"/>
    <n v="582"/>
    <d v="2018-09-20T00:00:00"/>
    <d v="2018-09-20T00:00:00"/>
    <n v="158"/>
    <n v="147"/>
    <s v="RESOLUCION"/>
    <n v="165"/>
    <s v="CC"/>
    <n v="24179106"/>
    <s v="ZULMA  ROJAS SUAREZ"/>
    <n v="9401242"/>
    <m/>
    <m/>
    <n v="9401242"/>
    <x v="8"/>
    <x v="2"/>
  </r>
  <r>
    <n v="2018"/>
    <n v="136"/>
    <n v="1"/>
    <s v="01/JAN/2018"/>
    <s v="31/DEC/2018"/>
    <s v="31/DEC/2018"/>
    <s v="ORDENES DE PAGO"/>
    <n v="0"/>
    <n v="584"/>
    <d v="2018-09-20T00:00:00"/>
    <d v="2018-09-20T00:00:00"/>
    <n v="159"/>
    <n v="147"/>
    <s v="RESOLUCION"/>
    <n v="163"/>
    <s v="CC"/>
    <n v="79431243"/>
    <s v="WALTER  OSPINA ZAPATA"/>
    <n v="3530150"/>
    <m/>
    <m/>
    <n v="3530150"/>
    <x v="8"/>
    <x v="2"/>
  </r>
  <r>
    <n v="2018"/>
    <n v="136"/>
    <n v="1"/>
    <s v="01/JAN/2018"/>
    <s v="31/DEC/2018"/>
    <s v="31/DEC/2018"/>
    <s v="ORDENES DE PAGO"/>
    <n v="0"/>
    <n v="585"/>
    <d v="2018-09-20T00:00:00"/>
    <d v="2018-09-20T00:00:00"/>
    <n v="160"/>
    <n v="147"/>
    <s v="RESOLUCION"/>
    <n v="164"/>
    <s v="CC"/>
    <n v="52235989"/>
    <s v="MILDRED PAOLA ARDILA VERGARA"/>
    <n v="1220000"/>
    <m/>
    <m/>
    <n v="1220000"/>
    <x v="8"/>
    <x v="2"/>
  </r>
  <r>
    <n v="2018"/>
    <n v="136"/>
    <n v="1"/>
    <s v="01/JAN/2018"/>
    <s v="31/DEC/2018"/>
    <s v="31/DEC/2018"/>
    <s v="ORDENES DE PAGO"/>
    <n v="0"/>
    <n v="772"/>
    <d v="2018-11-27T00:00:00"/>
    <d v="2018-11-27T00:00:00"/>
    <n v="201"/>
    <n v="147"/>
    <s v="RESOLUCION"/>
    <n v="198"/>
    <s v="CC"/>
    <n v="51569861"/>
    <s v="GLORIA MAGDALENA DIAGO CASASBUENAS"/>
    <n v="755"/>
    <m/>
    <m/>
    <n v="755"/>
    <x v="10"/>
    <x v="2"/>
  </r>
  <r>
    <n v="2018"/>
    <n v="136"/>
    <n v="1"/>
    <s v="01/JAN/2018"/>
    <s v="31/DEC/2018"/>
    <s v="31/DEC/2018"/>
    <s v="ORDENES DE PAGO"/>
    <n v="0"/>
    <n v="864"/>
    <d v="2018-12-19T00:00:00"/>
    <d v="2018-12-19T00:00:00"/>
    <n v="128"/>
    <n v="144"/>
    <s v="CONTRATO DE PRESTACION DE SERVICIOS"/>
    <n v="94"/>
    <s v="NIT"/>
    <n v="860066942"/>
    <s v="CAJA DE COMPENSACION FAMILIAR - COMPENSAR"/>
    <n v="28497135"/>
    <m/>
    <m/>
    <n v="28497135"/>
    <x v="11"/>
    <x v="10"/>
  </r>
  <r>
    <n v="2018"/>
    <n v="136"/>
    <n v="1"/>
    <s v="01/JAN/2018"/>
    <s v="31/DEC/2018"/>
    <s v="31/DEC/2018"/>
    <s v="ORDENES DE PAGO"/>
    <n v="0"/>
    <n v="870"/>
    <d v="2018-12-20T00:00:00"/>
    <d v="2018-12-20T00:00:00"/>
    <n v="216"/>
    <n v="228"/>
    <s v="RESOLUCION"/>
    <n v="236"/>
    <s v="CC"/>
    <n v="51937185"/>
    <s v="MARTHA LILIANA BARRERA DIAZ"/>
    <n v="1562484"/>
    <m/>
    <m/>
    <n v="1562484"/>
    <x v="11"/>
    <x v="2"/>
  </r>
  <r>
    <n v="2018"/>
    <n v="136"/>
    <n v="1"/>
    <s v="01/JAN/2018"/>
    <s v="31/DEC/2018"/>
    <s v="31/DEC/2018"/>
    <s v="ORDENES DE PAGO"/>
    <n v="0"/>
    <n v="871"/>
    <d v="2018-12-20T00:00:00"/>
    <d v="2018-12-20T00:00:00"/>
    <n v="215"/>
    <n v="228"/>
    <s v="RESOLUCION"/>
    <n v="236"/>
    <s v="CC"/>
    <n v="79569642"/>
    <s v="NELSON JULIAN SALAZAR URRUTIA"/>
    <n v="1562484"/>
    <m/>
    <m/>
    <n v="1562484"/>
    <x v="11"/>
    <x v="2"/>
  </r>
  <r>
    <n v="2018"/>
    <n v="136"/>
    <n v="1"/>
    <s v="01/JAN/2018"/>
    <s v="31/DEC/2018"/>
    <s v="31/DEC/2018"/>
    <s v="ORDENES DE PAGO"/>
    <n v="0"/>
    <n v="872"/>
    <d v="2018-12-20T00:00:00"/>
    <d v="2018-12-20T00:00:00"/>
    <n v="214"/>
    <n v="228"/>
    <s v="RESOLUCION"/>
    <n v="236"/>
    <s v="CC"/>
    <n v="79299847"/>
    <s v="JESUS MARIA MONTOYA MALDONADO"/>
    <n v="1562484"/>
    <m/>
    <m/>
    <n v="1562484"/>
    <x v="11"/>
    <x v="2"/>
  </r>
  <r>
    <n v="2018"/>
    <n v="136"/>
    <n v="1"/>
    <s v="01/JAN/2018"/>
    <s v="31/DEC/2018"/>
    <s v="31/DEC/2018"/>
    <s v="ORDENES DE PAGO"/>
    <n v="0"/>
    <n v="877"/>
    <d v="2018-12-21T00:00:00"/>
    <d v="2018-12-21T00:00:00"/>
    <n v="128"/>
    <n v="144"/>
    <s v="CONTRATO DE PRESTACION DE SERVICIOS"/>
    <n v="94"/>
    <s v="NIT"/>
    <n v="860066942"/>
    <s v="CAJA DE COMPENSACION FAMILIAR - COMPENSAR"/>
    <n v="10854498"/>
    <m/>
    <m/>
    <n v="10854498"/>
    <x v="11"/>
    <x v="10"/>
  </r>
  <r>
    <n v="2018"/>
    <n v="136"/>
    <n v="1"/>
    <s v="01/JAN/2018"/>
    <s v="31/DEC/2018"/>
    <s v="31/DEC/2018"/>
    <s v="ORDENES DE PAGO"/>
    <n v="0"/>
    <n v="895"/>
    <d v="2018-12-28T00:00:00"/>
    <d v="2018-12-28T00:00:00"/>
    <n v="128"/>
    <n v="144"/>
    <s v="CONTRATO DE PRESTACION DE SERVICIOS"/>
    <n v="94"/>
    <s v="NIT"/>
    <n v="860066942"/>
    <s v="CAJA DE COMPENSACION FAMILIAR - COMPENSAR"/>
    <n v="94567529"/>
    <m/>
    <m/>
    <n v="94567529"/>
    <x v="11"/>
    <x v="10"/>
  </r>
  <r>
    <n v="2018"/>
    <n v="136"/>
    <n v="1"/>
    <s v="01/JAN/2018"/>
    <s v="31/DEC/2018"/>
    <s v="31/DEC/2018"/>
    <s v="ORDENES DE PAGO"/>
    <n v="0"/>
    <n v="941"/>
    <d v="2018-12-31T00:00:00"/>
    <d v="2018-12-31T00:00:00"/>
    <n v="128"/>
    <n v="144"/>
    <s v="CONTRATO DE PRESTACION DE SERVICIOS"/>
    <n v="94"/>
    <s v="NIT"/>
    <n v="860066942"/>
    <s v="CAJA DE COMPENSACION FAMILIAR - COMPENSAR"/>
    <n v="28625032"/>
    <m/>
    <m/>
    <n v="28625032"/>
    <x v="11"/>
    <x v="10"/>
  </r>
  <r>
    <n v="2018"/>
    <n v="136"/>
    <n v="1"/>
    <s v="01/JAN/2018"/>
    <s v="31/DEC/2018"/>
    <s v="31/DEC/2018"/>
    <s v="ORDENES DE PAGO"/>
    <n v="0"/>
    <n v="668"/>
    <d v="2018-10-25T00:00:00"/>
    <d v="2018-10-25T00:00:00"/>
    <n v="137"/>
    <n v="125"/>
    <s v="CONTRATO DE PRESTACION DE SERVICIOS"/>
    <n v="96"/>
    <s v="NIT"/>
    <n v="900380150"/>
    <s v="EVALUA SALUD IPS SAS"/>
    <n v="2169000"/>
    <m/>
    <m/>
    <n v="2169000"/>
    <x v="9"/>
    <x v="11"/>
  </r>
  <r>
    <n v="2018"/>
    <n v="136"/>
    <n v="1"/>
    <s v="01/JAN/2018"/>
    <s v="31/DEC/2018"/>
    <s v="31/DEC/2018"/>
    <s v="ORDENES DE PAGO"/>
    <n v="0"/>
    <n v="682"/>
    <d v="2018-10-26T00:00:00"/>
    <d v="2018-10-26T00:00:00"/>
    <n v="123"/>
    <n v="129"/>
    <s v="CONTRATO DE COMPRAVENTA"/>
    <n v="91"/>
    <s v="NIT"/>
    <n v="900717007"/>
    <s v="SAIG INGENIERIA Y SEGURIDAD SAS"/>
    <n v="8742890"/>
    <m/>
    <m/>
    <n v="8742890"/>
    <x v="9"/>
    <x v="11"/>
  </r>
  <r>
    <n v="2018"/>
    <n v="136"/>
    <n v="1"/>
    <s v="01/JAN/2018"/>
    <s v="31/DEC/2018"/>
    <s v="31/DEC/2018"/>
    <s v="ORDENES DE PAGO"/>
    <n v="0"/>
    <n v="763"/>
    <d v="2018-11-23T00:00:00"/>
    <d v="2018-11-23T00:00:00"/>
    <n v="137"/>
    <n v="125"/>
    <s v="CONTRATO DE PRESTACION DE SERVICIOS"/>
    <n v="96"/>
    <s v="NIT"/>
    <n v="900380150"/>
    <s v="EVALUA SALUD IPS SAS"/>
    <n v="5556000"/>
    <m/>
    <m/>
    <n v="5556000"/>
    <x v="10"/>
    <x v="11"/>
  </r>
  <r>
    <n v="2018"/>
    <n v="136"/>
    <n v="1"/>
    <s v="01/JAN/2018"/>
    <s v="31/DEC/2018"/>
    <s v="31/DEC/2018"/>
    <s v="ORDENES DE PAGO"/>
    <n v="0"/>
    <n v="856"/>
    <d v="2018-12-19T00:00:00"/>
    <d v="2018-12-19T00:00:00"/>
    <n v="137"/>
    <n v="125"/>
    <s v="CONTRATO DE PRESTACION DE SERVICIOS"/>
    <n v="96"/>
    <s v="NIT"/>
    <n v="900380150"/>
    <s v="EVALUA SALUD IPS SAS"/>
    <n v="3836000"/>
    <m/>
    <m/>
    <n v="3836000"/>
    <x v="11"/>
    <x v="11"/>
  </r>
  <r>
    <n v="2018"/>
    <n v="136"/>
    <n v="1"/>
    <s v="01/JAN/2018"/>
    <s v="31/DEC/2018"/>
    <s v="31/DEC/2018"/>
    <s v="ORDENES DE PAGO"/>
    <n v="0"/>
    <n v="867"/>
    <d v="2018-12-19T00:00:00"/>
    <d v="2018-12-19T00:00:00"/>
    <n v="137"/>
    <n v="125"/>
    <s v="CONTRATO DE PRESTACION DE SERVICIOS"/>
    <n v="96"/>
    <s v="NIT"/>
    <n v="900380150"/>
    <s v="EVALUA SALUD IPS SAS"/>
    <n v="810"/>
    <m/>
    <m/>
    <n v="810"/>
    <x v="11"/>
    <x v="11"/>
  </r>
  <r>
    <n v="2018"/>
    <n v="136"/>
    <n v="1"/>
    <s v="01/JAN/2018"/>
    <s v="31/DEC/2018"/>
    <s v="31/DEC/2018"/>
    <s v="ORDENES DE PAGO"/>
    <n v="0"/>
    <n v="108"/>
    <d v="2018-03-16T00:00:00"/>
    <d v="2018-03-16T00:00:00"/>
    <n v="91"/>
    <n v="88"/>
    <s v="RESOLUCION"/>
    <n v="5"/>
    <s v="NIT"/>
    <n v="899999061"/>
    <s v="SECRETARIA JURIDICA DISTRITAL"/>
    <n v="2428"/>
    <m/>
    <m/>
    <n v="2428"/>
    <x v="2"/>
    <x v="2"/>
  </r>
  <r>
    <n v="2018"/>
    <n v="136"/>
    <n v="1"/>
    <s v="01/JAN/2018"/>
    <s v="31/DEC/2018"/>
    <s v="31/DEC/2018"/>
    <s v="ORDENES DE PAGO"/>
    <n v="0"/>
    <n v="127"/>
    <d v="2018-03-23T00:00:00"/>
    <d v="2018-03-23T00:00:00"/>
    <n v="94"/>
    <n v="88"/>
    <s v="RESOLUCION"/>
    <n v="5"/>
    <s v="NIT"/>
    <n v="899999061"/>
    <s v="SECRETARIA JURIDICA DISTRITAL"/>
    <n v="6271"/>
    <m/>
    <m/>
    <n v="6271"/>
    <x v="2"/>
    <x v="2"/>
  </r>
  <r>
    <n v="2018"/>
    <n v="136"/>
    <n v="1"/>
    <s v="01/JAN/2018"/>
    <s v="31/DEC/2018"/>
    <s v="31/DEC/2018"/>
    <s v="ORDENES DE PAGO"/>
    <n v="0"/>
    <n v="213"/>
    <d v="2018-04-25T00:00:00"/>
    <d v="2018-04-25T00:00:00"/>
    <n v="104"/>
    <n v="88"/>
    <s v="RESOLUCION"/>
    <n v="5"/>
    <s v="NIT"/>
    <n v="899999061"/>
    <s v="SECRETARIA JURIDICA DISTRITAL"/>
    <n v="58"/>
    <m/>
    <m/>
    <n v="58"/>
    <x v="3"/>
    <x v="2"/>
  </r>
  <r>
    <n v="2018"/>
    <n v="136"/>
    <n v="1"/>
    <s v="01/JAN/2018"/>
    <s v="31/DEC/2018"/>
    <s v="31/DEC/2018"/>
    <s v="ORDENES DE PAGO"/>
    <n v="0"/>
    <n v="283"/>
    <d v="2018-05-23T00:00:00"/>
    <d v="2018-05-23T00:00:00"/>
    <n v="112"/>
    <n v="88"/>
    <s v="RESOLUCION"/>
    <n v="5"/>
    <s v="NIT"/>
    <n v="899999061"/>
    <s v="SECRETARIA JURIDICA DISTRITAL"/>
    <n v="4927"/>
    <m/>
    <m/>
    <n v="4927"/>
    <x v="4"/>
    <x v="2"/>
  </r>
  <r>
    <n v="2018"/>
    <n v="136"/>
    <n v="1"/>
    <s v="01/JAN/2018"/>
    <s v="31/DEC/2018"/>
    <s v="31/DEC/2018"/>
    <s v="ORDENES DE PAGO"/>
    <n v="0"/>
    <n v="354"/>
    <d v="2018-06-25T00:00:00"/>
    <d v="2018-06-25T00:00:00"/>
    <n v="119"/>
    <n v="88"/>
    <s v="RESOLUCION"/>
    <n v="5"/>
    <s v="NIT"/>
    <n v="899999061"/>
    <s v="SECRETARIA JURIDICA DISTRITAL"/>
    <n v="4284"/>
    <m/>
    <m/>
    <n v="4284"/>
    <x v="5"/>
    <x v="2"/>
  </r>
  <r>
    <n v="2018"/>
    <n v="136"/>
    <n v="1"/>
    <s v="01/JAN/2018"/>
    <s v="31/DEC/2018"/>
    <s v="31/DEC/2018"/>
    <s v="ORDENES DE PAGO"/>
    <n v="0"/>
    <n v="430"/>
    <d v="2018-07-25T00:00:00"/>
    <d v="2018-07-25T00:00:00"/>
    <n v="129"/>
    <n v="88"/>
    <s v="RESOLUCION"/>
    <n v="5"/>
    <s v="NIT"/>
    <n v="899999061"/>
    <s v="SECRETARIA JURIDICA DISTRITAL"/>
    <n v="12209"/>
    <m/>
    <m/>
    <n v="12209"/>
    <x v="6"/>
    <x v="2"/>
  </r>
  <r>
    <n v="2018"/>
    <n v="136"/>
    <n v="1"/>
    <s v="01/JAN/2018"/>
    <s v="31/DEC/2018"/>
    <s v="31/DEC/2018"/>
    <s v="ORDENES DE PAGO"/>
    <n v="0"/>
    <n v="677"/>
    <d v="2018-10-25T00:00:00"/>
    <d v="2018-10-25T00:00:00"/>
    <n v="182"/>
    <n v="88"/>
    <s v="RESOLUCION"/>
    <n v="5"/>
    <s v="NIT"/>
    <n v="899999061"/>
    <s v="SECRETARIA JURIDICA DISTRITAL"/>
    <n v="187991"/>
    <m/>
    <m/>
    <n v="187991"/>
    <x v="9"/>
    <x v="2"/>
  </r>
  <r>
    <n v="2018"/>
    <n v="136"/>
    <n v="1"/>
    <s v="01/JAN/2018"/>
    <s v="31/DEC/2018"/>
    <s v="31/DEC/2018"/>
    <s v="ORDENES DE PAGO"/>
    <n v="0"/>
    <n v="771"/>
    <d v="2018-11-27T00:00:00"/>
    <d v="2018-11-27T00:00:00"/>
    <n v="203"/>
    <n v="88"/>
    <s v="RESOLUCION"/>
    <n v="5"/>
    <s v="NIT"/>
    <n v="899999061"/>
    <s v="SECRETARIA JURIDICA DISTRITAL"/>
    <n v="7645"/>
    <m/>
    <m/>
    <n v="7645"/>
    <x v="10"/>
    <x v="2"/>
  </r>
  <r>
    <n v="2018"/>
    <n v="136"/>
    <n v="1"/>
    <s v="01/JAN/2018"/>
    <s v="31/DEC/2018"/>
    <s v="31/DEC/2018"/>
    <s v="ORDENES DE PAGO"/>
    <n v="0"/>
    <n v="878"/>
    <d v="2018-12-21T00:00:00"/>
    <d v="2018-12-21T00:00:00"/>
    <n v="217"/>
    <n v="88"/>
    <s v="RESOLUCION"/>
    <n v="5"/>
    <s v="NIT"/>
    <n v="899999061"/>
    <s v="SECRETARIA JURIDICA DISTRITAL"/>
    <n v="14755"/>
    <m/>
    <m/>
    <n v="14755"/>
    <x v="11"/>
    <x v="2"/>
  </r>
  <r>
    <n v="2018"/>
    <n v="136"/>
    <n v="1"/>
    <s v="01/JAN/2018"/>
    <s v="31/DEC/2018"/>
    <s v="31/DEC/2018"/>
    <s v="ORDENES DE PAGO"/>
    <n v="0"/>
    <n v="3"/>
    <d v="2018-02-12T00:00:00"/>
    <d v="2018-02-12T00:00:00"/>
    <n v="12"/>
    <n v="84"/>
    <s v="CONTRATO DE PRESTACION DE SERVICIOS PROFESIONALES"/>
    <n v="18"/>
    <s v="CC"/>
    <n v="53080855"/>
    <s v="PAOLA ANDREA GOMEZ VELEZ"/>
    <n v="1205206"/>
    <m/>
    <m/>
    <n v="1205206"/>
    <x v="1"/>
    <x v="12"/>
  </r>
  <r>
    <n v="2018"/>
    <n v="136"/>
    <n v="1"/>
    <s v="01/JAN/2018"/>
    <s v="31/DEC/2018"/>
    <s v="31/DEC/2018"/>
    <s v="ORDENES DE PAGO"/>
    <n v="0"/>
    <n v="6"/>
    <d v="2018-02-12T00:00:00"/>
    <d v="2018-02-12T00:00:00"/>
    <n v="52"/>
    <n v="18"/>
    <s v="CONTRATO DE PRESTACION DE SERVICIOS PROFESIONALES"/>
    <n v="55"/>
    <s v="CC"/>
    <n v="1118820062"/>
    <s v="MILENE ARLYNE CASTRILLON OCHOA"/>
    <n v="1227525"/>
    <m/>
    <m/>
    <n v="1227525"/>
    <x v="1"/>
    <x v="12"/>
  </r>
  <r>
    <n v="2018"/>
    <n v="136"/>
    <n v="1"/>
    <s v="01/JAN/2018"/>
    <s v="31/DEC/2018"/>
    <s v="31/DEC/2018"/>
    <s v="ORDENES DE PAGO"/>
    <n v="0"/>
    <n v="17"/>
    <d v="2018-02-12T00:00:00"/>
    <d v="2018-02-12T00:00:00"/>
    <n v="11"/>
    <n v="48"/>
    <s v="CONTRATO DE PRESTACION DE SERVICIOS PROFESIONALES"/>
    <n v="14"/>
    <s v="CC"/>
    <n v="36302955"/>
    <s v="MONICA MARIA CABRA BAUTISTA"/>
    <n v="2678236"/>
    <m/>
    <m/>
    <n v="2678236"/>
    <x v="1"/>
    <x v="12"/>
  </r>
  <r>
    <n v="2018"/>
    <n v="136"/>
    <n v="1"/>
    <s v="01/JAN/2018"/>
    <s v="31/DEC/2018"/>
    <s v="31/DEC/2018"/>
    <s v="ORDENES DE PAGO"/>
    <n v="0"/>
    <n v="21"/>
    <d v="2018-02-12T00:00:00"/>
    <d v="2018-02-12T00:00:00"/>
    <n v="41"/>
    <n v="77"/>
    <s v="CONTRATO DE PRESTACION DE SERVICIOS PROFESIONALES"/>
    <n v="30"/>
    <s v="CC"/>
    <n v="79964160"/>
    <s v="BYRON SHELOCK PUERTO BARRIOS"/>
    <n v="2678236"/>
    <m/>
    <m/>
    <n v="2678236"/>
    <x v="1"/>
    <x v="12"/>
  </r>
  <r>
    <n v="2018"/>
    <n v="136"/>
    <n v="1"/>
    <s v="01/JAN/2018"/>
    <s v="31/DEC/2018"/>
    <s v="31/DEC/2018"/>
    <s v="ORDENES DE PAGO"/>
    <n v="0"/>
    <n v="24"/>
    <d v="2018-02-12T00:00:00"/>
    <d v="2018-02-12T00:00:00"/>
    <n v="18"/>
    <n v="81"/>
    <s v="CONTRATO DE PRESTACION DE SERVICIOS DE APOYO A LA GESTION"/>
    <n v="27"/>
    <s v="CC"/>
    <n v="1121844120"/>
    <s v="DIEGO ALEJANDRO PEÐA SANCHEZ"/>
    <n v="714196"/>
    <m/>
    <m/>
    <n v="714196"/>
    <x v="1"/>
    <x v="12"/>
  </r>
  <r>
    <n v="2018"/>
    <n v="136"/>
    <n v="1"/>
    <s v="01/JAN/2018"/>
    <s v="31/DEC/2018"/>
    <s v="31/DEC/2018"/>
    <s v="ORDENES DE PAGO"/>
    <n v="0"/>
    <n v="26"/>
    <d v="2018-02-12T00:00:00"/>
    <d v="2018-02-12T00:00:00"/>
    <n v="34"/>
    <n v="79"/>
    <s v="CONTRATO DE PRESTACION DE SERVICIOS PROFESIONALES"/>
    <n v="29"/>
    <s v="CC"/>
    <n v="41424560"/>
    <s v="MARIA INES DEL ROSARIO ROJAS BENAVIDES"/>
    <n v="1964040"/>
    <m/>
    <m/>
    <n v="1964040"/>
    <x v="1"/>
    <x v="12"/>
  </r>
  <r>
    <n v="2018"/>
    <n v="136"/>
    <n v="1"/>
    <s v="01/JAN/2018"/>
    <s v="31/DEC/2018"/>
    <s v="31/DEC/2018"/>
    <s v="ORDENES DE PAGO"/>
    <n v="0"/>
    <n v="27"/>
    <d v="2018-02-12T00:00:00"/>
    <d v="2018-02-12T00:00:00"/>
    <n v="49"/>
    <n v="20"/>
    <s v="CONTRATO DE PRESTACION DE SERVICIOS PROFESIONALES"/>
    <n v="63"/>
    <s v="CC"/>
    <n v="80769128"/>
    <s v="JUAN CAMILO CABREJO GUTIERREZ"/>
    <n v="1562304"/>
    <m/>
    <m/>
    <n v="1562304"/>
    <x v="1"/>
    <x v="12"/>
  </r>
  <r>
    <n v="2018"/>
    <n v="136"/>
    <n v="1"/>
    <s v="01/JAN/2018"/>
    <s v="31/DEC/2018"/>
    <s v="31/DEC/2018"/>
    <s v="ORDENES DE PAGO"/>
    <n v="0"/>
    <n v="28"/>
    <d v="2018-02-12T00:00:00"/>
    <d v="2018-02-12T00:00:00"/>
    <n v="35"/>
    <n v="82"/>
    <s v="CONTRATO DE PRESTACION DE SERVICIOS DE APOYO A LA GESTION"/>
    <n v="35"/>
    <s v="CC"/>
    <n v="51848008"/>
    <s v="MERCEDES ELIZABETH CARDOZO AVENDAÐO"/>
    <n v="803471"/>
    <m/>
    <m/>
    <n v="803471"/>
    <x v="1"/>
    <x v="12"/>
  </r>
  <r>
    <n v="2018"/>
    <n v="136"/>
    <n v="1"/>
    <s v="01/JAN/2018"/>
    <s v="31/DEC/2018"/>
    <s v="31/DEC/2018"/>
    <s v="ORDENES DE PAGO"/>
    <n v="0"/>
    <n v="29"/>
    <d v="2018-02-12T00:00:00"/>
    <d v="2018-02-12T00:00:00"/>
    <n v="8"/>
    <n v="17"/>
    <s v="CONTRATO DE PRESTACION DE SERVICIOS PROFESIONALES"/>
    <n v="1"/>
    <s v="CC"/>
    <n v="80778170"/>
    <s v="MIGUEL ANGEL GRANADOS SANCHEZ"/>
    <n v="3481707"/>
    <m/>
    <m/>
    <n v="3481707"/>
    <x v="1"/>
    <x v="12"/>
  </r>
  <r>
    <n v="2018"/>
    <n v="136"/>
    <n v="1"/>
    <s v="01/JAN/2018"/>
    <s v="31/DEC/2018"/>
    <s v="31/DEC/2018"/>
    <s v="ORDENES DE PAGO"/>
    <n v="0"/>
    <n v="31"/>
    <d v="2018-02-12T00:00:00"/>
    <d v="2018-02-12T00:00:00"/>
    <n v="36"/>
    <n v="85"/>
    <s v="CONTRATO DE PRESTACION DE SERVICIOS PROFESIONALES"/>
    <n v="36"/>
    <s v="CC"/>
    <n v="80415506"/>
    <s v="WILLIAM ADAN RODRIGUEZ CASTILLO"/>
    <n v="2008677"/>
    <m/>
    <m/>
    <n v="2008677"/>
    <x v="1"/>
    <x v="12"/>
  </r>
  <r>
    <n v="2018"/>
    <n v="136"/>
    <n v="1"/>
    <s v="01/JAN/2018"/>
    <s v="31/DEC/2018"/>
    <s v="31/DEC/2018"/>
    <s v="ORDENES DE PAGO"/>
    <n v="0"/>
    <n v="32"/>
    <d v="2018-02-12T00:00:00"/>
    <d v="2018-02-12T00:00:00"/>
    <n v="13"/>
    <n v="80"/>
    <s v="CONTRATO DE PRESTACION DE SERVICIOS PROFESIONALES"/>
    <n v="19"/>
    <s v="CC"/>
    <n v="1018415826"/>
    <s v="CRISTIAN ANDRES CARRANZA RAMIREZ"/>
    <n v="4017354"/>
    <m/>
    <m/>
    <n v="4017354"/>
    <x v="1"/>
    <x v="12"/>
  </r>
  <r>
    <n v="2018"/>
    <n v="136"/>
    <n v="1"/>
    <s v="01/JAN/2018"/>
    <s v="31/DEC/2018"/>
    <s v="31/DEC/2018"/>
    <s v="ORDENES DE PAGO"/>
    <n v="0"/>
    <n v="36"/>
    <d v="2018-02-13T00:00:00"/>
    <d v="2018-02-13T00:00:00"/>
    <n v="9"/>
    <n v="45"/>
    <s v="CONTRATO DE PRESTACION DE SERVICIOS PROFESIONALES"/>
    <n v="7"/>
    <s v="CC"/>
    <n v="1015398025"/>
    <s v="JULIO CESAR AMAYA MENDEZ"/>
    <n v="1807809"/>
    <m/>
    <m/>
    <n v="1807809"/>
    <x v="1"/>
    <x v="12"/>
  </r>
  <r>
    <n v="2018"/>
    <n v="136"/>
    <n v="1"/>
    <s v="01/JAN/2018"/>
    <s v="31/DEC/2018"/>
    <s v="31/DEC/2018"/>
    <s v="ORDENES DE PAGO"/>
    <n v="0"/>
    <n v="37"/>
    <d v="2018-02-13T00:00:00"/>
    <d v="2018-02-13T00:00:00"/>
    <n v="63"/>
    <n v="94"/>
    <s v="CONTRATO DE PRESTACION DE SERVICIOS DE APOYO A LA GESTION"/>
    <n v="71"/>
    <s v="CC"/>
    <n v="1032449028"/>
    <s v="DIANA PAOLA HERRERA MANCILLA"/>
    <n v="446373"/>
    <m/>
    <m/>
    <n v="446373"/>
    <x v="1"/>
    <x v="12"/>
  </r>
  <r>
    <n v="2018"/>
    <n v="136"/>
    <n v="1"/>
    <s v="01/JAN/2018"/>
    <s v="31/DEC/2018"/>
    <s v="31/DEC/2018"/>
    <s v="ORDENES DE PAGO"/>
    <n v="0"/>
    <n v="38"/>
    <d v="2018-02-13T00:00:00"/>
    <d v="2018-02-13T00:00:00"/>
    <n v="14"/>
    <n v="44"/>
    <s v="CONTRATO DE PRESTACION DE SERVICIOS PROFESIONALES"/>
    <n v="11"/>
    <s v="CC"/>
    <n v="1023916955"/>
    <s v="ANYI SHARLYN MARIN CAMARGO"/>
    <n v="1606942"/>
    <m/>
    <m/>
    <n v="1606942"/>
    <x v="1"/>
    <x v="12"/>
  </r>
  <r>
    <n v="2018"/>
    <n v="136"/>
    <n v="1"/>
    <s v="01/JAN/2018"/>
    <s v="31/DEC/2018"/>
    <s v="31/DEC/2018"/>
    <s v="ORDENES DE PAGO"/>
    <n v="0"/>
    <n v="39"/>
    <d v="2018-02-13T00:00:00"/>
    <d v="2018-02-13T00:00:00"/>
    <n v="46"/>
    <n v="65"/>
    <s v="CONTRATO DE PRESTACION DE SERVICIOS PROFESIONALES"/>
    <n v="40"/>
    <s v="CC"/>
    <n v="39046947"/>
    <s v="GLORIA PATRICIA MONTERO CABAS"/>
    <n v="2008677"/>
    <m/>
    <m/>
    <n v="2008677"/>
    <x v="1"/>
    <x v="12"/>
  </r>
  <r>
    <n v="2018"/>
    <n v="136"/>
    <n v="1"/>
    <s v="01/JAN/2018"/>
    <s v="31/DEC/2018"/>
    <s v="31/DEC/2018"/>
    <s v="ORDENES DE PAGO"/>
    <n v="0"/>
    <n v="40"/>
    <d v="2018-02-13T00:00:00"/>
    <d v="2018-02-13T00:00:00"/>
    <n v="21"/>
    <n v="70"/>
    <s v="CONTRATO DE PRESTACION DE SERVICIOS PROFESIONALES"/>
    <n v="43"/>
    <s v="CC"/>
    <n v="1019004199"/>
    <s v="WILMER DANIEL GUTIERREZ PULIDO"/>
    <n v="937383"/>
    <m/>
    <m/>
    <n v="937383"/>
    <x v="1"/>
    <x v="12"/>
  </r>
  <r>
    <n v="2018"/>
    <n v="136"/>
    <n v="1"/>
    <s v="01/JAN/2018"/>
    <s v="31/DEC/2018"/>
    <s v="31/DEC/2018"/>
    <s v="ORDENES DE PAGO"/>
    <n v="0"/>
    <n v="41"/>
    <d v="2018-02-13T00:00:00"/>
    <d v="2018-02-13T00:00:00"/>
    <n v="39"/>
    <n v="68"/>
    <s v="CONTRATO DE PRESTACION DE SERVICIOS PROFESIONALES"/>
    <n v="41"/>
    <s v="CC"/>
    <n v="79690696"/>
    <s v="CESAR JOSE SANINT GONZALEZ"/>
    <n v="2343457"/>
    <m/>
    <m/>
    <n v="2343457"/>
    <x v="1"/>
    <x v="12"/>
  </r>
  <r>
    <n v="2018"/>
    <n v="136"/>
    <n v="1"/>
    <s v="01/JAN/2018"/>
    <s v="31/DEC/2018"/>
    <s v="31/DEC/2018"/>
    <s v="ORDENES DE PAGO"/>
    <n v="0"/>
    <n v="42"/>
    <d v="2018-02-13T00:00:00"/>
    <d v="2018-02-13T00:00:00"/>
    <n v="42"/>
    <n v="67"/>
    <s v="CONTRATO DE PRESTACION DE SERVICIOS PROFESIONALES"/>
    <n v="39"/>
    <s v="CC"/>
    <n v="79297972"/>
    <s v="JOSE GONZALO ROMERO ACOSTA"/>
    <n v="2678236"/>
    <m/>
    <m/>
    <n v="2678236"/>
    <x v="1"/>
    <x v="12"/>
  </r>
  <r>
    <n v="2018"/>
    <n v="136"/>
    <n v="1"/>
    <s v="01/JAN/2018"/>
    <s v="31/DEC/2018"/>
    <s v="31/DEC/2018"/>
    <s v="ORDENES DE PAGO"/>
    <n v="0"/>
    <n v="44"/>
    <d v="2018-02-13T00:00:00"/>
    <d v="2018-02-13T00:00:00"/>
    <n v="44"/>
    <n v="64"/>
    <s v="CONTRATO DE PRESTACION DE SERVICIOS PROFESIONALES"/>
    <n v="49"/>
    <s v="CC"/>
    <n v="79521789"/>
    <s v="HECTOR JOSE RODRIGUEZ VALERO"/>
    <n v="2343457"/>
    <m/>
    <m/>
    <n v="2343457"/>
    <x v="1"/>
    <x v="12"/>
  </r>
  <r>
    <n v="2018"/>
    <n v="136"/>
    <n v="1"/>
    <s v="01/JAN/2018"/>
    <s v="31/DEC/2018"/>
    <s v="31/DEC/2018"/>
    <s v="ORDENES DE PAGO"/>
    <n v="0"/>
    <n v="45"/>
    <d v="2018-02-13T00:00:00"/>
    <d v="2018-02-13T00:00:00"/>
    <n v="40"/>
    <n v="66"/>
    <s v="CONTRATO DE PRESTACION DE SERVICIOS PROFESIONALES"/>
    <n v="45"/>
    <s v="CC"/>
    <n v="79555368"/>
    <s v="OSCAR ALFONSO PINEDA VELASCO"/>
    <n v="1740853"/>
    <m/>
    <m/>
    <n v="1740853"/>
    <x v="1"/>
    <x v="12"/>
  </r>
  <r>
    <n v="2018"/>
    <n v="136"/>
    <n v="1"/>
    <s v="01/JAN/2018"/>
    <s v="31/DEC/2018"/>
    <s v="31/DEC/2018"/>
    <s v="ORDENES DE PAGO"/>
    <n v="0"/>
    <n v="46"/>
    <d v="2018-02-13T00:00:00"/>
    <d v="2018-02-13T00:00:00"/>
    <n v="38"/>
    <n v="69"/>
    <s v="CONTRATO DE PRESTACION DE SERVICIOS PROFESIONALES"/>
    <n v="37"/>
    <s v="CC"/>
    <n v="1013631741"/>
    <s v="LUIS FELIPE CHISCO APONTE"/>
    <n v="1249843"/>
    <m/>
    <m/>
    <n v="1249843"/>
    <x v="1"/>
    <x v="12"/>
  </r>
  <r>
    <n v="2018"/>
    <n v="136"/>
    <n v="1"/>
    <s v="01/JAN/2018"/>
    <s v="31/DEC/2018"/>
    <s v="31/DEC/2018"/>
    <s v="ORDENES DE PAGO"/>
    <n v="0"/>
    <n v="47"/>
    <d v="2018-02-13T00:00:00"/>
    <d v="2018-02-13T00:00:00"/>
    <n v="37"/>
    <n v="71"/>
    <s v="CONTRATO DE PRESTACION DE SERVICIOS PROFESIONALES"/>
    <n v="38"/>
    <s v="CC"/>
    <n v="1032370326"/>
    <s v="CAROLINA  MEJIA DORADO"/>
    <n v="1249843"/>
    <m/>
    <m/>
    <n v="1249843"/>
    <x v="1"/>
    <x v="12"/>
  </r>
  <r>
    <n v="2018"/>
    <n v="136"/>
    <n v="1"/>
    <s v="01/JAN/2018"/>
    <s v="31/DEC/2018"/>
    <s v="31/DEC/2018"/>
    <s v="ORDENES DE PAGO"/>
    <n v="0"/>
    <n v="48"/>
    <d v="2018-02-13T00:00:00"/>
    <d v="2018-02-13T00:00:00"/>
    <n v="16"/>
    <n v="83"/>
    <s v="CONTRATO DE PRESTACION DE SERVICIOS PROFESIONALES"/>
    <n v="26"/>
    <s v="CC"/>
    <n v="52829099"/>
    <s v="LILIANA JOHANNA SINISTERRA REY"/>
    <n v="1718535"/>
    <m/>
    <m/>
    <n v="1718535"/>
    <x v="1"/>
    <x v="12"/>
  </r>
  <r>
    <n v="2018"/>
    <n v="136"/>
    <n v="1"/>
    <s v="01/JAN/2018"/>
    <s v="31/DEC/2018"/>
    <s v="31/DEC/2018"/>
    <s v="ORDENES DE PAGO"/>
    <n v="0"/>
    <n v="49"/>
    <d v="2018-02-19T00:00:00"/>
    <d v="2018-02-19T00:00:00"/>
    <n v="43"/>
    <n v="47"/>
    <s v="CONTRATO DE PRESTACION DE SERVICIOS PROFESIONALES"/>
    <n v="10"/>
    <s v="CC"/>
    <n v="79396575"/>
    <s v="GERMAN ARTURO MEDINA AVILA"/>
    <n v="2343457"/>
    <m/>
    <m/>
    <n v="2343457"/>
    <x v="1"/>
    <x v="12"/>
  </r>
  <r>
    <n v="2018"/>
    <n v="136"/>
    <n v="1"/>
    <s v="01/JAN/2018"/>
    <s v="31/DEC/2018"/>
    <s v="31/DEC/2018"/>
    <s v="ORDENES DE PAGO"/>
    <n v="0"/>
    <n v="52"/>
    <d v="2018-02-19T00:00:00"/>
    <d v="2018-02-19T00:00:00"/>
    <n v="31"/>
    <n v="16"/>
    <s v="CONTRATO DE PRESTACION DE SERVICIOS PROFESIONALES"/>
    <n v="17"/>
    <s v="CC"/>
    <n v="51818608"/>
    <s v="CLAUDIA MARINA NIÐO MESA"/>
    <n v="2343457"/>
    <m/>
    <m/>
    <n v="2343457"/>
    <x v="1"/>
    <x v="12"/>
  </r>
  <r>
    <n v="2018"/>
    <n v="136"/>
    <n v="1"/>
    <s v="01/JAN/2018"/>
    <s v="31/DEC/2018"/>
    <s v="31/DEC/2018"/>
    <s v="ORDENES DE PAGO"/>
    <n v="0"/>
    <n v="55"/>
    <d v="2018-03-02T00:00:00"/>
    <d v="2018-03-02T00:00:00"/>
    <n v="57"/>
    <n v="105"/>
    <s v="CONTRATO DE PRESTACION DE SERVICIOS PROFESIONALES"/>
    <n v="65"/>
    <s v="CC"/>
    <n v="32670457"/>
    <s v="GUILLERMINA VICTORIA TORRES ROMERO"/>
    <n v="1562304"/>
    <m/>
    <m/>
    <n v="1562304"/>
    <x v="2"/>
    <x v="12"/>
  </r>
  <r>
    <n v="2018"/>
    <n v="136"/>
    <n v="1"/>
    <s v="01/JAN/2018"/>
    <s v="31/DEC/2018"/>
    <s v="31/DEC/2018"/>
    <s v="ORDENES DE PAGO"/>
    <n v="0"/>
    <n v="56"/>
    <d v="2018-03-05T00:00:00"/>
    <d v="2018-03-05T00:00:00"/>
    <n v="8"/>
    <n v="17"/>
    <s v="CONTRATO DE PRESTACION DE SERVICIOS PROFESIONALES"/>
    <n v="1"/>
    <s v="CC"/>
    <n v="80778170"/>
    <s v="MIGUEL ANGEL GRANADOS SANCHEZ"/>
    <n v="8704267"/>
    <m/>
    <m/>
    <n v="8704267"/>
    <x v="2"/>
    <x v="12"/>
  </r>
  <r>
    <n v="2018"/>
    <n v="136"/>
    <n v="1"/>
    <s v="01/JAN/2018"/>
    <s v="31/DEC/2018"/>
    <s v="31/DEC/2018"/>
    <s v="ORDENES DE PAGO"/>
    <n v="0"/>
    <n v="57"/>
    <d v="2018-03-05T00:00:00"/>
    <d v="2018-03-05T00:00:00"/>
    <n v="49"/>
    <n v="20"/>
    <s v="CONTRATO DE PRESTACION DE SERVICIOS PROFESIONALES"/>
    <n v="63"/>
    <s v="CC"/>
    <n v="80769128"/>
    <s v="JUAN CAMILO CABREJO GUTIERREZ"/>
    <n v="9373826"/>
    <m/>
    <m/>
    <n v="9373826"/>
    <x v="2"/>
    <x v="12"/>
  </r>
  <r>
    <n v="2018"/>
    <n v="136"/>
    <n v="1"/>
    <s v="01/JAN/2018"/>
    <s v="31/DEC/2018"/>
    <s v="31/DEC/2018"/>
    <s v="ORDENES DE PAGO"/>
    <n v="0"/>
    <n v="58"/>
    <d v="2018-03-05T00:00:00"/>
    <d v="2018-03-05T00:00:00"/>
    <n v="12"/>
    <n v="84"/>
    <s v="CONTRATO DE PRESTACION DE SERVICIOS PROFESIONALES"/>
    <n v="18"/>
    <s v="CC"/>
    <n v="53080855"/>
    <s v="PAOLA ANDREA GOMEZ VELEZ"/>
    <n v="4017354"/>
    <m/>
    <m/>
    <n v="4017354"/>
    <x v="2"/>
    <x v="12"/>
  </r>
  <r>
    <n v="2018"/>
    <n v="136"/>
    <n v="1"/>
    <s v="01/JAN/2018"/>
    <s v="31/DEC/2018"/>
    <s v="31/DEC/2018"/>
    <s v="ORDENES DE PAGO"/>
    <n v="0"/>
    <n v="59"/>
    <d v="2018-03-08T00:00:00"/>
    <d v="2018-03-08T00:00:00"/>
    <n v="16"/>
    <n v="83"/>
    <s v="CONTRATO DE PRESTACION DE SERVICIOS PROFESIONALES"/>
    <n v="26"/>
    <s v="CC"/>
    <n v="52829099"/>
    <s v="LILIANA JOHANNA SINISTERRA REY"/>
    <n v="7365149"/>
    <m/>
    <m/>
    <n v="7365149"/>
    <x v="2"/>
    <x v="12"/>
  </r>
  <r>
    <n v="2018"/>
    <n v="136"/>
    <n v="1"/>
    <s v="01/JAN/2018"/>
    <s v="31/DEC/2018"/>
    <s v="31/DEC/2018"/>
    <s v="ORDENES DE PAGO"/>
    <n v="0"/>
    <n v="60"/>
    <d v="2018-03-09T00:00:00"/>
    <d v="2018-03-09T00:00:00"/>
    <n v="34"/>
    <n v="79"/>
    <s v="CONTRATO DE PRESTACION DE SERVICIOS PROFESIONALES"/>
    <n v="29"/>
    <s v="CC"/>
    <n v="41424560"/>
    <s v="MARIA INES DEL ROSARIO ROJAS BENAVIDES"/>
    <n v="7365149"/>
    <m/>
    <m/>
    <n v="7365149"/>
    <x v="2"/>
    <x v="12"/>
  </r>
  <r>
    <n v="2018"/>
    <n v="136"/>
    <n v="1"/>
    <s v="01/JAN/2018"/>
    <s v="31/DEC/2018"/>
    <s v="31/DEC/2018"/>
    <s v="ORDENES DE PAGO"/>
    <n v="0"/>
    <n v="61"/>
    <d v="2018-03-08T00:00:00"/>
    <d v="2018-03-08T00:00:00"/>
    <n v="39"/>
    <n v="68"/>
    <s v="CONTRATO DE PRESTACION DE SERVICIOS PROFESIONALES"/>
    <n v="41"/>
    <s v="CC"/>
    <n v="79690696"/>
    <s v="CESAR JOSE SANINT GONZALEZ"/>
    <n v="10043385"/>
    <m/>
    <m/>
    <n v="10043385"/>
    <x v="2"/>
    <x v="12"/>
  </r>
  <r>
    <n v="2018"/>
    <n v="136"/>
    <n v="1"/>
    <s v="01/JAN/2018"/>
    <s v="31/DEC/2018"/>
    <s v="31/DEC/2018"/>
    <s v="ORDENES DE PAGO"/>
    <n v="0"/>
    <n v="62"/>
    <d v="2018-03-08T00:00:00"/>
    <d v="2018-03-08T00:00:00"/>
    <n v="57"/>
    <n v="105"/>
    <s v="CONTRATO DE PRESTACION DE SERVICIOS PROFESIONALES"/>
    <n v="65"/>
    <s v="CC"/>
    <n v="32670457"/>
    <s v="GUILLERMINA VICTORIA TORRES ROMERO"/>
    <n v="9373826"/>
    <m/>
    <m/>
    <n v="9373826"/>
    <x v="2"/>
    <x v="12"/>
  </r>
  <r>
    <n v="2018"/>
    <n v="136"/>
    <n v="1"/>
    <s v="01/JAN/2018"/>
    <s v="31/DEC/2018"/>
    <s v="31/DEC/2018"/>
    <s v="ORDENES DE PAGO"/>
    <n v="0"/>
    <n v="63"/>
    <d v="2018-03-08T00:00:00"/>
    <d v="2018-03-08T00:00:00"/>
    <n v="44"/>
    <n v="64"/>
    <s v="CONTRATO DE PRESTACION DE SERVICIOS PROFESIONALES"/>
    <n v="49"/>
    <s v="CC"/>
    <n v="79521789"/>
    <s v="HECTOR JOSE RODRIGUEZ VALERO"/>
    <n v="10043385"/>
    <m/>
    <m/>
    <n v="10043385"/>
    <x v="2"/>
    <x v="12"/>
  </r>
  <r>
    <n v="2018"/>
    <n v="136"/>
    <n v="1"/>
    <s v="01/JAN/2018"/>
    <s v="31/DEC/2018"/>
    <s v="31/DEC/2018"/>
    <s v="ORDENES DE PAGO"/>
    <n v="0"/>
    <n v="64"/>
    <d v="2018-03-08T00:00:00"/>
    <d v="2018-03-08T00:00:00"/>
    <n v="37"/>
    <n v="71"/>
    <s v="CONTRATO DE PRESTACION DE SERVICIOS PROFESIONALES"/>
    <n v="38"/>
    <s v="CC"/>
    <n v="1032370326"/>
    <s v="CAROLINA  MEJIA DORADO"/>
    <n v="5356472"/>
    <m/>
    <m/>
    <n v="5356472"/>
    <x v="2"/>
    <x v="12"/>
  </r>
  <r>
    <n v="2018"/>
    <n v="136"/>
    <n v="1"/>
    <s v="01/JAN/2018"/>
    <s v="31/DEC/2018"/>
    <s v="31/DEC/2018"/>
    <s v="ORDENES DE PAGO"/>
    <n v="0"/>
    <n v="65"/>
    <d v="2018-03-08T00:00:00"/>
    <d v="2018-03-08T00:00:00"/>
    <n v="38"/>
    <n v="69"/>
    <s v="CONTRATO DE PRESTACION DE SERVICIOS PROFESIONALES"/>
    <n v="37"/>
    <s v="CC"/>
    <n v="1013631741"/>
    <s v="LUIS FELIPE CHISCO APONTE"/>
    <n v="5356472"/>
    <m/>
    <m/>
    <n v="5356472"/>
    <x v="2"/>
    <x v="12"/>
  </r>
  <r>
    <n v="2018"/>
    <n v="136"/>
    <n v="1"/>
    <s v="01/JAN/2018"/>
    <s v="31/DEC/2018"/>
    <s v="31/DEC/2018"/>
    <s v="ORDENES DE PAGO"/>
    <n v="0"/>
    <n v="66"/>
    <d v="2018-03-08T00:00:00"/>
    <d v="2018-03-08T00:00:00"/>
    <n v="21"/>
    <n v="70"/>
    <s v="CONTRATO DE PRESTACION DE SERVICIOS PROFESIONALES"/>
    <n v="43"/>
    <s v="CC"/>
    <n v="1019004199"/>
    <s v="WILMER DANIEL GUTIERREZ PULIDO"/>
    <n v="4017354"/>
    <m/>
    <m/>
    <n v="4017354"/>
    <x v="2"/>
    <x v="12"/>
  </r>
  <r>
    <n v="2018"/>
    <n v="136"/>
    <n v="1"/>
    <s v="01/JAN/2018"/>
    <s v="31/DEC/2018"/>
    <s v="31/DEC/2018"/>
    <s v="ORDENES DE PAGO"/>
    <n v="0"/>
    <n v="71"/>
    <d v="2018-03-08T00:00:00"/>
    <d v="2018-03-08T00:00:00"/>
    <n v="52"/>
    <n v="18"/>
    <s v="CONTRATO DE PRESTACION DE SERVICIOS PROFESIONALES"/>
    <n v="55"/>
    <s v="CC"/>
    <n v="1118820062"/>
    <s v="MILENE ARLYNE CASTRILLON OCHOA"/>
    <n v="7365149"/>
    <m/>
    <m/>
    <n v="7365149"/>
    <x v="2"/>
    <x v="12"/>
  </r>
  <r>
    <n v="2018"/>
    <n v="136"/>
    <n v="1"/>
    <s v="01/JAN/2018"/>
    <s v="31/DEC/2018"/>
    <s v="31/DEC/2018"/>
    <s v="ORDENES DE PAGO"/>
    <n v="0"/>
    <n v="84"/>
    <d v="2018-03-13T00:00:00"/>
    <d v="2018-03-13T00:00:00"/>
    <n v="14"/>
    <n v="44"/>
    <s v="CONTRATO DE PRESTACION DE SERVICIOS PROFESIONALES"/>
    <n v="11"/>
    <s v="CC"/>
    <n v="1023916955"/>
    <s v="ANYI SHARLYN MARIN CAMARGO"/>
    <n v="6026031"/>
    <m/>
    <m/>
    <n v="6026031"/>
    <x v="2"/>
    <x v="12"/>
  </r>
  <r>
    <n v="2018"/>
    <n v="136"/>
    <n v="1"/>
    <s v="01/JAN/2018"/>
    <s v="31/DEC/2018"/>
    <s v="31/DEC/2018"/>
    <s v="ORDENES DE PAGO"/>
    <n v="0"/>
    <n v="90"/>
    <d v="2018-03-13T00:00:00"/>
    <d v="2018-03-13T00:00:00"/>
    <n v="18"/>
    <n v="81"/>
    <s v="CONTRATO DE PRESTACION DE SERVICIOS DE APOYO A LA GESTION"/>
    <n v="27"/>
    <s v="CC"/>
    <n v="1121844120"/>
    <s v="DIEGO ALEJANDRO PEÐA SANCHEZ"/>
    <n v="2678236"/>
    <m/>
    <m/>
    <n v="2678236"/>
    <x v="2"/>
    <x v="12"/>
  </r>
  <r>
    <n v="2018"/>
    <n v="136"/>
    <n v="1"/>
    <s v="01/JAN/2018"/>
    <s v="31/DEC/2018"/>
    <s v="31/DEC/2018"/>
    <s v="ORDENES DE PAGO"/>
    <n v="0"/>
    <n v="91"/>
    <d v="2018-03-13T00:00:00"/>
    <d v="2018-03-13T00:00:00"/>
    <n v="46"/>
    <n v="65"/>
    <s v="CONTRATO DE PRESTACION DE SERVICIOS PROFESIONALES"/>
    <n v="40"/>
    <s v="CC"/>
    <n v="39046947"/>
    <s v="GLORIA PATRICIA MONTERO CABAS"/>
    <n v="10043385"/>
    <m/>
    <m/>
    <n v="10043385"/>
    <x v="2"/>
    <x v="12"/>
  </r>
  <r>
    <n v="2018"/>
    <n v="136"/>
    <n v="1"/>
    <s v="01/JAN/2018"/>
    <s v="31/DEC/2018"/>
    <s v="31/DEC/2018"/>
    <s v="ORDENES DE PAGO"/>
    <n v="0"/>
    <n v="92"/>
    <d v="2018-03-16T00:00:00"/>
    <d v="2018-03-16T00:00:00"/>
    <n v="41"/>
    <n v="77"/>
    <s v="CONTRATO DE PRESTACION DE SERVICIOS PROFESIONALES"/>
    <n v="30"/>
    <s v="CC"/>
    <n v="79964160"/>
    <s v="BYRON SHELOCK PUERTO BARRIOS"/>
    <n v="10043385"/>
    <m/>
    <m/>
    <n v="10043385"/>
    <x v="2"/>
    <x v="12"/>
  </r>
  <r>
    <n v="2018"/>
    <n v="136"/>
    <n v="1"/>
    <s v="01/JAN/2018"/>
    <s v="31/DEC/2018"/>
    <s v="31/DEC/2018"/>
    <s v="ORDENES DE PAGO"/>
    <n v="0"/>
    <n v="93"/>
    <d v="2018-03-13T00:00:00"/>
    <d v="2018-03-13T00:00:00"/>
    <n v="42"/>
    <n v="67"/>
    <s v="CONTRATO DE PRESTACION DE SERVICIOS PROFESIONALES"/>
    <n v="39"/>
    <s v="CC"/>
    <n v="79297972"/>
    <s v="JOSE GONZALO ROMERO ACOSTA"/>
    <n v="10043385"/>
    <m/>
    <m/>
    <n v="10043385"/>
    <x v="2"/>
    <x v="12"/>
  </r>
  <r>
    <n v="2018"/>
    <n v="136"/>
    <n v="1"/>
    <s v="01/JAN/2018"/>
    <s v="31/DEC/2018"/>
    <s v="31/DEC/2018"/>
    <s v="ORDENES DE PAGO"/>
    <n v="0"/>
    <n v="94"/>
    <d v="2018-03-13T00:00:00"/>
    <d v="2018-03-13T00:00:00"/>
    <n v="9"/>
    <n v="45"/>
    <s v="CONTRATO DE PRESTACION DE SERVICIOS PROFESIONALES"/>
    <n v="7"/>
    <s v="CC"/>
    <n v="1015398025"/>
    <s v="JULIO CESAR AMAYA MENDEZ"/>
    <n v="6026031"/>
    <m/>
    <m/>
    <n v="6026031"/>
    <x v="2"/>
    <x v="12"/>
  </r>
  <r>
    <n v="2018"/>
    <n v="136"/>
    <n v="1"/>
    <s v="01/JAN/2018"/>
    <s v="31/DEC/2018"/>
    <s v="31/DEC/2018"/>
    <s v="ORDENES DE PAGO"/>
    <n v="0"/>
    <n v="99"/>
    <d v="2018-03-13T00:00:00"/>
    <d v="2018-03-13T00:00:00"/>
    <n v="11"/>
    <n v="48"/>
    <s v="CONTRATO DE PRESTACION DE SERVICIOS PROFESIONALES"/>
    <n v="14"/>
    <s v="CC"/>
    <n v="36302955"/>
    <s v="MONICA MARIA CABRA BAUTISTA"/>
    <n v="10043385"/>
    <m/>
    <m/>
    <n v="10043385"/>
    <x v="2"/>
    <x v="12"/>
  </r>
  <r>
    <n v="2018"/>
    <n v="136"/>
    <n v="1"/>
    <s v="01/JAN/2018"/>
    <s v="31/DEC/2018"/>
    <s v="31/DEC/2018"/>
    <s v="ORDENES DE PAGO"/>
    <n v="0"/>
    <n v="100"/>
    <d v="2018-03-13T00:00:00"/>
    <d v="2018-03-13T00:00:00"/>
    <n v="43"/>
    <n v="47"/>
    <s v="CONTRATO DE PRESTACION DE SERVICIOS PROFESIONALES"/>
    <n v="10"/>
    <s v="CC"/>
    <n v="79396575"/>
    <s v="GERMAN ARTURO MEDINA AVILA"/>
    <n v="10043385"/>
    <m/>
    <m/>
    <n v="10043385"/>
    <x v="2"/>
    <x v="12"/>
  </r>
  <r>
    <n v="2018"/>
    <n v="136"/>
    <n v="1"/>
    <s v="01/JAN/2018"/>
    <s v="31/DEC/2018"/>
    <s v="31/DEC/2018"/>
    <s v="ORDENES DE PAGO"/>
    <n v="0"/>
    <n v="107"/>
    <d v="2018-03-16T00:00:00"/>
    <d v="2018-03-16T00:00:00"/>
    <n v="63"/>
    <n v="94"/>
    <s v="CONTRATO DE PRESTACION DE SERVICIOS DE APOYO A LA GESTION"/>
    <n v="71"/>
    <s v="CC"/>
    <n v="1032449028"/>
    <s v="DIANA PAOLA HERRERA MANCILLA"/>
    <n v="2678236"/>
    <m/>
    <m/>
    <n v="2678236"/>
    <x v="2"/>
    <x v="12"/>
  </r>
  <r>
    <n v="2018"/>
    <n v="136"/>
    <n v="1"/>
    <s v="01/JAN/2018"/>
    <s v="31/DEC/2018"/>
    <s v="31/DEC/2018"/>
    <s v="ORDENES DE PAGO"/>
    <n v="0"/>
    <n v="109"/>
    <d v="2018-03-16T00:00:00"/>
    <d v="2018-03-16T00:00:00"/>
    <n v="13"/>
    <n v="80"/>
    <s v="CONTRATO DE PRESTACION DE SERVICIOS PROFESIONALES"/>
    <n v="19"/>
    <s v="CC"/>
    <n v="1018415826"/>
    <s v="CRISTIAN ANDRES CARRANZA RAMIREZ"/>
    <n v="10043385"/>
    <m/>
    <m/>
    <n v="10043385"/>
    <x v="2"/>
    <x v="12"/>
  </r>
  <r>
    <n v="2018"/>
    <n v="136"/>
    <n v="1"/>
    <s v="01/JAN/2018"/>
    <s v="31/DEC/2018"/>
    <s v="31/DEC/2018"/>
    <s v="ORDENES DE PAGO"/>
    <n v="0"/>
    <n v="111"/>
    <d v="2018-03-16T00:00:00"/>
    <d v="2018-03-16T00:00:00"/>
    <n v="66"/>
    <n v="78"/>
    <s v="CONTRATO DE PRESTACION DE SERVICIOS PROFESIONALES"/>
    <n v="78"/>
    <s v="NIT"/>
    <n v="900368799"/>
    <s v="MEDELLIN MARTINEZ &amp; DURAN ABOGADOS SAS"/>
    <n v="10043385"/>
    <m/>
    <m/>
    <n v="10043385"/>
    <x v="2"/>
    <x v="12"/>
  </r>
  <r>
    <n v="2018"/>
    <n v="136"/>
    <n v="1"/>
    <s v="01/JAN/2018"/>
    <s v="31/DEC/2018"/>
    <s v="31/DEC/2018"/>
    <s v="ORDENES DE PAGO"/>
    <n v="0"/>
    <n v="112"/>
    <d v="2018-03-21T00:00:00"/>
    <d v="2018-03-21T00:00:00"/>
    <n v="36"/>
    <n v="85"/>
    <s v="CONTRATO DE PRESTACION DE SERVICIOS PROFESIONALES"/>
    <n v="36"/>
    <s v="CC"/>
    <n v="80415506"/>
    <s v="WILLIAM ADAN RODRIGUEZ CASTILLO"/>
    <n v="10043385"/>
    <m/>
    <m/>
    <n v="10043385"/>
    <x v="2"/>
    <x v="12"/>
  </r>
  <r>
    <n v="2018"/>
    <n v="136"/>
    <n v="1"/>
    <s v="01/JAN/2018"/>
    <s v="31/DEC/2018"/>
    <s v="31/DEC/2018"/>
    <s v="ORDENES DE PAGO"/>
    <n v="0"/>
    <n v="114"/>
    <d v="2018-03-20T00:00:00"/>
    <d v="2018-03-20T00:00:00"/>
    <n v="68"/>
    <n v="89"/>
    <s v="CONTRATO DE PRESTACION DE SERVICIOS PROFESIONALES"/>
    <n v="67"/>
    <s v="CC"/>
    <n v="91519674"/>
    <s v="FELIPE  SERRANO PINILLA"/>
    <n v="10000000"/>
    <m/>
    <m/>
    <n v="10000000"/>
    <x v="2"/>
    <x v="12"/>
  </r>
  <r>
    <n v="2018"/>
    <n v="136"/>
    <n v="1"/>
    <s v="01/JAN/2018"/>
    <s v="31/DEC/2018"/>
    <s v="31/DEC/2018"/>
    <s v="ORDENES DE PAGO"/>
    <n v="0"/>
    <n v="118"/>
    <d v="2018-03-21T00:00:00"/>
    <d v="2018-03-21T00:00:00"/>
    <n v="53"/>
    <n v="19"/>
    <s v="CONTRATO DE PRESTACION DE SERVICIOS PROFESIONALES"/>
    <n v="62"/>
    <s v="CC"/>
    <n v="73134102"/>
    <s v="HECTOR ENRIQUE FERRER LEAL"/>
    <n v="10043385"/>
    <n v="10043385"/>
    <m/>
    <m/>
    <x v="2"/>
    <x v="12"/>
  </r>
  <r>
    <n v="2018"/>
    <n v="136"/>
    <n v="1"/>
    <s v="01/JAN/2018"/>
    <s v="31/DEC/2018"/>
    <s v="31/DEC/2018"/>
    <s v="ORDENES DE PAGO"/>
    <n v="0"/>
    <n v="119"/>
    <d v="2018-03-21T00:00:00"/>
    <d v="2018-03-21T00:00:00"/>
    <n v="40"/>
    <n v="66"/>
    <s v="CONTRATO DE PRESTACION DE SERVICIOS PROFESIONALES"/>
    <n v="45"/>
    <s v="CC"/>
    <n v="79555368"/>
    <s v="OSCAR ALFONSO PINEDA VELASCO"/>
    <n v="8704267"/>
    <m/>
    <m/>
    <n v="8704267"/>
    <x v="2"/>
    <x v="12"/>
  </r>
  <r>
    <n v="2018"/>
    <n v="136"/>
    <n v="1"/>
    <s v="01/JAN/2018"/>
    <s v="31/DEC/2018"/>
    <s v="31/DEC/2018"/>
    <s v="ORDENES DE PAGO"/>
    <n v="0"/>
    <n v="121"/>
    <d v="2018-03-22T00:00:00"/>
    <d v="2018-03-22T00:00:00"/>
    <n v="53"/>
    <n v="19"/>
    <s v="CONTRATO DE PRESTACION DE SERVICIOS PROFESIONALES"/>
    <n v="62"/>
    <s v="CC"/>
    <n v="73134102"/>
    <s v="HECTOR ENRIQUE FERRER LEAL"/>
    <n v="10043385"/>
    <m/>
    <m/>
    <n v="10043385"/>
    <x v="2"/>
    <x v="12"/>
  </r>
  <r>
    <n v="2018"/>
    <n v="136"/>
    <n v="1"/>
    <s v="01/JAN/2018"/>
    <s v="31/DEC/2018"/>
    <s v="31/DEC/2018"/>
    <s v="ORDENES DE PAGO"/>
    <n v="0"/>
    <n v="129"/>
    <d v="2018-04-05T00:00:00"/>
    <d v="2018-04-05T00:00:00"/>
    <n v="36"/>
    <n v="85"/>
    <s v="CONTRATO DE PRESTACION DE SERVICIOS PROFESIONALES"/>
    <n v="36"/>
    <s v="CC"/>
    <n v="80415506"/>
    <s v="WILLIAM ADAN RODRIGUEZ CASTILLO"/>
    <n v="10043385"/>
    <m/>
    <m/>
    <n v="10043385"/>
    <x v="3"/>
    <x v="12"/>
  </r>
  <r>
    <n v="2018"/>
    <n v="136"/>
    <n v="1"/>
    <s v="01/JAN/2018"/>
    <s v="31/DEC/2018"/>
    <s v="31/DEC/2018"/>
    <s v="ORDENES DE PAGO"/>
    <n v="0"/>
    <n v="130"/>
    <d v="2018-04-05T00:00:00"/>
    <d v="2018-04-05T00:00:00"/>
    <n v="18"/>
    <n v="81"/>
    <s v="CONTRATO DE PRESTACION DE SERVICIOS DE APOYO A LA GESTION"/>
    <n v="27"/>
    <s v="CC"/>
    <n v="1121844120"/>
    <s v="DIEGO ALEJANDRO PEÐA SANCHEZ"/>
    <n v="2678236"/>
    <m/>
    <m/>
    <n v="2678236"/>
    <x v="3"/>
    <x v="12"/>
  </r>
  <r>
    <n v="2018"/>
    <n v="136"/>
    <n v="1"/>
    <s v="01/JAN/2018"/>
    <s v="31/DEC/2018"/>
    <s v="31/DEC/2018"/>
    <s v="ORDENES DE PAGO"/>
    <n v="0"/>
    <n v="137"/>
    <d v="2018-04-05T00:00:00"/>
    <d v="2018-04-05T00:00:00"/>
    <n v="8"/>
    <n v="17"/>
    <s v="CONTRATO DE PRESTACION DE SERVICIOS PROFESIONALES"/>
    <n v="1"/>
    <s v="CC"/>
    <n v="80778170"/>
    <s v="MIGUEL ANGEL GRANADOS SANCHEZ"/>
    <n v="8704267"/>
    <m/>
    <m/>
    <n v="8704267"/>
    <x v="3"/>
    <x v="12"/>
  </r>
  <r>
    <n v="2018"/>
    <n v="136"/>
    <n v="1"/>
    <s v="01/JAN/2018"/>
    <s v="31/DEC/2018"/>
    <s v="31/DEC/2018"/>
    <s v="ORDENES DE PAGO"/>
    <n v="0"/>
    <n v="138"/>
    <d v="2018-04-05T00:00:00"/>
    <d v="2018-04-05T00:00:00"/>
    <n v="11"/>
    <n v="48"/>
    <s v="CONTRATO DE PRESTACION DE SERVICIOS PROFESIONALES"/>
    <n v="14"/>
    <s v="CC"/>
    <n v="36302955"/>
    <s v="MONICA MARIA CABRA BAUTISTA"/>
    <n v="10043385"/>
    <m/>
    <m/>
    <n v="10043385"/>
    <x v="3"/>
    <x v="12"/>
  </r>
  <r>
    <n v="2018"/>
    <n v="136"/>
    <n v="1"/>
    <s v="01/JAN/2018"/>
    <s v="31/DEC/2018"/>
    <s v="31/DEC/2018"/>
    <s v="ORDENES DE PAGO"/>
    <n v="0"/>
    <n v="139"/>
    <d v="2018-04-05T00:00:00"/>
    <d v="2018-04-05T00:00:00"/>
    <n v="63"/>
    <n v="94"/>
    <s v="CONTRATO DE PRESTACION DE SERVICIOS DE APOYO A LA GESTION"/>
    <n v="71"/>
    <s v="CC"/>
    <n v="1032449028"/>
    <s v="DIANA PAOLA HERRERA MANCILLA"/>
    <n v="2678236"/>
    <m/>
    <m/>
    <n v="2678236"/>
    <x v="3"/>
    <x v="12"/>
  </r>
  <r>
    <n v="2018"/>
    <n v="136"/>
    <n v="1"/>
    <s v="01/JAN/2018"/>
    <s v="31/DEC/2018"/>
    <s v="31/DEC/2018"/>
    <s v="ORDENES DE PAGO"/>
    <n v="0"/>
    <n v="140"/>
    <d v="2018-04-05T00:00:00"/>
    <d v="2018-04-05T00:00:00"/>
    <n v="34"/>
    <n v="79"/>
    <s v="CONTRATO DE PRESTACION DE SERVICIOS PROFESIONALES"/>
    <n v="29"/>
    <s v="CC"/>
    <n v="41424560"/>
    <s v="MARIA INES DEL ROSARIO ROJAS BENAVIDES"/>
    <n v="7365149"/>
    <m/>
    <m/>
    <n v="7365149"/>
    <x v="3"/>
    <x v="12"/>
  </r>
  <r>
    <n v="2018"/>
    <n v="136"/>
    <n v="1"/>
    <s v="01/JAN/2018"/>
    <s v="31/DEC/2018"/>
    <s v="31/DEC/2018"/>
    <s v="ORDENES DE PAGO"/>
    <n v="0"/>
    <n v="142"/>
    <d v="2018-04-05T00:00:00"/>
    <d v="2018-04-05T00:00:00"/>
    <n v="21"/>
    <n v="70"/>
    <s v="CONTRATO DE PRESTACION DE SERVICIOS PROFESIONALES"/>
    <n v="43"/>
    <s v="CC"/>
    <n v="1019004199"/>
    <s v="WILMER DANIEL GUTIERREZ PULIDO"/>
    <n v="4017354"/>
    <m/>
    <m/>
    <n v="4017354"/>
    <x v="3"/>
    <x v="12"/>
  </r>
  <r>
    <n v="2018"/>
    <n v="136"/>
    <n v="1"/>
    <s v="01/JAN/2018"/>
    <s v="31/DEC/2018"/>
    <s v="31/DEC/2018"/>
    <s v="ORDENES DE PAGO"/>
    <n v="0"/>
    <n v="143"/>
    <d v="2018-04-05T00:00:00"/>
    <d v="2018-04-05T00:00:00"/>
    <n v="44"/>
    <n v="64"/>
    <s v="CONTRATO DE PRESTACION DE SERVICIOS PROFESIONALES"/>
    <n v="49"/>
    <s v="CC"/>
    <n v="79521789"/>
    <s v="HECTOR JOSE RODRIGUEZ VALERO"/>
    <n v="10043385"/>
    <m/>
    <m/>
    <n v="10043385"/>
    <x v="3"/>
    <x v="12"/>
  </r>
  <r>
    <n v="2018"/>
    <n v="136"/>
    <n v="1"/>
    <s v="01/JAN/2018"/>
    <s v="31/DEC/2018"/>
    <s v="31/DEC/2018"/>
    <s v="ORDENES DE PAGO"/>
    <n v="0"/>
    <n v="144"/>
    <d v="2018-04-05T00:00:00"/>
    <d v="2018-04-05T00:00:00"/>
    <n v="38"/>
    <n v="69"/>
    <s v="CONTRATO DE PRESTACION DE SERVICIOS PROFESIONALES"/>
    <n v="37"/>
    <s v="CC"/>
    <n v="1013631741"/>
    <s v="LUIS FELIPE CHISCO APONTE"/>
    <n v="5356472"/>
    <m/>
    <m/>
    <n v="5356472"/>
    <x v="3"/>
    <x v="12"/>
  </r>
  <r>
    <n v="2018"/>
    <n v="136"/>
    <n v="1"/>
    <s v="01/JAN/2018"/>
    <s v="31/DEC/2018"/>
    <s v="31/DEC/2018"/>
    <s v="ORDENES DE PAGO"/>
    <n v="0"/>
    <n v="145"/>
    <d v="2018-04-12T00:00:00"/>
    <d v="2018-04-12T00:00:00"/>
    <n v="37"/>
    <n v="71"/>
    <s v="CONTRATO DE PRESTACION DE SERVICIOS PROFESIONALES"/>
    <n v="38"/>
    <s v="CC"/>
    <n v="1032370326"/>
    <s v="CAROLINA  MEJIA DORADO"/>
    <n v="5356472"/>
    <m/>
    <m/>
    <n v="5356472"/>
    <x v="3"/>
    <x v="12"/>
  </r>
  <r>
    <n v="2018"/>
    <n v="136"/>
    <n v="1"/>
    <s v="01/JAN/2018"/>
    <s v="31/DEC/2018"/>
    <s v="31/DEC/2018"/>
    <s v="ORDENES DE PAGO"/>
    <n v="0"/>
    <n v="146"/>
    <d v="2018-04-05T00:00:00"/>
    <d v="2018-04-05T00:00:00"/>
    <n v="46"/>
    <n v="65"/>
    <s v="CONTRATO DE PRESTACION DE SERVICIOS PROFESIONALES"/>
    <n v="40"/>
    <s v="CC"/>
    <n v="39046947"/>
    <s v="GLORIA PATRICIA MONTERO CABAS"/>
    <n v="10043385"/>
    <m/>
    <m/>
    <n v="10043385"/>
    <x v="3"/>
    <x v="12"/>
  </r>
  <r>
    <n v="2018"/>
    <n v="136"/>
    <n v="1"/>
    <s v="01/JAN/2018"/>
    <s v="31/DEC/2018"/>
    <s v="31/DEC/2018"/>
    <s v="ORDENES DE PAGO"/>
    <n v="0"/>
    <n v="147"/>
    <d v="2018-04-05T00:00:00"/>
    <d v="2018-04-05T00:00:00"/>
    <n v="43"/>
    <n v="47"/>
    <s v="CONTRATO DE PRESTACION DE SERVICIOS PROFESIONALES"/>
    <n v="10"/>
    <s v="CC"/>
    <n v="79396575"/>
    <s v="GERMAN ARTURO MEDINA AVILA"/>
    <n v="10043385"/>
    <m/>
    <m/>
    <n v="10043385"/>
    <x v="3"/>
    <x v="12"/>
  </r>
  <r>
    <n v="2018"/>
    <n v="136"/>
    <n v="1"/>
    <s v="01/JAN/2018"/>
    <s v="31/DEC/2018"/>
    <s v="31/DEC/2018"/>
    <s v="ORDENES DE PAGO"/>
    <n v="0"/>
    <n v="148"/>
    <d v="2018-04-05T00:00:00"/>
    <d v="2018-04-05T00:00:00"/>
    <n v="14"/>
    <n v="44"/>
    <s v="CONTRATO DE PRESTACION DE SERVICIOS PROFESIONALES"/>
    <n v="11"/>
    <s v="CC"/>
    <n v="1023916955"/>
    <s v="ANYI SHARLYN MARIN CAMARGO"/>
    <n v="6026031"/>
    <m/>
    <m/>
    <n v="6026031"/>
    <x v="3"/>
    <x v="12"/>
  </r>
  <r>
    <n v="2018"/>
    <n v="136"/>
    <n v="1"/>
    <s v="01/JAN/2018"/>
    <s v="31/DEC/2018"/>
    <s v="31/DEC/2018"/>
    <s v="ORDENES DE PAGO"/>
    <n v="0"/>
    <n v="149"/>
    <d v="2018-04-12T00:00:00"/>
    <d v="2018-04-12T00:00:00"/>
    <n v="39"/>
    <n v="68"/>
    <s v="CONTRATO DE PRESTACION DE SERVICIOS PROFESIONALES"/>
    <n v="41"/>
    <s v="CC"/>
    <n v="79690696"/>
    <s v="CESAR JOSE SANINT GONZALEZ"/>
    <n v="10043385"/>
    <m/>
    <m/>
    <n v="10043385"/>
    <x v="3"/>
    <x v="12"/>
  </r>
  <r>
    <n v="2018"/>
    <n v="136"/>
    <n v="1"/>
    <s v="01/JAN/2018"/>
    <s v="31/DEC/2018"/>
    <s v="31/DEC/2018"/>
    <s v="ORDENES DE PAGO"/>
    <n v="0"/>
    <n v="153"/>
    <d v="2018-04-05T00:00:00"/>
    <d v="2018-04-05T00:00:00"/>
    <n v="9"/>
    <n v="45"/>
    <s v="CONTRATO DE PRESTACION DE SERVICIOS PROFESIONALES"/>
    <n v="7"/>
    <s v="CC"/>
    <n v="1015398025"/>
    <s v="JULIO CESAR AMAYA MENDEZ"/>
    <n v="6026031"/>
    <m/>
    <m/>
    <n v="6026031"/>
    <x v="3"/>
    <x v="12"/>
  </r>
  <r>
    <n v="2018"/>
    <n v="136"/>
    <n v="1"/>
    <s v="01/JAN/2018"/>
    <s v="31/DEC/2018"/>
    <s v="31/DEC/2018"/>
    <s v="ORDENES DE PAGO"/>
    <n v="0"/>
    <n v="157"/>
    <d v="2018-04-10T00:00:00"/>
    <d v="2018-04-10T00:00:00"/>
    <n v="49"/>
    <n v="20"/>
    <s v="CONTRATO DE PRESTACION DE SERVICIOS PROFESIONALES"/>
    <n v="63"/>
    <s v="CC"/>
    <n v="80769128"/>
    <s v="JUAN CAMILO CABREJO GUTIERREZ"/>
    <n v="9373826"/>
    <n v="9373826"/>
    <m/>
    <m/>
    <x v="3"/>
    <x v="12"/>
  </r>
  <r>
    <n v="2018"/>
    <n v="136"/>
    <n v="1"/>
    <s v="01/JAN/2018"/>
    <s v="31/DEC/2018"/>
    <s v="31/DEC/2018"/>
    <s v="ORDENES DE PAGO"/>
    <n v="0"/>
    <n v="165"/>
    <d v="2018-04-13T00:00:00"/>
    <d v="2018-04-13T00:00:00"/>
    <n v="52"/>
    <n v="18"/>
    <s v="CONTRATO DE PRESTACION DE SERVICIOS PROFESIONALES"/>
    <n v="55"/>
    <s v="CC"/>
    <n v="1118820062"/>
    <s v="MILENE ARLYNE CASTRILLON OCHOA"/>
    <n v="7365149"/>
    <m/>
    <m/>
    <n v="7365149"/>
    <x v="3"/>
    <x v="12"/>
  </r>
  <r>
    <n v="2018"/>
    <n v="136"/>
    <n v="1"/>
    <s v="01/JAN/2018"/>
    <s v="31/DEC/2018"/>
    <s v="31/DEC/2018"/>
    <s v="ORDENES DE PAGO"/>
    <n v="0"/>
    <n v="166"/>
    <d v="2018-04-12T00:00:00"/>
    <d v="2018-04-12T00:00:00"/>
    <n v="53"/>
    <n v="19"/>
    <s v="CONTRATO DE PRESTACION DE SERVICIOS PROFESIONALES"/>
    <n v="62"/>
    <s v="CC"/>
    <n v="73134102"/>
    <s v="HECTOR ENRIQUE FERRER LEAL"/>
    <n v="10043385"/>
    <m/>
    <m/>
    <n v="10043385"/>
    <x v="3"/>
    <x v="12"/>
  </r>
  <r>
    <n v="2018"/>
    <n v="136"/>
    <n v="1"/>
    <s v="01/JAN/2018"/>
    <s v="31/DEC/2018"/>
    <s v="31/DEC/2018"/>
    <s v="ORDENES DE PAGO"/>
    <n v="0"/>
    <n v="167"/>
    <d v="2018-04-12T00:00:00"/>
    <d v="2018-04-12T00:00:00"/>
    <n v="16"/>
    <n v="83"/>
    <s v="CONTRATO DE PRESTACION DE SERVICIOS PROFESIONALES"/>
    <n v="26"/>
    <s v="CC"/>
    <n v="52829099"/>
    <s v="LILIANA JOHANNA SINISTERRA REY"/>
    <n v="7365149"/>
    <m/>
    <m/>
    <n v="7365149"/>
    <x v="3"/>
    <x v="12"/>
  </r>
  <r>
    <n v="2018"/>
    <n v="136"/>
    <n v="1"/>
    <s v="01/JAN/2018"/>
    <s v="31/DEC/2018"/>
    <s v="31/DEC/2018"/>
    <s v="ORDENES DE PAGO"/>
    <n v="0"/>
    <n v="168"/>
    <d v="2018-04-12T00:00:00"/>
    <d v="2018-04-12T00:00:00"/>
    <n v="12"/>
    <n v="84"/>
    <s v="CONTRATO DE PRESTACION DE SERVICIOS PROFESIONALES"/>
    <n v="18"/>
    <s v="CC"/>
    <n v="53080855"/>
    <s v="PAOLA ANDREA GOMEZ VELEZ"/>
    <n v="4017354"/>
    <m/>
    <m/>
    <n v="4017354"/>
    <x v="3"/>
    <x v="12"/>
  </r>
  <r>
    <n v="2018"/>
    <n v="136"/>
    <n v="1"/>
    <s v="01/JAN/2018"/>
    <s v="31/DEC/2018"/>
    <s v="31/DEC/2018"/>
    <s v="ORDENES DE PAGO"/>
    <n v="0"/>
    <n v="169"/>
    <d v="2018-04-13T00:00:00"/>
    <d v="2018-04-13T00:00:00"/>
    <n v="35"/>
    <n v="82"/>
    <s v="CONTRATO DE PRESTACION DE SERVICIOS DE APOYO A LA GESTION"/>
    <n v="35"/>
    <s v="CC"/>
    <n v="51848008"/>
    <s v="MERCEDES ELIZABETH CARDOZO AVENDAÐO"/>
    <n v="2678236"/>
    <m/>
    <m/>
    <n v="2678236"/>
    <x v="3"/>
    <x v="12"/>
  </r>
  <r>
    <n v="2018"/>
    <n v="136"/>
    <n v="1"/>
    <s v="01/JAN/2018"/>
    <s v="31/DEC/2018"/>
    <s v="31/DEC/2018"/>
    <s v="ORDENES DE PAGO"/>
    <n v="0"/>
    <n v="170"/>
    <d v="2018-04-12T00:00:00"/>
    <d v="2018-04-12T00:00:00"/>
    <n v="13"/>
    <n v="80"/>
    <s v="CONTRATO DE PRESTACION DE SERVICIOS PROFESIONALES"/>
    <n v="19"/>
    <s v="CC"/>
    <n v="1018415826"/>
    <s v="CRISTIAN ANDRES CARRANZA RAMIREZ"/>
    <n v="10043385"/>
    <m/>
    <m/>
    <n v="10043385"/>
    <x v="3"/>
    <x v="12"/>
  </r>
  <r>
    <n v="2018"/>
    <n v="136"/>
    <n v="1"/>
    <s v="01/JAN/2018"/>
    <s v="31/DEC/2018"/>
    <s v="31/DEC/2018"/>
    <s v="ORDENES DE PAGO"/>
    <n v="0"/>
    <n v="172"/>
    <d v="2018-04-12T00:00:00"/>
    <d v="2018-04-12T00:00:00"/>
    <n v="41"/>
    <n v="77"/>
    <s v="CONTRATO DE PRESTACION DE SERVICIOS PROFESIONALES"/>
    <n v="30"/>
    <s v="CC"/>
    <n v="79964160"/>
    <s v="BYRON SHELOCK PUERTO BARRIOS"/>
    <n v="10043385"/>
    <m/>
    <m/>
    <n v="10043385"/>
    <x v="3"/>
    <x v="12"/>
  </r>
  <r>
    <n v="2018"/>
    <n v="136"/>
    <n v="1"/>
    <s v="01/JAN/2018"/>
    <s v="31/DEC/2018"/>
    <s v="31/DEC/2018"/>
    <s v="ORDENES DE PAGO"/>
    <n v="0"/>
    <n v="174"/>
    <d v="2018-04-12T00:00:00"/>
    <d v="2018-04-12T00:00:00"/>
    <n v="48"/>
    <n v="86"/>
    <s v="CONTRATO DE PRESTACION DE SERVICIOS PROFESIONALES"/>
    <n v="57"/>
    <s v="NIT"/>
    <n v="830511165"/>
    <s v="MARTIN BERMUDEZ ASOCIADOS S A"/>
    <n v="59200000"/>
    <m/>
    <m/>
    <n v="59200000"/>
    <x v="3"/>
    <x v="12"/>
  </r>
  <r>
    <n v="2018"/>
    <n v="136"/>
    <n v="1"/>
    <s v="01/JAN/2018"/>
    <s v="31/DEC/2018"/>
    <s v="31/DEC/2018"/>
    <s v="ORDENES DE PAGO"/>
    <n v="0"/>
    <n v="175"/>
    <d v="2018-04-12T00:00:00"/>
    <d v="2018-04-12T00:00:00"/>
    <n v="48"/>
    <n v="86"/>
    <s v="CONTRATO DE PRESTACION DE SERVICIOS PROFESIONALES"/>
    <n v="57"/>
    <s v="NIT"/>
    <n v="830511165"/>
    <s v="MARTIN BERMUDEZ ASOCIADOS S A"/>
    <n v="59600000"/>
    <m/>
    <m/>
    <n v="59600000"/>
    <x v="3"/>
    <x v="12"/>
  </r>
  <r>
    <n v="2018"/>
    <n v="136"/>
    <n v="1"/>
    <s v="01/JAN/2018"/>
    <s v="31/DEC/2018"/>
    <s v="31/DEC/2018"/>
    <s v="ORDENES DE PAGO"/>
    <n v="0"/>
    <n v="177"/>
    <d v="2018-04-12T00:00:00"/>
    <d v="2018-04-12T00:00:00"/>
    <n v="66"/>
    <n v="78"/>
    <s v="CONTRATO DE PRESTACION DE SERVICIOS PROFESIONALES"/>
    <n v="78"/>
    <s v="NIT"/>
    <n v="900368799"/>
    <s v="MEDELLIN MARTINEZ &amp; DURAN ABOGADOS SAS"/>
    <n v="10043385"/>
    <m/>
    <m/>
    <n v="10043385"/>
    <x v="3"/>
    <x v="12"/>
  </r>
  <r>
    <n v="2018"/>
    <n v="136"/>
    <n v="1"/>
    <s v="01/JAN/2018"/>
    <s v="31/DEC/2018"/>
    <s v="31/DEC/2018"/>
    <s v="ORDENES DE PAGO"/>
    <n v="0"/>
    <n v="178"/>
    <d v="2018-04-12T00:00:00"/>
    <d v="2018-04-12T00:00:00"/>
    <n v="57"/>
    <n v="105"/>
    <s v="CONTRATO DE PRESTACION DE SERVICIOS PROFESIONALES"/>
    <n v="65"/>
    <s v="CC"/>
    <n v="32670457"/>
    <s v="GUILLERMINA VICTORIA TORRES ROMERO"/>
    <n v="9373826"/>
    <m/>
    <m/>
    <n v="9373826"/>
    <x v="3"/>
    <x v="12"/>
  </r>
  <r>
    <n v="2018"/>
    <n v="136"/>
    <n v="1"/>
    <s v="01/JAN/2018"/>
    <s v="31/DEC/2018"/>
    <s v="31/DEC/2018"/>
    <s v="ORDENES DE PAGO"/>
    <n v="0"/>
    <n v="179"/>
    <d v="2018-04-18T00:00:00"/>
    <d v="2018-04-18T00:00:00"/>
    <n v="72"/>
    <n v="95"/>
    <s v="CONTRATO DE PRESTACION DE SERVICIOS PROFESIONALES"/>
    <n v="73"/>
    <s v="CC"/>
    <n v="79574305"/>
    <s v="NELSON ENRIQUE URREGO MALDONADO"/>
    <n v="20086770"/>
    <m/>
    <m/>
    <n v="20086770"/>
    <x v="3"/>
    <x v="12"/>
  </r>
  <r>
    <n v="2018"/>
    <n v="136"/>
    <n v="1"/>
    <s v="01/JAN/2018"/>
    <s v="31/DEC/2018"/>
    <s v="31/DEC/2018"/>
    <s v="ORDENES DE PAGO"/>
    <n v="0"/>
    <n v="185"/>
    <d v="2018-04-12T00:00:00"/>
    <d v="2018-04-12T00:00:00"/>
    <n v="42"/>
    <n v="67"/>
    <s v="CONTRATO DE PRESTACION DE SERVICIOS PROFESIONALES"/>
    <n v="39"/>
    <s v="CC"/>
    <n v="79297972"/>
    <s v="JOSE GONZALO ROMERO ACOSTA"/>
    <n v="10043385"/>
    <m/>
    <m/>
    <n v="10043385"/>
    <x v="3"/>
    <x v="12"/>
  </r>
  <r>
    <n v="2018"/>
    <n v="136"/>
    <n v="1"/>
    <s v="01/JAN/2018"/>
    <s v="31/DEC/2018"/>
    <s v="31/DEC/2018"/>
    <s v="ORDENES DE PAGO"/>
    <n v="0"/>
    <n v="189"/>
    <d v="2018-04-13T00:00:00"/>
    <d v="2018-04-13T00:00:00"/>
    <n v="49"/>
    <n v="20"/>
    <s v="CONTRATO DE PRESTACION DE SERVICIOS PROFESIONALES"/>
    <n v="63"/>
    <s v="CC"/>
    <n v="80769128"/>
    <s v="JUAN CAMILO CABREJO GUTIERREZ"/>
    <n v="9373826"/>
    <m/>
    <m/>
    <n v="9373826"/>
    <x v="3"/>
    <x v="12"/>
  </r>
  <r>
    <n v="2018"/>
    <n v="136"/>
    <n v="1"/>
    <s v="01/JAN/2018"/>
    <s v="31/DEC/2018"/>
    <s v="31/DEC/2018"/>
    <s v="ORDENES DE PAGO"/>
    <n v="0"/>
    <n v="191"/>
    <d v="2018-04-18T00:00:00"/>
    <d v="2018-04-18T00:00:00"/>
    <n v="31"/>
    <n v="16"/>
    <s v="CONTRATO DE PRESTACION DE SERVICIOS PROFESIONALES"/>
    <n v="17"/>
    <s v="CC"/>
    <n v="51818608"/>
    <s v="CLAUDIA MARINA NIÐO MESA"/>
    <n v="10043385"/>
    <m/>
    <m/>
    <n v="10043385"/>
    <x v="3"/>
    <x v="12"/>
  </r>
  <r>
    <n v="2018"/>
    <n v="136"/>
    <n v="1"/>
    <s v="01/JAN/2018"/>
    <s v="31/DEC/2018"/>
    <s v="31/DEC/2018"/>
    <s v="ORDENES DE PAGO"/>
    <n v="0"/>
    <n v="194"/>
    <d v="2018-04-13T00:00:00"/>
    <d v="2018-04-13T00:00:00"/>
    <n v="35"/>
    <n v="82"/>
    <s v="CONTRATO DE PRESTACION DE SERVICIOS DE APOYO A LA GESTION"/>
    <n v="35"/>
    <s v="CC"/>
    <n v="51848008"/>
    <s v="MERCEDES ELIZABETH CARDOZO AVENDAÐO"/>
    <n v="2678236"/>
    <m/>
    <m/>
    <n v="2678236"/>
    <x v="3"/>
    <x v="12"/>
  </r>
  <r>
    <n v="2018"/>
    <n v="136"/>
    <n v="1"/>
    <s v="01/JAN/2018"/>
    <s v="31/DEC/2018"/>
    <s v="31/DEC/2018"/>
    <s v="ORDENES DE PAGO"/>
    <n v="0"/>
    <n v="197"/>
    <d v="2018-04-16T00:00:00"/>
    <d v="2018-04-16T00:00:00"/>
    <n v="40"/>
    <n v="66"/>
    <s v="CONTRATO DE PRESTACION DE SERVICIOS PROFESIONALES"/>
    <n v="45"/>
    <s v="CC"/>
    <n v="79555368"/>
    <s v="OSCAR ALFONSO PINEDA VELASCO"/>
    <n v="8704267"/>
    <m/>
    <m/>
    <n v="8704267"/>
    <x v="3"/>
    <x v="12"/>
  </r>
  <r>
    <n v="2018"/>
    <n v="136"/>
    <n v="1"/>
    <s v="01/JAN/2018"/>
    <s v="31/DEC/2018"/>
    <s v="31/DEC/2018"/>
    <s v="ORDENES DE PAGO"/>
    <n v="0"/>
    <n v="200"/>
    <d v="2018-04-18T00:00:00"/>
    <d v="2018-04-18T00:00:00"/>
    <n v="31"/>
    <n v="16"/>
    <s v="CONTRATO DE PRESTACION DE SERVICIOS PROFESIONALES"/>
    <n v="17"/>
    <s v="CC"/>
    <n v="51818608"/>
    <s v="CLAUDIA MARINA NIÐO MESA"/>
    <n v="10043385"/>
    <m/>
    <m/>
    <n v="10043385"/>
    <x v="3"/>
    <x v="12"/>
  </r>
  <r>
    <n v="2018"/>
    <n v="136"/>
    <n v="1"/>
    <s v="01/JAN/2018"/>
    <s v="31/DEC/2018"/>
    <s v="31/DEC/2018"/>
    <s v="ORDENES DE PAGO"/>
    <n v="0"/>
    <n v="214"/>
    <d v="2018-05-04T00:00:00"/>
    <d v="2018-05-04T00:00:00"/>
    <n v="13"/>
    <n v="80"/>
    <s v="CONTRATO DE PRESTACION DE SERVICIOS PROFESIONALES"/>
    <n v="19"/>
    <s v="CC"/>
    <n v="1018415826"/>
    <s v="CRISTIAN ANDRES CARRANZA RAMIREZ"/>
    <n v="10043385"/>
    <m/>
    <m/>
    <n v="10043385"/>
    <x v="4"/>
    <x v="12"/>
  </r>
  <r>
    <n v="2018"/>
    <n v="136"/>
    <n v="1"/>
    <s v="01/JAN/2018"/>
    <s v="31/DEC/2018"/>
    <s v="31/DEC/2018"/>
    <s v="ORDENES DE PAGO"/>
    <n v="0"/>
    <n v="215"/>
    <d v="2018-05-04T00:00:00"/>
    <d v="2018-05-04T00:00:00"/>
    <n v="41"/>
    <n v="77"/>
    <s v="CONTRATO DE PRESTACION DE SERVICIOS PROFESIONALES"/>
    <n v="30"/>
    <s v="CC"/>
    <n v="79964160"/>
    <s v="BYRON SHELOCK PUERTO BARRIOS"/>
    <n v="10043385"/>
    <m/>
    <m/>
    <n v="10043385"/>
    <x v="4"/>
    <x v="12"/>
  </r>
  <r>
    <n v="2018"/>
    <n v="136"/>
    <n v="1"/>
    <s v="01/JAN/2018"/>
    <s v="31/DEC/2018"/>
    <s v="31/DEC/2018"/>
    <s v="ORDENES DE PAGO"/>
    <n v="0"/>
    <n v="216"/>
    <d v="2018-05-04T00:00:00"/>
    <d v="2018-05-04T00:00:00"/>
    <n v="16"/>
    <n v="83"/>
    <s v="CONTRATO DE PRESTACION DE SERVICIOS PROFESIONALES"/>
    <n v="26"/>
    <s v="CC"/>
    <n v="52829099"/>
    <s v="LILIANA JOHANNA SINISTERRA REY"/>
    <n v="7365149"/>
    <m/>
    <m/>
    <n v="7365149"/>
    <x v="4"/>
    <x v="12"/>
  </r>
  <r>
    <n v="2018"/>
    <n v="136"/>
    <n v="1"/>
    <s v="01/JAN/2018"/>
    <s v="31/DEC/2018"/>
    <s v="31/DEC/2018"/>
    <s v="ORDENES DE PAGO"/>
    <n v="0"/>
    <n v="217"/>
    <d v="2018-05-04T00:00:00"/>
    <d v="2018-05-04T00:00:00"/>
    <n v="34"/>
    <n v="79"/>
    <s v="CONTRATO DE PRESTACION DE SERVICIOS PROFESIONALES"/>
    <n v="29"/>
    <s v="CC"/>
    <n v="41424560"/>
    <s v="MARIA INES DEL ROSARIO ROJAS BENAVIDES"/>
    <n v="7365149"/>
    <m/>
    <m/>
    <n v="7365149"/>
    <x v="4"/>
    <x v="12"/>
  </r>
  <r>
    <n v="2018"/>
    <n v="136"/>
    <n v="1"/>
    <s v="01/JAN/2018"/>
    <s v="31/DEC/2018"/>
    <s v="31/DEC/2018"/>
    <s v="ORDENES DE PAGO"/>
    <n v="0"/>
    <n v="218"/>
    <d v="2018-05-04T00:00:00"/>
    <d v="2018-05-04T00:00:00"/>
    <n v="8"/>
    <n v="17"/>
    <s v="CONTRATO DE PRESTACION DE SERVICIOS PROFESIONALES"/>
    <n v="1"/>
    <s v="CC"/>
    <n v="80778170"/>
    <s v="MIGUEL ANGEL GRANADOS SANCHEZ"/>
    <n v="8704267"/>
    <m/>
    <m/>
    <n v="8704267"/>
    <x v="4"/>
    <x v="12"/>
  </r>
  <r>
    <n v="2018"/>
    <n v="136"/>
    <n v="1"/>
    <s v="01/JAN/2018"/>
    <s v="31/DEC/2018"/>
    <s v="31/DEC/2018"/>
    <s v="ORDENES DE PAGO"/>
    <n v="0"/>
    <n v="221"/>
    <d v="2018-05-04T00:00:00"/>
    <d v="2018-05-04T00:00:00"/>
    <n v="14"/>
    <n v="44"/>
    <s v="CONTRATO DE PRESTACION DE SERVICIOS PROFESIONALES"/>
    <n v="11"/>
    <s v="CC"/>
    <n v="1023916955"/>
    <s v="ANYI SHARLYN MARIN CAMARGO"/>
    <n v="6026031"/>
    <m/>
    <m/>
    <n v="6026031"/>
    <x v="4"/>
    <x v="12"/>
  </r>
  <r>
    <n v="2018"/>
    <n v="136"/>
    <n v="1"/>
    <s v="01/JAN/2018"/>
    <s v="31/DEC/2018"/>
    <s v="31/DEC/2018"/>
    <s v="ORDENES DE PAGO"/>
    <n v="0"/>
    <n v="222"/>
    <d v="2018-05-04T00:00:00"/>
    <d v="2018-05-04T00:00:00"/>
    <n v="9"/>
    <n v="45"/>
    <s v="CONTRATO DE PRESTACION DE SERVICIOS PROFESIONALES"/>
    <n v="7"/>
    <s v="CC"/>
    <n v="1015398025"/>
    <s v="JULIO CESAR AMAYA MENDEZ"/>
    <n v="6026031"/>
    <m/>
    <m/>
    <n v="6026031"/>
    <x v="4"/>
    <x v="12"/>
  </r>
  <r>
    <n v="2018"/>
    <n v="136"/>
    <n v="1"/>
    <s v="01/JAN/2018"/>
    <s v="31/DEC/2018"/>
    <s v="31/DEC/2018"/>
    <s v="ORDENES DE PAGO"/>
    <n v="0"/>
    <n v="224"/>
    <d v="2018-05-04T00:00:00"/>
    <d v="2018-05-04T00:00:00"/>
    <n v="63"/>
    <n v="94"/>
    <s v="CONTRATO DE PRESTACION DE SERVICIOS DE APOYO A LA GESTION"/>
    <n v="71"/>
    <s v="CC"/>
    <n v="1032449028"/>
    <s v="DIANA PAOLA HERRERA MANCILLA"/>
    <n v="2678236"/>
    <m/>
    <m/>
    <n v="2678236"/>
    <x v="4"/>
    <x v="12"/>
  </r>
  <r>
    <n v="2018"/>
    <n v="136"/>
    <n v="1"/>
    <s v="01/JAN/2018"/>
    <s v="31/DEC/2018"/>
    <s v="31/DEC/2018"/>
    <s v="ORDENES DE PAGO"/>
    <n v="0"/>
    <n v="231"/>
    <d v="2018-05-10T00:00:00"/>
    <d v="2018-05-10T00:00:00"/>
    <n v="43"/>
    <n v="47"/>
    <s v="CONTRATO DE PRESTACION DE SERVICIOS PROFESIONALES"/>
    <n v="10"/>
    <s v="CC"/>
    <n v="79396575"/>
    <s v="GERMAN ARTURO MEDINA AVILA"/>
    <n v="10043385"/>
    <m/>
    <m/>
    <n v="10043385"/>
    <x v="4"/>
    <x v="12"/>
  </r>
  <r>
    <n v="2018"/>
    <n v="136"/>
    <n v="1"/>
    <s v="01/JAN/2018"/>
    <s v="31/DEC/2018"/>
    <s v="31/DEC/2018"/>
    <s v="ORDENES DE PAGO"/>
    <n v="0"/>
    <n v="232"/>
    <d v="2018-05-10T00:00:00"/>
    <d v="2018-05-10T00:00:00"/>
    <n v="35"/>
    <n v="82"/>
    <s v="CONTRATO DE PRESTACION DE SERVICIOS DE APOYO A LA GESTION"/>
    <n v="35"/>
    <s v="CC"/>
    <n v="51848008"/>
    <s v="MERCEDES ELIZABETH CARDOZO AVENDAÐO"/>
    <n v="2678236"/>
    <m/>
    <m/>
    <n v="2678236"/>
    <x v="4"/>
    <x v="12"/>
  </r>
  <r>
    <n v="2018"/>
    <n v="136"/>
    <n v="1"/>
    <s v="01/JAN/2018"/>
    <s v="31/DEC/2018"/>
    <s v="31/DEC/2018"/>
    <s v="ORDENES DE PAGO"/>
    <n v="0"/>
    <n v="233"/>
    <d v="2018-05-08T00:00:00"/>
    <d v="2018-05-08T00:00:00"/>
    <n v="12"/>
    <n v="84"/>
    <s v="CONTRATO DE PRESTACION DE SERVICIOS PROFESIONALES"/>
    <n v="18"/>
    <s v="CC"/>
    <n v="53080855"/>
    <s v="PAOLA ANDREA GOMEZ VELEZ"/>
    <n v="4017354"/>
    <m/>
    <m/>
    <n v="4017354"/>
    <x v="4"/>
    <x v="12"/>
  </r>
  <r>
    <n v="2018"/>
    <n v="136"/>
    <n v="1"/>
    <s v="01/JAN/2018"/>
    <s v="31/DEC/2018"/>
    <s v="31/DEC/2018"/>
    <s v="ORDENES DE PAGO"/>
    <n v="0"/>
    <n v="234"/>
    <d v="2018-05-08T00:00:00"/>
    <d v="2018-05-08T00:00:00"/>
    <n v="18"/>
    <n v="81"/>
    <s v="CONTRATO DE PRESTACION DE SERVICIOS DE APOYO A LA GESTION"/>
    <n v="27"/>
    <s v="CC"/>
    <n v="1121844120"/>
    <s v="DIEGO ALEJANDRO PEÐA SANCHEZ"/>
    <n v="2678236"/>
    <m/>
    <m/>
    <n v="2678236"/>
    <x v="4"/>
    <x v="12"/>
  </r>
  <r>
    <n v="2018"/>
    <n v="136"/>
    <n v="1"/>
    <s v="01/JAN/2018"/>
    <s v="31/DEC/2018"/>
    <s v="31/DEC/2018"/>
    <s v="ORDENES DE PAGO"/>
    <n v="0"/>
    <n v="236"/>
    <d v="2018-05-08T00:00:00"/>
    <d v="2018-05-08T00:00:00"/>
    <n v="49"/>
    <n v="20"/>
    <s v="CONTRATO DE PRESTACION DE SERVICIOS PROFESIONALES"/>
    <n v="63"/>
    <s v="CC"/>
    <n v="80769128"/>
    <s v="JUAN CAMILO CABREJO GUTIERREZ"/>
    <n v="9373826"/>
    <m/>
    <m/>
    <n v="9373826"/>
    <x v="4"/>
    <x v="12"/>
  </r>
  <r>
    <n v="2018"/>
    <n v="136"/>
    <n v="1"/>
    <s v="01/JAN/2018"/>
    <s v="31/DEC/2018"/>
    <s v="31/DEC/2018"/>
    <s v="ORDENES DE PAGO"/>
    <n v="0"/>
    <n v="246"/>
    <d v="2018-05-10T00:00:00"/>
    <d v="2018-05-10T00:00:00"/>
    <n v="37"/>
    <n v="71"/>
    <s v="CONTRATO DE PRESTACION DE SERVICIOS PROFESIONALES"/>
    <n v="38"/>
    <s v="CC"/>
    <n v="1032370326"/>
    <s v="CAROLINA  MEJIA DORADO"/>
    <n v="5356472"/>
    <m/>
    <m/>
    <n v="5356472"/>
    <x v="4"/>
    <x v="12"/>
  </r>
  <r>
    <n v="2018"/>
    <n v="136"/>
    <n v="1"/>
    <s v="01/JAN/2018"/>
    <s v="31/DEC/2018"/>
    <s v="31/DEC/2018"/>
    <s v="ORDENES DE PAGO"/>
    <n v="0"/>
    <n v="247"/>
    <d v="2018-05-10T00:00:00"/>
    <d v="2018-05-10T00:00:00"/>
    <n v="52"/>
    <n v="18"/>
    <s v="CONTRATO DE PRESTACION DE SERVICIOS PROFESIONALES"/>
    <n v="55"/>
    <s v="CC"/>
    <n v="1118820062"/>
    <s v="MILENE ARLYNE CASTRILLON OCHOA"/>
    <n v="7365149"/>
    <m/>
    <m/>
    <n v="7365149"/>
    <x v="4"/>
    <x v="12"/>
  </r>
  <r>
    <n v="2018"/>
    <n v="136"/>
    <n v="1"/>
    <s v="01/JAN/2018"/>
    <s v="31/DEC/2018"/>
    <s v="31/DEC/2018"/>
    <s v="ORDENES DE PAGO"/>
    <n v="0"/>
    <n v="248"/>
    <d v="2018-05-10T00:00:00"/>
    <d v="2018-05-10T00:00:00"/>
    <n v="66"/>
    <n v="78"/>
    <s v="CONTRATO DE PRESTACION DE SERVICIOS PROFESIONALES"/>
    <n v="78"/>
    <s v="NIT"/>
    <n v="900368799"/>
    <s v="MEDELLIN MARTINEZ &amp; DURAN ABOGADOS SAS"/>
    <n v="10043385"/>
    <m/>
    <m/>
    <n v="10043385"/>
    <x v="4"/>
    <x v="12"/>
  </r>
  <r>
    <n v="2018"/>
    <n v="136"/>
    <n v="1"/>
    <s v="01/JAN/2018"/>
    <s v="31/DEC/2018"/>
    <s v="31/DEC/2018"/>
    <s v="ORDENES DE PAGO"/>
    <n v="0"/>
    <n v="254"/>
    <d v="2018-05-10T00:00:00"/>
    <d v="2018-05-10T00:00:00"/>
    <n v="21"/>
    <n v="70"/>
    <s v="CONTRATO DE PRESTACION DE SERVICIOS PROFESIONALES"/>
    <n v="43"/>
    <s v="CC"/>
    <n v="1019004199"/>
    <s v="WILMER DANIEL GUTIERREZ PULIDO"/>
    <n v="4017354"/>
    <m/>
    <m/>
    <n v="4017354"/>
    <x v="4"/>
    <x v="12"/>
  </r>
  <r>
    <n v="2018"/>
    <n v="136"/>
    <n v="1"/>
    <s v="01/JAN/2018"/>
    <s v="31/DEC/2018"/>
    <s v="31/DEC/2018"/>
    <s v="ORDENES DE PAGO"/>
    <n v="0"/>
    <n v="255"/>
    <d v="2018-05-10T00:00:00"/>
    <d v="2018-05-10T00:00:00"/>
    <n v="38"/>
    <n v="69"/>
    <s v="CONTRATO DE PRESTACION DE SERVICIOS PROFESIONALES"/>
    <n v="37"/>
    <s v="CC"/>
    <n v="1013631741"/>
    <s v="LUIS FELIPE CHISCO APONTE"/>
    <n v="5356472"/>
    <m/>
    <m/>
    <n v="5356472"/>
    <x v="4"/>
    <x v="12"/>
  </r>
  <r>
    <n v="2018"/>
    <n v="136"/>
    <n v="1"/>
    <s v="01/JAN/2018"/>
    <s v="31/DEC/2018"/>
    <s v="31/DEC/2018"/>
    <s v="ORDENES DE PAGO"/>
    <n v="0"/>
    <n v="256"/>
    <d v="2018-05-10T00:00:00"/>
    <d v="2018-05-10T00:00:00"/>
    <n v="42"/>
    <n v="67"/>
    <s v="CONTRATO DE PRESTACION DE SERVICIOS PROFESIONALES"/>
    <n v="39"/>
    <s v="CC"/>
    <n v="79297972"/>
    <s v="JOSE GONZALO ROMERO ACOSTA"/>
    <n v="10043385"/>
    <m/>
    <m/>
    <n v="10043385"/>
    <x v="4"/>
    <x v="12"/>
  </r>
  <r>
    <n v="2018"/>
    <n v="136"/>
    <n v="1"/>
    <s v="01/JAN/2018"/>
    <s v="31/DEC/2018"/>
    <s v="31/DEC/2018"/>
    <s v="ORDENES DE PAGO"/>
    <n v="0"/>
    <n v="257"/>
    <d v="2018-05-10T00:00:00"/>
    <d v="2018-05-10T00:00:00"/>
    <n v="39"/>
    <n v="68"/>
    <s v="CONTRATO DE PRESTACION DE SERVICIOS PROFESIONALES"/>
    <n v="41"/>
    <s v="CC"/>
    <n v="79690696"/>
    <s v="CESAR JOSE SANINT GONZALEZ"/>
    <n v="10043385"/>
    <m/>
    <m/>
    <n v="10043385"/>
    <x v="4"/>
    <x v="12"/>
  </r>
  <r>
    <n v="2018"/>
    <n v="136"/>
    <n v="1"/>
    <s v="01/JAN/2018"/>
    <s v="31/DEC/2018"/>
    <s v="31/DEC/2018"/>
    <s v="ORDENES DE PAGO"/>
    <n v="0"/>
    <n v="258"/>
    <d v="2018-05-10T00:00:00"/>
    <d v="2018-05-10T00:00:00"/>
    <n v="57"/>
    <n v="105"/>
    <s v="CONTRATO DE PRESTACION DE SERVICIOS PROFESIONALES"/>
    <n v="65"/>
    <s v="CC"/>
    <n v="32670457"/>
    <s v="GUILLERMINA VICTORIA TORRES ROMERO"/>
    <n v="9373826"/>
    <m/>
    <m/>
    <n v="9373826"/>
    <x v="4"/>
    <x v="12"/>
  </r>
  <r>
    <n v="2018"/>
    <n v="136"/>
    <n v="1"/>
    <s v="01/JAN/2018"/>
    <s v="31/DEC/2018"/>
    <s v="31/DEC/2018"/>
    <s v="ORDENES DE PAGO"/>
    <n v="0"/>
    <n v="259"/>
    <d v="2018-05-11T00:00:00"/>
    <d v="2018-05-11T00:00:00"/>
    <n v="46"/>
    <n v="65"/>
    <s v="CONTRATO DE PRESTACION DE SERVICIOS PROFESIONALES"/>
    <n v="40"/>
    <s v="CC"/>
    <n v="39046947"/>
    <s v="GLORIA PATRICIA MONTERO CABAS"/>
    <n v="10043385"/>
    <m/>
    <m/>
    <n v="10043385"/>
    <x v="4"/>
    <x v="12"/>
  </r>
  <r>
    <n v="2018"/>
    <n v="136"/>
    <n v="1"/>
    <s v="01/JAN/2018"/>
    <s v="31/DEC/2018"/>
    <s v="31/DEC/2018"/>
    <s v="ORDENES DE PAGO"/>
    <n v="0"/>
    <n v="260"/>
    <d v="2018-05-11T00:00:00"/>
    <d v="2018-05-11T00:00:00"/>
    <n v="44"/>
    <n v="64"/>
    <s v="CONTRATO DE PRESTACION DE SERVICIOS PROFESIONALES"/>
    <n v="49"/>
    <s v="CC"/>
    <n v="79521789"/>
    <s v="HECTOR JOSE RODRIGUEZ VALERO"/>
    <n v="10043385"/>
    <m/>
    <m/>
    <n v="10043385"/>
    <x v="4"/>
    <x v="12"/>
  </r>
  <r>
    <n v="2018"/>
    <n v="136"/>
    <n v="1"/>
    <s v="01/JAN/2018"/>
    <s v="31/DEC/2018"/>
    <s v="31/DEC/2018"/>
    <s v="ORDENES DE PAGO"/>
    <n v="0"/>
    <n v="261"/>
    <d v="2018-05-11T00:00:00"/>
    <d v="2018-05-11T00:00:00"/>
    <n v="36"/>
    <n v="85"/>
    <s v="CONTRATO DE PRESTACION DE SERVICIOS PROFESIONALES"/>
    <n v="36"/>
    <s v="CC"/>
    <n v="80415506"/>
    <s v="WILLIAM ADAN RODRIGUEZ CASTILLO"/>
    <n v="10043385"/>
    <m/>
    <m/>
    <n v="10043385"/>
    <x v="4"/>
    <x v="12"/>
  </r>
  <r>
    <n v="2018"/>
    <n v="136"/>
    <n v="1"/>
    <s v="01/JAN/2018"/>
    <s v="31/DEC/2018"/>
    <s v="31/DEC/2018"/>
    <s v="ORDENES DE PAGO"/>
    <n v="0"/>
    <n v="265"/>
    <d v="2018-05-11T00:00:00"/>
    <d v="2018-05-11T00:00:00"/>
    <n v="11"/>
    <n v="48"/>
    <s v="CONTRATO DE PRESTACION DE SERVICIOS PROFESIONALES"/>
    <n v="14"/>
    <s v="CC"/>
    <n v="36302955"/>
    <s v="MONICA MARIA CABRA BAUTISTA"/>
    <n v="10043385"/>
    <m/>
    <m/>
    <n v="10043385"/>
    <x v="4"/>
    <x v="12"/>
  </r>
  <r>
    <n v="2018"/>
    <n v="136"/>
    <n v="1"/>
    <s v="01/JAN/2018"/>
    <s v="31/DEC/2018"/>
    <s v="31/DEC/2018"/>
    <s v="ORDENES DE PAGO"/>
    <n v="0"/>
    <n v="266"/>
    <d v="2018-05-11T00:00:00"/>
    <d v="2018-05-11T00:00:00"/>
    <n v="53"/>
    <n v="19"/>
    <s v="CONTRATO DE PRESTACION DE SERVICIOS PROFESIONALES"/>
    <n v="62"/>
    <s v="CC"/>
    <n v="73134102"/>
    <s v="HECTOR ENRIQUE FERRER LEAL"/>
    <n v="10043385"/>
    <m/>
    <m/>
    <n v="10043385"/>
    <x v="4"/>
    <x v="12"/>
  </r>
  <r>
    <n v="2018"/>
    <n v="136"/>
    <n v="1"/>
    <s v="01/JAN/2018"/>
    <s v="31/DEC/2018"/>
    <s v="31/DEC/2018"/>
    <s v="ORDENES DE PAGO"/>
    <n v="0"/>
    <n v="270"/>
    <d v="2018-05-11T00:00:00"/>
    <d v="2018-05-11T00:00:00"/>
    <n v="40"/>
    <n v="66"/>
    <s v="CONTRATO DE PRESTACION DE SERVICIOS PROFESIONALES"/>
    <n v="45"/>
    <s v="CC"/>
    <n v="79555368"/>
    <s v="OSCAR ALFONSO PINEDA VELASCO"/>
    <n v="8704267"/>
    <m/>
    <m/>
    <n v="8704267"/>
    <x v="4"/>
    <x v="12"/>
  </r>
  <r>
    <n v="2018"/>
    <n v="136"/>
    <n v="1"/>
    <s v="01/JAN/2018"/>
    <s v="31/DEC/2018"/>
    <s v="31/DEC/2018"/>
    <s v="ORDENES DE PAGO"/>
    <n v="0"/>
    <n v="272"/>
    <d v="2018-05-16T00:00:00"/>
    <d v="2018-05-16T00:00:00"/>
    <n v="68"/>
    <n v="89"/>
    <s v="CONTRATO DE PRESTACION DE SERVICIOS PROFESIONALES"/>
    <n v="67"/>
    <s v="CC"/>
    <n v="91519674"/>
    <s v="FELIPE  SERRANO PINILLA"/>
    <n v="20000000"/>
    <m/>
    <m/>
    <n v="20000000"/>
    <x v="4"/>
    <x v="12"/>
  </r>
  <r>
    <n v="2018"/>
    <n v="136"/>
    <n v="1"/>
    <s v="01/JAN/2018"/>
    <s v="31/DEC/2018"/>
    <s v="31/DEC/2018"/>
    <s v="ORDENES DE PAGO"/>
    <n v="0"/>
    <n v="285"/>
    <d v="2018-06-05T00:00:00"/>
    <d v="2018-06-05T00:00:00"/>
    <n v="49"/>
    <n v="20"/>
    <s v="CONTRATO DE PRESTACION DE SERVICIOS PROFESIONALES"/>
    <n v="63"/>
    <s v="CC"/>
    <n v="80769128"/>
    <s v="JUAN CAMILO CABREJO GUTIERREZ"/>
    <n v="9373826"/>
    <m/>
    <m/>
    <n v="9373826"/>
    <x v="5"/>
    <x v="12"/>
  </r>
  <r>
    <n v="2018"/>
    <n v="136"/>
    <n v="1"/>
    <s v="01/JAN/2018"/>
    <s v="31/DEC/2018"/>
    <s v="31/DEC/2018"/>
    <s v="ORDENES DE PAGO"/>
    <n v="0"/>
    <n v="286"/>
    <d v="2018-06-06T00:00:00"/>
    <d v="2018-06-06T00:00:00"/>
    <n v="44"/>
    <n v="64"/>
    <s v="CONTRATO DE PRESTACION DE SERVICIOS PROFESIONALES"/>
    <n v="49"/>
    <s v="CC"/>
    <n v="79521789"/>
    <s v="HECTOR JOSE RODRIGUEZ VALERO"/>
    <n v="10043385"/>
    <m/>
    <m/>
    <n v="10043385"/>
    <x v="5"/>
    <x v="12"/>
  </r>
  <r>
    <n v="2018"/>
    <n v="136"/>
    <n v="1"/>
    <s v="01/JAN/2018"/>
    <s v="31/DEC/2018"/>
    <s v="31/DEC/2018"/>
    <s v="ORDENES DE PAGO"/>
    <n v="0"/>
    <n v="288"/>
    <d v="2018-06-06T00:00:00"/>
    <d v="2018-06-06T00:00:00"/>
    <n v="39"/>
    <n v="68"/>
    <s v="CONTRATO DE PRESTACION DE SERVICIOS PROFESIONALES"/>
    <n v="41"/>
    <s v="CC"/>
    <n v="79690696"/>
    <s v="CESAR JOSE SANINT GONZALEZ"/>
    <n v="10043385"/>
    <m/>
    <m/>
    <n v="10043385"/>
    <x v="5"/>
    <x v="12"/>
  </r>
  <r>
    <n v="2018"/>
    <n v="136"/>
    <n v="1"/>
    <s v="01/JAN/2018"/>
    <s v="31/DEC/2018"/>
    <s v="31/DEC/2018"/>
    <s v="ORDENES DE PAGO"/>
    <n v="0"/>
    <n v="289"/>
    <d v="2018-06-06T00:00:00"/>
    <d v="2018-06-06T00:00:00"/>
    <n v="57"/>
    <n v="105"/>
    <s v="CONTRATO DE PRESTACION DE SERVICIOS PROFESIONALES"/>
    <n v="65"/>
    <s v="CC"/>
    <n v="32670457"/>
    <s v="GUILLERMINA VICTORIA TORRES ROMERO"/>
    <n v="9373826"/>
    <m/>
    <m/>
    <n v="9373826"/>
    <x v="5"/>
    <x v="12"/>
  </r>
  <r>
    <n v="2018"/>
    <n v="136"/>
    <n v="1"/>
    <s v="01/JAN/2018"/>
    <s v="31/DEC/2018"/>
    <s v="31/DEC/2018"/>
    <s v="ORDENES DE PAGO"/>
    <n v="0"/>
    <n v="290"/>
    <d v="2018-06-06T00:00:00"/>
    <d v="2018-06-06T00:00:00"/>
    <n v="21"/>
    <n v="70"/>
    <s v="CONTRATO DE PRESTACION DE SERVICIOS PROFESIONALES"/>
    <n v="43"/>
    <s v="CC"/>
    <n v="1019004199"/>
    <s v="WILMER DANIEL GUTIERREZ PULIDO"/>
    <n v="4017354"/>
    <m/>
    <m/>
    <n v="4017354"/>
    <x v="5"/>
    <x v="12"/>
  </r>
  <r>
    <n v="2018"/>
    <n v="136"/>
    <n v="1"/>
    <s v="01/JAN/2018"/>
    <s v="31/DEC/2018"/>
    <s v="31/DEC/2018"/>
    <s v="ORDENES DE PAGO"/>
    <n v="0"/>
    <n v="291"/>
    <d v="2018-06-07T00:00:00"/>
    <d v="2018-06-07T00:00:00"/>
    <n v="8"/>
    <n v="17"/>
    <s v="CONTRATO DE PRESTACION DE SERVICIOS PROFESIONALES"/>
    <n v="1"/>
    <s v="CC"/>
    <n v="80778170"/>
    <s v="MIGUEL ANGEL GRANADOS SANCHEZ"/>
    <n v="8704267"/>
    <m/>
    <m/>
    <n v="8704267"/>
    <x v="5"/>
    <x v="12"/>
  </r>
  <r>
    <n v="2018"/>
    <n v="136"/>
    <n v="1"/>
    <s v="01/JAN/2018"/>
    <s v="31/DEC/2018"/>
    <s v="31/DEC/2018"/>
    <s v="ORDENES DE PAGO"/>
    <n v="0"/>
    <n v="292"/>
    <d v="2018-06-07T00:00:00"/>
    <d v="2018-06-07T00:00:00"/>
    <n v="40"/>
    <n v="66"/>
    <s v="CONTRATO DE PRESTACION DE SERVICIOS PROFESIONALES"/>
    <n v="45"/>
    <s v="CC"/>
    <n v="79555368"/>
    <s v="OSCAR ALFONSO PINEDA VELASCO"/>
    <n v="8704267"/>
    <m/>
    <m/>
    <n v="8704267"/>
    <x v="5"/>
    <x v="12"/>
  </r>
  <r>
    <n v="2018"/>
    <n v="136"/>
    <n v="1"/>
    <s v="01/JAN/2018"/>
    <s v="31/DEC/2018"/>
    <s v="31/DEC/2018"/>
    <s v="ORDENES DE PAGO"/>
    <n v="0"/>
    <n v="293"/>
    <d v="2018-06-07T00:00:00"/>
    <d v="2018-06-07T00:00:00"/>
    <n v="38"/>
    <n v="69"/>
    <s v="CONTRATO DE PRESTACION DE SERVICIOS PROFESIONALES"/>
    <n v="37"/>
    <s v="CC"/>
    <n v="1013631741"/>
    <s v="LUIS FELIPE CHISCO APONTE"/>
    <n v="5356472"/>
    <m/>
    <m/>
    <n v="5356472"/>
    <x v="5"/>
    <x v="12"/>
  </r>
  <r>
    <n v="2018"/>
    <n v="136"/>
    <n v="1"/>
    <s v="01/JAN/2018"/>
    <s v="31/DEC/2018"/>
    <s v="31/DEC/2018"/>
    <s v="ORDENES DE PAGO"/>
    <n v="0"/>
    <n v="294"/>
    <d v="2018-06-07T00:00:00"/>
    <d v="2018-06-07T00:00:00"/>
    <n v="37"/>
    <n v="71"/>
    <s v="CONTRATO DE PRESTACION DE SERVICIOS PROFESIONALES"/>
    <n v="38"/>
    <s v="CC"/>
    <n v="1032370326"/>
    <s v="CAROLINA  MEJIA DORADO"/>
    <n v="5356472"/>
    <m/>
    <m/>
    <n v="5356472"/>
    <x v="5"/>
    <x v="12"/>
  </r>
  <r>
    <n v="2018"/>
    <n v="136"/>
    <n v="1"/>
    <s v="01/JAN/2018"/>
    <s v="31/DEC/2018"/>
    <s v="31/DEC/2018"/>
    <s v="ORDENES DE PAGO"/>
    <n v="0"/>
    <n v="296"/>
    <d v="2018-06-07T00:00:00"/>
    <d v="2018-06-07T00:00:00"/>
    <n v="16"/>
    <n v="83"/>
    <s v="CONTRATO DE PRESTACION DE SERVICIOS PROFESIONALES"/>
    <n v="26"/>
    <s v="CC"/>
    <n v="52829099"/>
    <s v="LILIANA JOHANNA SINISTERRA REY"/>
    <n v="7365149"/>
    <m/>
    <m/>
    <n v="7365149"/>
    <x v="5"/>
    <x v="12"/>
  </r>
  <r>
    <n v="2018"/>
    <n v="136"/>
    <n v="1"/>
    <s v="01/JAN/2018"/>
    <s v="31/DEC/2018"/>
    <s v="31/DEC/2018"/>
    <s v="ORDENES DE PAGO"/>
    <n v="0"/>
    <n v="297"/>
    <d v="2018-06-07T00:00:00"/>
    <d v="2018-06-07T00:00:00"/>
    <n v="12"/>
    <n v="84"/>
    <s v="CONTRATO DE PRESTACION DE SERVICIOS PROFESIONALES"/>
    <n v="18"/>
    <s v="CC"/>
    <n v="53080855"/>
    <s v="PAOLA ANDREA GOMEZ VELEZ"/>
    <n v="4017354"/>
    <m/>
    <m/>
    <n v="4017354"/>
    <x v="5"/>
    <x v="12"/>
  </r>
  <r>
    <n v="2018"/>
    <n v="136"/>
    <n v="1"/>
    <s v="01/JAN/2018"/>
    <s v="31/DEC/2018"/>
    <s v="31/DEC/2018"/>
    <s v="ORDENES DE PAGO"/>
    <n v="0"/>
    <n v="298"/>
    <d v="2018-06-07T00:00:00"/>
    <d v="2018-06-07T00:00:00"/>
    <n v="63"/>
    <n v="94"/>
    <s v="CONTRATO DE PRESTACION DE SERVICIOS DE APOYO A LA GESTION"/>
    <n v="71"/>
    <s v="CC"/>
    <n v="1032449028"/>
    <s v="DIANA PAOLA HERRERA MANCILLA"/>
    <n v="2678236"/>
    <m/>
    <m/>
    <n v="2678236"/>
    <x v="5"/>
    <x v="12"/>
  </r>
  <r>
    <n v="2018"/>
    <n v="136"/>
    <n v="1"/>
    <s v="01/JAN/2018"/>
    <s v="31/DEC/2018"/>
    <s v="31/DEC/2018"/>
    <s v="ORDENES DE PAGO"/>
    <n v="0"/>
    <n v="299"/>
    <d v="2018-06-07T00:00:00"/>
    <d v="2018-06-07T00:00:00"/>
    <n v="41"/>
    <n v="77"/>
    <s v="CONTRATO DE PRESTACION DE SERVICIOS PROFESIONALES"/>
    <n v="30"/>
    <s v="CC"/>
    <n v="79964160"/>
    <s v="BYRON SHELOCK PUERTO BARRIOS"/>
    <n v="10043385"/>
    <m/>
    <m/>
    <n v="10043385"/>
    <x v="5"/>
    <x v="12"/>
  </r>
  <r>
    <n v="2018"/>
    <n v="136"/>
    <n v="1"/>
    <s v="01/JAN/2018"/>
    <s v="31/DEC/2018"/>
    <s v="31/DEC/2018"/>
    <s v="ORDENES DE PAGO"/>
    <n v="0"/>
    <n v="302"/>
    <d v="2018-06-07T00:00:00"/>
    <d v="2018-06-07T00:00:00"/>
    <n v="18"/>
    <n v="81"/>
    <s v="CONTRATO DE PRESTACION DE SERVICIOS DE APOYO A LA GESTION"/>
    <n v="27"/>
    <s v="CC"/>
    <n v="1121844120"/>
    <s v="DIEGO ALEJANDRO PEÐA SANCHEZ"/>
    <n v="2678236"/>
    <m/>
    <m/>
    <n v="2678236"/>
    <x v="5"/>
    <x v="12"/>
  </r>
  <r>
    <n v="2018"/>
    <n v="136"/>
    <n v="1"/>
    <s v="01/JAN/2018"/>
    <s v="31/DEC/2018"/>
    <s v="31/DEC/2018"/>
    <s v="ORDENES DE PAGO"/>
    <n v="0"/>
    <n v="309"/>
    <d v="2018-06-07T00:00:00"/>
    <d v="2018-06-07T00:00:00"/>
    <n v="46"/>
    <n v="65"/>
    <s v="CONTRATO DE PRESTACION DE SERVICIOS PROFESIONALES"/>
    <n v="40"/>
    <s v="CC"/>
    <n v="39046947"/>
    <s v="GLORIA PATRICIA MONTERO CABAS"/>
    <n v="10043385"/>
    <m/>
    <m/>
    <n v="10043385"/>
    <x v="5"/>
    <x v="12"/>
  </r>
  <r>
    <n v="2018"/>
    <n v="136"/>
    <n v="1"/>
    <s v="01/JAN/2018"/>
    <s v="31/DEC/2018"/>
    <s v="31/DEC/2018"/>
    <s v="ORDENES DE PAGO"/>
    <n v="0"/>
    <n v="310"/>
    <d v="2018-06-07T00:00:00"/>
    <d v="2018-06-07T00:00:00"/>
    <n v="42"/>
    <n v="67"/>
    <s v="CONTRATO DE PRESTACION DE SERVICIOS PROFESIONALES"/>
    <n v="39"/>
    <s v="CC"/>
    <n v="79297972"/>
    <s v="JOSE GONZALO ROMERO ACOSTA"/>
    <n v="10043385"/>
    <m/>
    <m/>
    <n v="10043385"/>
    <x v="5"/>
    <x v="12"/>
  </r>
  <r>
    <n v="2018"/>
    <n v="136"/>
    <n v="1"/>
    <s v="01/JAN/2018"/>
    <s v="31/DEC/2018"/>
    <s v="31/DEC/2018"/>
    <s v="ORDENES DE PAGO"/>
    <n v="0"/>
    <n v="311"/>
    <d v="2018-06-07T00:00:00"/>
    <d v="2018-06-07T00:00:00"/>
    <n v="43"/>
    <n v="47"/>
    <s v="CONTRATO DE PRESTACION DE SERVICIOS PROFESIONALES"/>
    <n v="10"/>
    <s v="CC"/>
    <n v="79396575"/>
    <s v="GERMAN ARTURO MEDINA AVILA"/>
    <n v="10043385"/>
    <m/>
    <m/>
    <n v="10043385"/>
    <x v="5"/>
    <x v="12"/>
  </r>
  <r>
    <n v="2018"/>
    <n v="136"/>
    <n v="1"/>
    <s v="01/JAN/2018"/>
    <s v="31/DEC/2018"/>
    <s v="31/DEC/2018"/>
    <s v="ORDENES DE PAGO"/>
    <n v="0"/>
    <n v="312"/>
    <d v="2018-06-07T00:00:00"/>
    <d v="2018-06-07T00:00:00"/>
    <n v="14"/>
    <n v="44"/>
    <s v="CONTRATO DE PRESTACION DE SERVICIOS PROFESIONALES"/>
    <n v="11"/>
    <s v="CC"/>
    <n v="1023916955"/>
    <s v="ANYI SHARLYN MARIN CAMARGO"/>
    <n v="6026031"/>
    <m/>
    <m/>
    <n v="6026031"/>
    <x v="5"/>
    <x v="12"/>
  </r>
  <r>
    <n v="2018"/>
    <n v="136"/>
    <n v="1"/>
    <s v="01/JAN/2018"/>
    <s v="31/DEC/2018"/>
    <s v="31/DEC/2018"/>
    <s v="ORDENES DE PAGO"/>
    <n v="0"/>
    <n v="314"/>
    <d v="2018-06-18T00:00:00"/>
    <d v="2018-06-18T00:00:00"/>
    <n v="13"/>
    <n v="80"/>
    <s v="CONTRATO DE PRESTACION DE SERVICIOS PROFESIONALES"/>
    <n v="19"/>
    <s v="CC"/>
    <n v="39691668"/>
    <s v="GLORIA MARCELA CORTES JARAMILLO"/>
    <n v="10043385"/>
    <m/>
    <m/>
    <n v="10043385"/>
    <x v="5"/>
    <x v="12"/>
  </r>
  <r>
    <n v="2018"/>
    <n v="136"/>
    <n v="1"/>
    <s v="01/JAN/2018"/>
    <s v="31/DEC/2018"/>
    <s v="31/DEC/2018"/>
    <s v="ORDENES DE PAGO"/>
    <n v="0"/>
    <n v="316"/>
    <d v="2018-06-08T00:00:00"/>
    <d v="2018-06-08T00:00:00"/>
    <n v="11"/>
    <n v="48"/>
    <s v="CONTRATO DE PRESTACION DE SERVICIOS PROFESIONALES"/>
    <n v="14"/>
    <s v="CC"/>
    <n v="36302955"/>
    <s v="MONICA MARIA CABRA BAUTISTA"/>
    <n v="10043385"/>
    <m/>
    <m/>
    <n v="10043385"/>
    <x v="5"/>
    <x v="12"/>
  </r>
  <r>
    <n v="2018"/>
    <n v="136"/>
    <n v="1"/>
    <s v="01/JAN/2018"/>
    <s v="31/DEC/2018"/>
    <s v="31/DEC/2018"/>
    <s v="ORDENES DE PAGO"/>
    <n v="0"/>
    <n v="317"/>
    <d v="2018-06-08T00:00:00"/>
    <d v="2018-06-08T00:00:00"/>
    <n v="52"/>
    <n v="18"/>
    <s v="CONTRATO DE PRESTACION DE SERVICIOS PROFESIONALES"/>
    <n v="55"/>
    <s v="CC"/>
    <n v="1118820062"/>
    <s v="MILENE ARLYNE CASTRILLON OCHOA"/>
    <n v="7365149"/>
    <m/>
    <m/>
    <n v="7365149"/>
    <x v="5"/>
    <x v="12"/>
  </r>
  <r>
    <n v="2018"/>
    <n v="136"/>
    <n v="1"/>
    <s v="01/JAN/2018"/>
    <s v="31/DEC/2018"/>
    <s v="31/DEC/2018"/>
    <s v="ORDENES DE PAGO"/>
    <n v="0"/>
    <n v="320"/>
    <d v="2018-06-12T00:00:00"/>
    <d v="2018-06-12T00:00:00"/>
    <n v="66"/>
    <n v="78"/>
    <s v="CONTRATO DE PRESTACION DE SERVICIOS PROFESIONALES"/>
    <n v="78"/>
    <s v="NIT"/>
    <n v="900368799"/>
    <s v="MEDELLIN MARTINEZ &amp; DURAN ABOGADOS SAS"/>
    <n v="10043385"/>
    <m/>
    <m/>
    <n v="10043385"/>
    <x v="5"/>
    <x v="12"/>
  </r>
  <r>
    <n v="2018"/>
    <n v="136"/>
    <n v="1"/>
    <s v="01/JAN/2018"/>
    <s v="31/DEC/2018"/>
    <s v="31/DEC/2018"/>
    <s v="ORDENES DE PAGO"/>
    <n v="0"/>
    <n v="322"/>
    <d v="2018-06-08T00:00:00"/>
    <d v="2018-06-08T00:00:00"/>
    <n v="34"/>
    <n v="79"/>
    <s v="CONTRATO DE PRESTACION DE SERVICIOS PROFESIONALES"/>
    <n v="29"/>
    <s v="CC"/>
    <n v="41424560"/>
    <s v="MARIA INES DEL ROSARIO ROJAS BENAVIDES"/>
    <n v="7365149"/>
    <m/>
    <m/>
    <n v="7365149"/>
    <x v="5"/>
    <x v="12"/>
  </r>
  <r>
    <n v="2018"/>
    <n v="136"/>
    <n v="1"/>
    <s v="01/JAN/2018"/>
    <s v="31/DEC/2018"/>
    <s v="31/DEC/2018"/>
    <s v="ORDENES DE PAGO"/>
    <n v="0"/>
    <n v="323"/>
    <d v="2018-06-18T00:00:00"/>
    <d v="2018-06-18T00:00:00"/>
    <n v="36"/>
    <n v="85"/>
    <s v="CONTRATO DE PRESTACION DE SERVICIOS PROFESIONALES"/>
    <n v="36"/>
    <s v="CC"/>
    <n v="80415506"/>
    <s v="WILLIAM ADAN RODRIGUEZ CASTILLO"/>
    <n v="10043385"/>
    <m/>
    <m/>
    <n v="10043385"/>
    <x v="5"/>
    <x v="12"/>
  </r>
  <r>
    <n v="2018"/>
    <n v="136"/>
    <n v="1"/>
    <s v="01/JAN/2018"/>
    <s v="31/DEC/2018"/>
    <s v="31/DEC/2018"/>
    <s v="ORDENES DE PAGO"/>
    <n v="0"/>
    <n v="338"/>
    <d v="2018-06-18T00:00:00"/>
    <d v="2018-06-18T00:00:00"/>
    <n v="9"/>
    <n v="45"/>
    <s v="CONTRATO DE PRESTACION DE SERVICIOS PROFESIONALES"/>
    <n v="7"/>
    <s v="CC"/>
    <n v="1015398025"/>
    <s v="JULIO CESAR AMAYA MENDEZ"/>
    <n v="6026031"/>
    <m/>
    <m/>
    <n v="6026031"/>
    <x v="5"/>
    <x v="12"/>
  </r>
  <r>
    <n v="2018"/>
    <n v="136"/>
    <n v="1"/>
    <s v="01/JAN/2018"/>
    <s v="31/DEC/2018"/>
    <s v="31/DEC/2018"/>
    <s v="ORDENES DE PAGO"/>
    <n v="0"/>
    <n v="339"/>
    <d v="2018-06-18T00:00:00"/>
    <d v="2018-06-18T00:00:00"/>
    <n v="72"/>
    <n v="95"/>
    <s v="CONTRATO DE PRESTACION DE SERVICIOS PROFESIONALES"/>
    <n v="73"/>
    <s v="CC"/>
    <n v="79574305"/>
    <s v="NELSON ENRIQUE URREGO MALDONADO"/>
    <n v="20086770"/>
    <m/>
    <m/>
    <n v="20086770"/>
    <x v="5"/>
    <x v="12"/>
  </r>
  <r>
    <n v="2018"/>
    <n v="136"/>
    <n v="1"/>
    <s v="01/JAN/2018"/>
    <s v="31/DEC/2018"/>
    <s v="31/DEC/2018"/>
    <s v="ORDENES DE PAGO"/>
    <n v="0"/>
    <n v="345"/>
    <d v="2018-06-20T00:00:00"/>
    <d v="2018-06-20T00:00:00"/>
    <n v="53"/>
    <n v="19"/>
    <s v="CONTRATO DE PRESTACION DE SERVICIOS PROFESIONALES"/>
    <n v="62"/>
    <s v="CC"/>
    <n v="73134102"/>
    <s v="HECTOR ENRIQUE FERRER LEAL"/>
    <n v="10043385"/>
    <m/>
    <m/>
    <n v="10043385"/>
    <x v="5"/>
    <x v="12"/>
  </r>
  <r>
    <n v="2018"/>
    <n v="136"/>
    <n v="1"/>
    <s v="01/JAN/2018"/>
    <s v="31/DEC/2018"/>
    <s v="31/DEC/2018"/>
    <s v="ORDENES DE PAGO"/>
    <n v="0"/>
    <n v="349"/>
    <d v="2018-06-25T00:00:00"/>
    <d v="2018-06-25T00:00:00"/>
    <n v="31"/>
    <n v="16"/>
    <s v="CONTRATO DE PRESTACION DE SERVICIOS PROFESIONALES"/>
    <n v="17"/>
    <s v="CC"/>
    <n v="51818608"/>
    <s v="CLAUDIA MARINA NIÐO MESA"/>
    <n v="10043385"/>
    <m/>
    <m/>
    <n v="10043385"/>
    <x v="5"/>
    <x v="12"/>
  </r>
  <r>
    <n v="2018"/>
    <n v="136"/>
    <n v="1"/>
    <s v="01/JAN/2018"/>
    <s v="31/DEC/2018"/>
    <s v="31/DEC/2018"/>
    <s v="ORDENES DE PAGO"/>
    <n v="0"/>
    <n v="350"/>
    <d v="2018-06-25T00:00:00"/>
    <d v="2018-06-25T00:00:00"/>
    <n v="31"/>
    <n v="16"/>
    <s v="CONTRATO DE PRESTACION DE SERVICIOS PROFESIONALES"/>
    <n v="17"/>
    <s v="CC"/>
    <n v="51818608"/>
    <s v="CLAUDIA MARINA NIÐO MESA"/>
    <n v="10043385"/>
    <m/>
    <m/>
    <n v="10043385"/>
    <x v="5"/>
    <x v="12"/>
  </r>
  <r>
    <n v="2018"/>
    <n v="136"/>
    <n v="1"/>
    <s v="01/JAN/2018"/>
    <s v="31/DEC/2018"/>
    <s v="31/DEC/2018"/>
    <s v="ORDENES DE PAGO"/>
    <n v="0"/>
    <n v="358"/>
    <d v="2018-06-26T00:00:00"/>
    <d v="2018-06-26T00:00:00"/>
    <n v="68"/>
    <n v="89"/>
    <s v="CONTRATO DE PRESTACION DE SERVICIOS PROFESIONALES"/>
    <n v="67"/>
    <s v="CC"/>
    <n v="91519674"/>
    <s v="FELIPE  SERRANO PINILLA"/>
    <n v="12378151"/>
    <m/>
    <m/>
    <n v="12378151"/>
    <x v="5"/>
    <x v="12"/>
  </r>
  <r>
    <n v="2018"/>
    <n v="136"/>
    <n v="1"/>
    <s v="01/JAN/2018"/>
    <s v="31/DEC/2018"/>
    <s v="31/DEC/2018"/>
    <s v="ORDENES DE PAGO"/>
    <n v="0"/>
    <n v="361"/>
    <d v="2018-07-04T00:00:00"/>
    <d v="2018-07-04T00:00:00"/>
    <n v="12"/>
    <n v="84"/>
    <s v="CONTRATO DE PRESTACION DE SERVICIOS PROFESIONALES"/>
    <n v="18"/>
    <s v="CC"/>
    <n v="53080855"/>
    <s v="PAOLA ANDREA GOMEZ VELEZ"/>
    <n v="4017354"/>
    <m/>
    <m/>
    <n v="4017354"/>
    <x v="6"/>
    <x v="12"/>
  </r>
  <r>
    <n v="2018"/>
    <n v="136"/>
    <n v="1"/>
    <s v="01/JAN/2018"/>
    <s v="31/DEC/2018"/>
    <s v="31/DEC/2018"/>
    <s v="ORDENES DE PAGO"/>
    <n v="0"/>
    <n v="363"/>
    <d v="2018-07-04T00:00:00"/>
    <d v="2018-07-04T00:00:00"/>
    <n v="49"/>
    <n v="20"/>
    <s v="CONTRATO DE PRESTACION DE SERVICIOS PROFESIONALES"/>
    <n v="63"/>
    <s v="CC"/>
    <n v="80769128"/>
    <s v="JUAN CAMILO CABREJO GUTIERREZ"/>
    <n v="9373826"/>
    <m/>
    <m/>
    <n v="9373826"/>
    <x v="6"/>
    <x v="12"/>
  </r>
  <r>
    <n v="2018"/>
    <n v="136"/>
    <n v="1"/>
    <s v="01/JAN/2018"/>
    <s v="31/DEC/2018"/>
    <s v="31/DEC/2018"/>
    <s v="ORDENES DE PAGO"/>
    <n v="0"/>
    <n v="364"/>
    <d v="2018-07-09T00:00:00"/>
    <d v="2018-07-09T00:00:00"/>
    <n v="41"/>
    <n v="77"/>
    <s v="CONTRATO DE PRESTACION DE SERVICIOS PROFESIONALES"/>
    <n v="30"/>
    <s v="CC"/>
    <n v="79964160"/>
    <s v="BYRON SHELOCK PUERTO BARRIOS"/>
    <n v="10043385"/>
    <m/>
    <m/>
    <n v="10043385"/>
    <x v="6"/>
    <x v="12"/>
  </r>
  <r>
    <n v="2018"/>
    <n v="136"/>
    <n v="1"/>
    <s v="01/JAN/2018"/>
    <s v="31/DEC/2018"/>
    <s v="31/DEC/2018"/>
    <s v="ORDENES DE PAGO"/>
    <n v="0"/>
    <n v="365"/>
    <d v="2018-07-09T00:00:00"/>
    <d v="2018-07-09T00:00:00"/>
    <n v="18"/>
    <n v="81"/>
    <s v="CONTRATO DE PRESTACION DE SERVICIOS DE APOYO A LA GESTION"/>
    <n v="27"/>
    <s v="CC"/>
    <n v="1121844120"/>
    <s v="DIEGO ALEJANDRO PEÐA SANCHEZ"/>
    <n v="2678236"/>
    <m/>
    <m/>
    <n v="2678236"/>
    <x v="6"/>
    <x v="12"/>
  </r>
  <r>
    <n v="2018"/>
    <n v="136"/>
    <n v="1"/>
    <s v="01/JAN/2018"/>
    <s v="31/DEC/2018"/>
    <s v="31/DEC/2018"/>
    <s v="ORDENES DE PAGO"/>
    <n v="0"/>
    <n v="367"/>
    <d v="2018-07-09T00:00:00"/>
    <d v="2018-07-09T00:00:00"/>
    <n v="16"/>
    <n v="83"/>
    <s v="CONTRATO DE PRESTACION DE SERVICIOS PROFESIONALES"/>
    <n v="26"/>
    <s v="CC"/>
    <n v="52829099"/>
    <s v="LILIANA JOHANNA SINISTERRA REY"/>
    <n v="7365149"/>
    <m/>
    <m/>
    <n v="7365149"/>
    <x v="6"/>
    <x v="12"/>
  </r>
  <r>
    <n v="2018"/>
    <n v="136"/>
    <n v="1"/>
    <s v="01/JAN/2018"/>
    <s v="31/DEC/2018"/>
    <s v="31/DEC/2018"/>
    <s v="ORDENES DE PAGO"/>
    <n v="0"/>
    <n v="374"/>
    <d v="2018-07-09T00:00:00"/>
    <d v="2018-07-09T00:00:00"/>
    <n v="36"/>
    <n v="85"/>
    <s v="CONTRATO DE PRESTACION DE SERVICIOS PROFESIONALES"/>
    <n v="36"/>
    <s v="CC"/>
    <n v="80415506"/>
    <s v="WILLIAM ADAN RODRIGUEZ CASTILLO"/>
    <n v="10043385"/>
    <m/>
    <m/>
    <n v="10043385"/>
    <x v="6"/>
    <x v="12"/>
  </r>
  <r>
    <n v="2018"/>
    <n v="136"/>
    <n v="1"/>
    <s v="01/JAN/2018"/>
    <s v="31/DEC/2018"/>
    <s v="31/DEC/2018"/>
    <s v="ORDENES DE PAGO"/>
    <n v="0"/>
    <n v="375"/>
    <d v="2018-07-09T00:00:00"/>
    <d v="2018-07-09T00:00:00"/>
    <n v="63"/>
    <n v="94"/>
    <s v="CONTRATO DE PRESTACION DE SERVICIOS DE APOYO A LA GESTION"/>
    <n v="71"/>
    <s v="CC"/>
    <n v="1032449028"/>
    <s v="DIANA PAOLA HERRERA MANCILLA"/>
    <n v="2678236"/>
    <m/>
    <m/>
    <n v="2678236"/>
    <x v="6"/>
    <x v="12"/>
  </r>
  <r>
    <n v="2018"/>
    <n v="136"/>
    <n v="1"/>
    <s v="01/JAN/2018"/>
    <s v="31/DEC/2018"/>
    <s v="31/DEC/2018"/>
    <s v="ORDENES DE PAGO"/>
    <n v="0"/>
    <n v="376"/>
    <d v="2018-07-09T00:00:00"/>
    <d v="2018-07-09T00:00:00"/>
    <n v="14"/>
    <n v="44"/>
    <s v="CONTRATO DE PRESTACION DE SERVICIOS PROFESIONALES"/>
    <n v="11"/>
    <s v="CC"/>
    <n v="1023916955"/>
    <s v="ANYI SHARLYN MARIN CAMARGO"/>
    <n v="6026031"/>
    <m/>
    <m/>
    <n v="6026031"/>
    <x v="6"/>
    <x v="12"/>
  </r>
  <r>
    <n v="2018"/>
    <n v="136"/>
    <n v="1"/>
    <s v="01/JAN/2018"/>
    <s v="31/DEC/2018"/>
    <s v="31/DEC/2018"/>
    <s v="ORDENES DE PAGO"/>
    <n v="0"/>
    <n v="377"/>
    <d v="2018-07-09T00:00:00"/>
    <d v="2018-07-09T00:00:00"/>
    <n v="11"/>
    <n v="48"/>
    <s v="CONTRATO DE PRESTACION DE SERVICIOS PROFESIONALES"/>
    <n v="14"/>
    <s v="CC"/>
    <n v="36302955"/>
    <s v="MONICA MARIA CABRA BAUTISTA"/>
    <n v="10043385"/>
    <m/>
    <m/>
    <n v="10043385"/>
    <x v="6"/>
    <x v="12"/>
  </r>
  <r>
    <n v="2018"/>
    <n v="136"/>
    <n v="1"/>
    <s v="01/JAN/2018"/>
    <s v="31/DEC/2018"/>
    <s v="31/DEC/2018"/>
    <s v="ORDENES DE PAGO"/>
    <n v="0"/>
    <n v="378"/>
    <d v="2018-07-09T00:00:00"/>
    <d v="2018-07-09T00:00:00"/>
    <n v="9"/>
    <n v="45"/>
    <s v="CONTRATO DE PRESTACION DE SERVICIOS PROFESIONALES"/>
    <n v="7"/>
    <s v="CC"/>
    <n v="1015398025"/>
    <s v="JULIO CESAR AMAYA MENDEZ"/>
    <n v="6026031"/>
    <m/>
    <m/>
    <n v="6026031"/>
    <x v="6"/>
    <x v="12"/>
  </r>
  <r>
    <n v="2018"/>
    <n v="136"/>
    <n v="1"/>
    <s v="01/JAN/2018"/>
    <s v="31/DEC/2018"/>
    <s v="31/DEC/2018"/>
    <s v="ORDENES DE PAGO"/>
    <n v="0"/>
    <n v="379"/>
    <d v="2018-07-09T00:00:00"/>
    <d v="2018-07-09T00:00:00"/>
    <n v="34"/>
    <n v="79"/>
    <s v="CONTRATO DE PRESTACION DE SERVICIOS PROFESIONALES"/>
    <n v="29"/>
    <s v="CC"/>
    <n v="41424560"/>
    <s v="MARIA INES DEL ROSARIO ROJAS BENAVIDES"/>
    <n v="7365149"/>
    <m/>
    <m/>
    <n v="7365149"/>
    <x v="6"/>
    <x v="12"/>
  </r>
  <r>
    <n v="2018"/>
    <n v="136"/>
    <n v="1"/>
    <s v="01/JAN/2018"/>
    <s v="31/DEC/2018"/>
    <s v="31/DEC/2018"/>
    <s v="ORDENES DE PAGO"/>
    <n v="0"/>
    <n v="382"/>
    <d v="2018-07-09T00:00:00"/>
    <d v="2018-07-09T00:00:00"/>
    <n v="8"/>
    <n v="17"/>
    <s v="CONTRATO DE PRESTACION DE SERVICIOS PROFESIONALES"/>
    <n v="1"/>
    <s v="CC"/>
    <n v="80778170"/>
    <s v="MIGUEL ANGEL GRANADOS SANCHEZ"/>
    <n v="5512702"/>
    <m/>
    <m/>
    <n v="5512702"/>
    <x v="6"/>
    <x v="12"/>
  </r>
  <r>
    <n v="2018"/>
    <n v="136"/>
    <n v="1"/>
    <s v="01/JAN/2018"/>
    <s v="31/DEC/2018"/>
    <s v="31/DEC/2018"/>
    <s v="ORDENES DE PAGO"/>
    <n v="0"/>
    <n v="384"/>
    <d v="2018-07-10T00:00:00"/>
    <d v="2018-07-10T00:00:00"/>
    <n v="46"/>
    <n v="65"/>
    <s v="CONTRATO DE PRESTACION DE SERVICIOS PROFESIONALES"/>
    <n v="40"/>
    <s v="CC"/>
    <n v="39046947"/>
    <s v="GLORIA PATRICIA MONTERO CABAS"/>
    <n v="10043385"/>
    <m/>
    <m/>
    <n v="10043385"/>
    <x v="6"/>
    <x v="12"/>
  </r>
  <r>
    <n v="2018"/>
    <n v="136"/>
    <n v="1"/>
    <s v="01/JAN/2018"/>
    <s v="31/DEC/2018"/>
    <s v="31/DEC/2018"/>
    <s v="ORDENES DE PAGO"/>
    <n v="0"/>
    <n v="386"/>
    <d v="2018-07-09T00:00:00"/>
    <d v="2018-07-09T00:00:00"/>
    <n v="40"/>
    <n v="66"/>
    <s v="CONTRATO DE PRESTACION DE SERVICIOS PROFESIONALES"/>
    <n v="45"/>
    <s v="CC"/>
    <n v="79555368"/>
    <s v="OSCAR ALFONSO PINEDA VELASCO"/>
    <n v="8704267"/>
    <m/>
    <m/>
    <n v="8704267"/>
    <x v="6"/>
    <x v="12"/>
  </r>
  <r>
    <n v="2018"/>
    <n v="136"/>
    <n v="1"/>
    <s v="01/JAN/2018"/>
    <s v="31/DEC/2018"/>
    <s v="31/DEC/2018"/>
    <s v="ORDENES DE PAGO"/>
    <n v="0"/>
    <n v="387"/>
    <d v="2018-07-10T00:00:00"/>
    <d v="2018-07-10T00:00:00"/>
    <n v="21"/>
    <n v="70"/>
    <s v="CONTRATO DE PRESTACION DE SERVICIOS PROFESIONALES"/>
    <n v="43"/>
    <s v="CC"/>
    <n v="1019004199"/>
    <s v="WILMER DANIEL GUTIERREZ PULIDO"/>
    <n v="4017354"/>
    <m/>
    <m/>
    <n v="4017354"/>
    <x v="6"/>
    <x v="12"/>
  </r>
  <r>
    <n v="2018"/>
    <n v="136"/>
    <n v="1"/>
    <s v="01/JAN/2018"/>
    <s v="31/DEC/2018"/>
    <s v="31/DEC/2018"/>
    <s v="ORDENES DE PAGO"/>
    <n v="0"/>
    <n v="388"/>
    <d v="2018-07-10T00:00:00"/>
    <d v="2018-07-10T00:00:00"/>
    <n v="42"/>
    <n v="67"/>
    <s v="CONTRATO DE PRESTACION DE SERVICIOS PROFESIONALES"/>
    <n v="39"/>
    <s v="CC"/>
    <n v="79297972"/>
    <s v="JOSE GONZALO ROMERO ACOSTA"/>
    <n v="10043385"/>
    <m/>
    <m/>
    <n v="10043385"/>
    <x v="6"/>
    <x v="12"/>
  </r>
  <r>
    <n v="2018"/>
    <n v="136"/>
    <n v="1"/>
    <s v="01/JAN/2018"/>
    <s v="31/DEC/2018"/>
    <s v="31/DEC/2018"/>
    <s v="ORDENES DE PAGO"/>
    <n v="0"/>
    <n v="389"/>
    <d v="2018-07-09T00:00:00"/>
    <d v="2018-07-09T00:00:00"/>
    <n v="37"/>
    <n v="71"/>
    <s v="CONTRATO DE PRESTACION DE SERVICIOS PROFESIONALES"/>
    <n v="38"/>
    <s v="CC"/>
    <n v="1032370326"/>
    <s v="CAROLINA  MEJIA DORADO"/>
    <n v="5356472"/>
    <m/>
    <m/>
    <n v="5356472"/>
    <x v="6"/>
    <x v="12"/>
  </r>
  <r>
    <n v="2018"/>
    <n v="136"/>
    <n v="1"/>
    <s v="01/JAN/2018"/>
    <s v="31/DEC/2018"/>
    <s v="31/DEC/2018"/>
    <s v="ORDENES DE PAGO"/>
    <n v="0"/>
    <n v="390"/>
    <d v="2018-07-09T00:00:00"/>
    <d v="2018-07-09T00:00:00"/>
    <n v="43"/>
    <n v="47"/>
    <s v="CONTRATO DE PRESTACION DE SERVICIOS PROFESIONALES"/>
    <n v="10"/>
    <s v="CC"/>
    <n v="79396575"/>
    <s v="GERMAN ARTURO MEDINA AVILA"/>
    <n v="10043385"/>
    <m/>
    <m/>
    <n v="10043385"/>
    <x v="6"/>
    <x v="12"/>
  </r>
  <r>
    <n v="2018"/>
    <n v="136"/>
    <n v="1"/>
    <s v="01/JAN/2018"/>
    <s v="31/DEC/2018"/>
    <s v="31/DEC/2018"/>
    <s v="ORDENES DE PAGO"/>
    <n v="0"/>
    <n v="391"/>
    <d v="2018-07-10T00:00:00"/>
    <d v="2018-07-10T00:00:00"/>
    <n v="44"/>
    <n v="64"/>
    <s v="CONTRATO DE PRESTACION DE SERVICIOS PROFESIONALES"/>
    <n v="49"/>
    <s v="CC"/>
    <n v="79521789"/>
    <s v="HECTOR JOSE RODRIGUEZ VALERO"/>
    <n v="10043385"/>
    <m/>
    <m/>
    <n v="10043385"/>
    <x v="6"/>
    <x v="12"/>
  </r>
  <r>
    <n v="2018"/>
    <n v="136"/>
    <n v="1"/>
    <s v="01/JAN/2018"/>
    <s v="31/DEC/2018"/>
    <s v="31/DEC/2018"/>
    <s v="ORDENES DE PAGO"/>
    <n v="0"/>
    <n v="392"/>
    <d v="2018-07-10T00:00:00"/>
    <d v="2018-07-10T00:00:00"/>
    <n v="38"/>
    <n v="69"/>
    <s v="CONTRATO DE PRESTACION DE SERVICIOS PROFESIONALES"/>
    <n v="37"/>
    <s v="CC"/>
    <n v="1013631741"/>
    <s v="LUIS FELIPE CHISCO APONTE"/>
    <n v="5356472"/>
    <m/>
    <m/>
    <n v="5356472"/>
    <x v="6"/>
    <x v="12"/>
  </r>
  <r>
    <n v="2018"/>
    <n v="136"/>
    <n v="1"/>
    <s v="01/JAN/2018"/>
    <s v="31/DEC/2018"/>
    <s v="31/DEC/2018"/>
    <s v="ORDENES DE PAGO"/>
    <n v="0"/>
    <n v="393"/>
    <d v="2018-07-10T00:00:00"/>
    <d v="2018-07-10T00:00:00"/>
    <n v="39"/>
    <n v="68"/>
    <s v="CONTRATO DE PRESTACION DE SERVICIOS PROFESIONALES"/>
    <n v="41"/>
    <s v="CC"/>
    <n v="79690696"/>
    <s v="CESAR JOSE SANINT GONZALEZ"/>
    <n v="10043385"/>
    <m/>
    <m/>
    <n v="10043385"/>
    <x v="6"/>
    <x v="12"/>
  </r>
  <r>
    <n v="2018"/>
    <n v="136"/>
    <n v="1"/>
    <s v="01/JAN/2018"/>
    <s v="31/DEC/2018"/>
    <s v="31/DEC/2018"/>
    <s v="ORDENES DE PAGO"/>
    <n v="0"/>
    <n v="409"/>
    <d v="2018-07-17T00:00:00"/>
    <d v="2018-07-17T00:00:00"/>
    <n v="57"/>
    <n v="105"/>
    <s v="CONTRATO DE PRESTACION DE SERVICIOS PROFESIONALES"/>
    <n v="65"/>
    <s v="CC"/>
    <n v="32670457"/>
    <s v="GUILLERMINA VICTORIA TORRES ROMERO"/>
    <n v="7811522"/>
    <m/>
    <m/>
    <n v="7811522"/>
    <x v="6"/>
    <x v="12"/>
  </r>
  <r>
    <n v="2018"/>
    <n v="136"/>
    <n v="1"/>
    <s v="01/JAN/2018"/>
    <s v="31/DEC/2018"/>
    <s v="31/DEC/2018"/>
    <s v="ORDENES DE PAGO"/>
    <n v="0"/>
    <n v="410"/>
    <d v="2018-07-11T00:00:00"/>
    <d v="2018-07-11T00:00:00"/>
    <n v="35"/>
    <n v="82"/>
    <s v="CONTRATO DE PRESTACION DE SERVICIOS DE APOYO A LA GESTION"/>
    <n v="35"/>
    <s v="CC"/>
    <n v="51848008"/>
    <s v="MERCEDES ELIZABETH CARDOZO AVENDAÐO"/>
    <n v="2678236"/>
    <m/>
    <m/>
    <n v="2678236"/>
    <x v="6"/>
    <x v="12"/>
  </r>
  <r>
    <n v="2018"/>
    <n v="136"/>
    <n v="1"/>
    <s v="01/JAN/2018"/>
    <s v="31/DEC/2018"/>
    <s v="31/DEC/2018"/>
    <s v="ORDENES DE PAGO"/>
    <n v="0"/>
    <n v="411"/>
    <d v="2018-07-11T00:00:00"/>
    <d v="2018-07-11T00:00:00"/>
    <n v="35"/>
    <n v="82"/>
    <s v="CONTRATO DE PRESTACION DE SERVICIOS DE APOYO A LA GESTION"/>
    <n v="35"/>
    <s v="CC"/>
    <n v="51848008"/>
    <s v="MERCEDES ELIZABETH CARDOZO AVENDAÐO"/>
    <n v="2678236"/>
    <m/>
    <m/>
    <n v="2678236"/>
    <x v="6"/>
    <x v="12"/>
  </r>
  <r>
    <n v="2018"/>
    <n v="136"/>
    <n v="1"/>
    <s v="01/JAN/2018"/>
    <s v="31/DEC/2018"/>
    <s v="31/DEC/2018"/>
    <s v="ORDENES DE PAGO"/>
    <n v="0"/>
    <n v="413"/>
    <d v="2018-07-11T00:00:00"/>
    <d v="2018-07-11T00:00:00"/>
    <n v="66"/>
    <n v="78"/>
    <s v="CONTRATO DE PRESTACION DE SERVICIOS PROFESIONALES"/>
    <n v="78"/>
    <s v="NIT"/>
    <n v="900368799"/>
    <s v="MEDELLIN MARTINEZ &amp; DURAN ABOGADOS SAS"/>
    <n v="10043385"/>
    <m/>
    <m/>
    <n v="10043385"/>
    <x v="6"/>
    <x v="12"/>
  </r>
  <r>
    <n v="2018"/>
    <n v="136"/>
    <n v="1"/>
    <s v="01/JAN/2018"/>
    <s v="31/DEC/2018"/>
    <s v="31/DEC/2018"/>
    <s v="ORDENES DE PAGO"/>
    <n v="0"/>
    <n v="414"/>
    <d v="2018-07-11T00:00:00"/>
    <d v="2018-07-11T00:00:00"/>
    <n v="52"/>
    <n v="18"/>
    <s v="CONTRATO DE PRESTACION DE SERVICIOS PROFESIONALES"/>
    <n v="55"/>
    <s v="CC"/>
    <n v="1118820062"/>
    <s v="MILENE ARLYNE CASTRILLON OCHOA"/>
    <n v="7365149"/>
    <m/>
    <m/>
    <n v="7365149"/>
    <x v="6"/>
    <x v="12"/>
  </r>
  <r>
    <n v="2018"/>
    <n v="136"/>
    <n v="1"/>
    <s v="01/JAN/2018"/>
    <s v="31/DEC/2018"/>
    <s v="31/DEC/2018"/>
    <s v="ORDENES DE PAGO"/>
    <n v="0"/>
    <n v="420"/>
    <d v="2018-07-18T00:00:00"/>
    <d v="2018-07-18T00:00:00"/>
    <n v="31"/>
    <n v="16"/>
    <s v="CONTRATO DE PRESTACION DE SERVICIOS PROFESIONALES"/>
    <n v="17"/>
    <s v="CC"/>
    <n v="51818608"/>
    <s v="CLAUDIA MARINA NIÐO MESA"/>
    <n v="10043385"/>
    <m/>
    <m/>
    <n v="10043385"/>
    <x v="6"/>
    <x v="12"/>
  </r>
  <r>
    <n v="2018"/>
    <n v="136"/>
    <n v="1"/>
    <s v="01/JAN/2018"/>
    <s v="31/DEC/2018"/>
    <s v="31/DEC/2018"/>
    <s v="ORDENES DE PAGO"/>
    <n v="0"/>
    <n v="424"/>
    <d v="2018-07-13T00:00:00"/>
    <d v="2018-07-13T00:00:00"/>
    <n v="53"/>
    <n v="19"/>
    <s v="CONTRATO DE PRESTACION DE SERVICIOS PROFESIONALES"/>
    <n v="62"/>
    <s v="CC"/>
    <n v="73134102"/>
    <s v="HECTOR ENRIQUE FERRER LEAL"/>
    <n v="10043385"/>
    <m/>
    <m/>
    <n v="10043385"/>
    <x v="6"/>
    <x v="12"/>
  </r>
  <r>
    <n v="2018"/>
    <n v="136"/>
    <n v="1"/>
    <s v="01/JAN/2018"/>
    <s v="31/DEC/2018"/>
    <s v="31/DEC/2018"/>
    <s v="ORDENES DE PAGO"/>
    <n v="0"/>
    <n v="427"/>
    <d v="2018-07-16T00:00:00"/>
    <d v="2018-07-16T00:00:00"/>
    <n v="13"/>
    <n v="80"/>
    <s v="CONTRATO DE PRESTACION DE SERVICIOS PROFESIONALES"/>
    <n v="19"/>
    <s v="CC"/>
    <n v="39691668"/>
    <s v="GLORIA MARCELA CORTES JARAMILLO"/>
    <n v="10043385"/>
    <m/>
    <m/>
    <n v="10043385"/>
    <x v="6"/>
    <x v="12"/>
  </r>
  <r>
    <n v="2018"/>
    <n v="136"/>
    <n v="1"/>
    <s v="01/JAN/2018"/>
    <s v="31/DEC/2018"/>
    <s v="31/DEC/2018"/>
    <s v="ORDENES DE PAGO"/>
    <n v="0"/>
    <n v="433"/>
    <d v="2018-08-03T00:00:00"/>
    <d v="2018-08-03T00:00:00"/>
    <n v="63"/>
    <n v="94"/>
    <s v="CONTRATO DE PRESTACION DE SERVICIOS DE APOYO A LA GESTION"/>
    <n v="71"/>
    <s v="CC"/>
    <n v="1032449028"/>
    <s v="DIANA PAOLA HERRERA MANCILLA"/>
    <n v="2678236"/>
    <m/>
    <m/>
    <n v="2678236"/>
    <x v="7"/>
    <x v="12"/>
  </r>
  <r>
    <n v="2018"/>
    <n v="136"/>
    <n v="1"/>
    <s v="01/JAN/2018"/>
    <s v="31/DEC/2018"/>
    <s v="31/DEC/2018"/>
    <s v="ORDENES DE PAGO"/>
    <n v="0"/>
    <n v="434"/>
    <d v="2018-08-03T00:00:00"/>
    <d v="2018-08-03T00:00:00"/>
    <n v="18"/>
    <n v="81"/>
    <s v="CONTRATO DE PRESTACION DE SERVICIOS DE APOYO A LA GESTION"/>
    <n v="27"/>
    <s v="CC"/>
    <n v="1121844120"/>
    <s v="DIEGO ALEJANDRO PEÐA SANCHEZ"/>
    <n v="2678236"/>
    <m/>
    <m/>
    <n v="2678236"/>
    <x v="7"/>
    <x v="12"/>
  </r>
  <r>
    <n v="2018"/>
    <n v="136"/>
    <n v="1"/>
    <s v="01/JAN/2018"/>
    <s v="31/DEC/2018"/>
    <s v="31/DEC/2018"/>
    <s v="ORDENES DE PAGO"/>
    <n v="0"/>
    <n v="435"/>
    <d v="2018-08-03T00:00:00"/>
    <d v="2018-08-03T00:00:00"/>
    <n v="12"/>
    <n v="84"/>
    <s v="CONTRATO DE PRESTACION DE SERVICIOS PROFESIONALES"/>
    <n v="18"/>
    <s v="CC"/>
    <n v="53080855"/>
    <s v="PAOLA ANDREA GOMEZ VELEZ"/>
    <n v="4017354"/>
    <m/>
    <m/>
    <n v="4017354"/>
    <x v="7"/>
    <x v="12"/>
  </r>
  <r>
    <n v="2018"/>
    <n v="136"/>
    <n v="1"/>
    <s v="01/JAN/2018"/>
    <s v="31/DEC/2018"/>
    <s v="31/DEC/2018"/>
    <s v="ORDENES DE PAGO"/>
    <n v="0"/>
    <n v="436"/>
    <d v="2018-08-03T00:00:00"/>
    <d v="2018-08-03T00:00:00"/>
    <n v="48"/>
    <n v="86"/>
    <s v="CONTRATO DE PRESTACION DE SERVICIOS PROFESIONALES"/>
    <n v="57"/>
    <s v="NIT"/>
    <n v="830511165"/>
    <s v="MARTIN BERMUDEZ ASOCIADOS S A"/>
    <n v="59600000"/>
    <m/>
    <m/>
    <n v="59600000"/>
    <x v="7"/>
    <x v="12"/>
  </r>
  <r>
    <n v="2018"/>
    <n v="136"/>
    <n v="1"/>
    <s v="01/JAN/2018"/>
    <s v="31/DEC/2018"/>
    <s v="31/DEC/2018"/>
    <s v="ORDENES DE PAGO"/>
    <n v="0"/>
    <n v="437"/>
    <d v="2018-08-03T00:00:00"/>
    <d v="2018-08-03T00:00:00"/>
    <n v="34"/>
    <n v="79"/>
    <s v="CONTRATO DE PRESTACION DE SERVICIOS PROFESIONALES"/>
    <n v="29"/>
    <s v="CC"/>
    <n v="41424560"/>
    <s v="MARIA INES DEL ROSARIO ROJAS BENAVIDES"/>
    <n v="7365149"/>
    <m/>
    <m/>
    <n v="7365149"/>
    <x v="7"/>
    <x v="12"/>
  </r>
  <r>
    <n v="2018"/>
    <n v="136"/>
    <n v="1"/>
    <s v="01/JAN/2018"/>
    <s v="31/DEC/2018"/>
    <s v="31/DEC/2018"/>
    <s v="ORDENES DE PAGO"/>
    <n v="0"/>
    <n v="438"/>
    <d v="2018-08-03T00:00:00"/>
    <d v="2018-08-03T00:00:00"/>
    <n v="41"/>
    <n v="77"/>
    <s v="CONTRATO DE PRESTACION DE SERVICIOS PROFESIONALES"/>
    <n v="30"/>
    <s v="CC"/>
    <n v="79964160"/>
    <s v="BYRON SHELOCK PUERTO BARRIOS"/>
    <n v="10043385"/>
    <m/>
    <m/>
    <n v="10043385"/>
    <x v="7"/>
    <x v="12"/>
  </r>
  <r>
    <n v="2018"/>
    <n v="136"/>
    <n v="1"/>
    <s v="01/JAN/2018"/>
    <s v="31/DEC/2018"/>
    <s v="31/DEC/2018"/>
    <s v="ORDENES DE PAGO"/>
    <n v="0"/>
    <n v="439"/>
    <d v="2018-08-03T00:00:00"/>
    <d v="2018-08-03T00:00:00"/>
    <n v="36"/>
    <n v="85"/>
    <s v="CONTRATO DE PRESTACION DE SERVICIOS PROFESIONALES"/>
    <n v="36"/>
    <s v="CC"/>
    <n v="80415506"/>
    <s v="WILLIAM ADAN RODRIGUEZ CASTILLO"/>
    <n v="10043385"/>
    <m/>
    <m/>
    <n v="10043385"/>
    <x v="7"/>
    <x v="12"/>
  </r>
  <r>
    <n v="2018"/>
    <n v="136"/>
    <n v="1"/>
    <s v="01/JAN/2018"/>
    <s v="31/DEC/2018"/>
    <s v="31/DEC/2018"/>
    <s v="ORDENES DE PAGO"/>
    <n v="0"/>
    <n v="440"/>
    <d v="2018-08-03T00:00:00"/>
    <d v="2018-08-03T00:00:00"/>
    <n v="35"/>
    <n v="82"/>
    <s v="CONTRATO DE PRESTACION DE SERVICIOS DE APOYO A LA GESTION"/>
    <n v="35"/>
    <s v="CC"/>
    <n v="51848008"/>
    <s v="MERCEDES ELIZABETH CARDOZO AVENDAÐO"/>
    <n v="2678236"/>
    <m/>
    <m/>
    <n v="2678236"/>
    <x v="7"/>
    <x v="12"/>
  </r>
  <r>
    <n v="2018"/>
    <n v="136"/>
    <n v="1"/>
    <s v="01/JAN/2018"/>
    <s v="31/DEC/2018"/>
    <s v="31/DEC/2018"/>
    <s v="ORDENES DE PAGO"/>
    <n v="0"/>
    <n v="441"/>
    <d v="2018-08-03T00:00:00"/>
    <d v="2018-08-03T00:00:00"/>
    <n v="8"/>
    <n v="17"/>
    <s v="CONTRATO DE PRESTACION DE SERVICIOS PROFESIONALES"/>
    <n v="1"/>
    <s v="CC"/>
    <n v="80778170"/>
    <s v="MIGUEL ANGEL GRANADOS SANCHEZ"/>
    <n v="8704267"/>
    <m/>
    <m/>
    <n v="8704267"/>
    <x v="7"/>
    <x v="12"/>
  </r>
  <r>
    <n v="2018"/>
    <n v="136"/>
    <n v="1"/>
    <s v="01/JAN/2018"/>
    <s v="31/DEC/2018"/>
    <s v="31/DEC/2018"/>
    <s v="ORDENES DE PAGO"/>
    <n v="0"/>
    <n v="443"/>
    <d v="2018-08-03T00:00:00"/>
    <d v="2018-08-03T00:00:00"/>
    <n v="16"/>
    <n v="83"/>
    <s v="CONTRATO DE PRESTACION DE SERVICIOS PROFESIONALES"/>
    <n v="26"/>
    <s v="CC"/>
    <n v="52829099"/>
    <s v="LILIANA JOHANNA SINISTERRA REY"/>
    <n v="5646614"/>
    <m/>
    <m/>
    <n v="5646614"/>
    <x v="7"/>
    <x v="12"/>
  </r>
  <r>
    <n v="2018"/>
    <n v="136"/>
    <n v="1"/>
    <s v="01/JAN/2018"/>
    <s v="31/DEC/2018"/>
    <s v="31/DEC/2018"/>
    <s v="ORDENES DE PAGO"/>
    <n v="0"/>
    <n v="444"/>
    <d v="2018-08-03T00:00:00"/>
    <d v="2018-08-03T00:00:00"/>
    <n v="66"/>
    <n v="78"/>
    <s v="CONTRATO DE PRESTACION DE SERVICIOS PROFESIONALES"/>
    <n v="78"/>
    <s v="NIT"/>
    <n v="900368799"/>
    <s v="MEDELLIN MARTINEZ &amp; DURAN ABOGADOS SAS"/>
    <n v="10043385"/>
    <m/>
    <m/>
    <n v="10043385"/>
    <x v="7"/>
    <x v="12"/>
  </r>
  <r>
    <n v="2018"/>
    <n v="136"/>
    <n v="1"/>
    <s v="01/JAN/2018"/>
    <s v="31/DEC/2018"/>
    <s v="31/DEC/2018"/>
    <s v="ORDENES DE PAGO"/>
    <n v="0"/>
    <n v="450"/>
    <d v="2018-08-09T00:00:00"/>
    <d v="2018-08-09T00:00:00"/>
    <n v="14"/>
    <n v="44"/>
    <s v="CONTRATO DE PRESTACION DE SERVICIOS PROFESIONALES"/>
    <n v="11"/>
    <s v="CC"/>
    <n v="1023916955"/>
    <s v="ANYI SHARLYN MARIN CAMARGO"/>
    <n v="6026031"/>
    <m/>
    <m/>
    <n v="6026031"/>
    <x v="7"/>
    <x v="12"/>
  </r>
  <r>
    <n v="2018"/>
    <n v="136"/>
    <n v="1"/>
    <s v="01/JAN/2018"/>
    <s v="31/DEC/2018"/>
    <s v="31/DEC/2018"/>
    <s v="ORDENES DE PAGO"/>
    <n v="0"/>
    <n v="451"/>
    <d v="2018-08-09T00:00:00"/>
    <d v="2018-08-09T00:00:00"/>
    <n v="9"/>
    <n v="45"/>
    <s v="CONTRATO DE PRESTACION DE SERVICIOS PROFESIONALES"/>
    <n v="7"/>
    <s v="CC"/>
    <n v="1015398025"/>
    <s v="JULIO CESAR AMAYA MENDEZ"/>
    <n v="6026031"/>
    <m/>
    <m/>
    <n v="6026031"/>
    <x v="7"/>
    <x v="12"/>
  </r>
  <r>
    <n v="2018"/>
    <n v="136"/>
    <n v="1"/>
    <s v="01/JAN/2018"/>
    <s v="31/DEC/2018"/>
    <s v="31/DEC/2018"/>
    <s v="ORDENES DE PAGO"/>
    <n v="0"/>
    <n v="454"/>
    <d v="2018-08-09T00:00:00"/>
    <d v="2018-08-09T00:00:00"/>
    <n v="13"/>
    <n v="80"/>
    <s v="CONTRATO DE PRESTACION DE SERVICIOS PROFESIONALES"/>
    <n v="19"/>
    <s v="CC"/>
    <n v="39691668"/>
    <s v="GLORIA MARCELA CORTES JARAMILLO"/>
    <n v="10043385"/>
    <m/>
    <m/>
    <n v="10043385"/>
    <x v="7"/>
    <x v="12"/>
  </r>
  <r>
    <n v="2018"/>
    <n v="136"/>
    <n v="1"/>
    <s v="01/JAN/2018"/>
    <s v="31/DEC/2018"/>
    <s v="31/DEC/2018"/>
    <s v="ORDENES DE PAGO"/>
    <n v="0"/>
    <n v="455"/>
    <d v="2018-08-09T00:00:00"/>
    <d v="2018-08-09T00:00:00"/>
    <n v="11"/>
    <n v="48"/>
    <s v="CONTRATO DE PRESTACION DE SERVICIOS PROFESIONALES"/>
    <n v="14"/>
    <s v="CC"/>
    <n v="36302955"/>
    <s v="MONICA MARIA CABRA BAUTISTA"/>
    <n v="10043385"/>
    <m/>
    <m/>
    <n v="10043385"/>
    <x v="7"/>
    <x v="12"/>
  </r>
  <r>
    <n v="2018"/>
    <n v="136"/>
    <n v="1"/>
    <s v="01/JAN/2018"/>
    <s v="31/DEC/2018"/>
    <s v="31/DEC/2018"/>
    <s v="ORDENES DE PAGO"/>
    <n v="0"/>
    <n v="456"/>
    <d v="2018-08-09T00:00:00"/>
    <d v="2018-08-09T00:00:00"/>
    <n v="52"/>
    <n v="18"/>
    <s v="CONTRATO DE PRESTACION DE SERVICIOS PROFESIONALES"/>
    <n v="55"/>
    <s v="CC"/>
    <n v="1118820062"/>
    <s v="MILENE ARLYNE CASTRILLON OCHOA"/>
    <n v="7365149"/>
    <m/>
    <m/>
    <n v="7365149"/>
    <x v="7"/>
    <x v="12"/>
  </r>
  <r>
    <n v="2018"/>
    <n v="136"/>
    <n v="1"/>
    <s v="01/JAN/2018"/>
    <s v="31/DEC/2018"/>
    <s v="31/DEC/2018"/>
    <s v="ORDENES DE PAGO"/>
    <n v="0"/>
    <n v="463"/>
    <d v="2018-08-09T00:00:00"/>
    <d v="2018-08-09T00:00:00"/>
    <n v="49"/>
    <n v="20"/>
    <s v="CONTRATO DE PRESTACION DE SERVICIOS PROFESIONALES"/>
    <n v="63"/>
    <s v="CC"/>
    <n v="80769128"/>
    <s v="JUAN CAMILO CABREJO GUTIERREZ"/>
    <n v="9373826"/>
    <m/>
    <m/>
    <n v="9373826"/>
    <x v="7"/>
    <x v="12"/>
  </r>
  <r>
    <n v="2018"/>
    <n v="136"/>
    <n v="1"/>
    <s v="01/JAN/2018"/>
    <s v="31/DEC/2018"/>
    <s v="31/DEC/2018"/>
    <s v="ORDENES DE PAGO"/>
    <n v="0"/>
    <n v="466"/>
    <d v="2018-08-10T00:00:00"/>
    <d v="2018-08-10T00:00:00"/>
    <n v="43"/>
    <n v="47"/>
    <s v="CONTRATO DE PRESTACION DE SERVICIOS PROFESIONALES"/>
    <n v="10"/>
    <s v="CC"/>
    <n v="79396575"/>
    <s v="GERMAN ARTURO MEDINA AVILA"/>
    <n v="10043385"/>
    <m/>
    <m/>
    <n v="10043385"/>
    <x v="7"/>
    <x v="12"/>
  </r>
  <r>
    <n v="2018"/>
    <n v="136"/>
    <n v="1"/>
    <s v="01/JAN/2018"/>
    <s v="31/DEC/2018"/>
    <s v="31/DEC/2018"/>
    <s v="ORDENES DE PAGO"/>
    <n v="0"/>
    <n v="482"/>
    <d v="2018-08-15T00:00:00"/>
    <d v="2018-08-15T00:00:00"/>
    <n v="114"/>
    <n v="115"/>
    <s v="CONTRATO DE PRESTACION DE SERVICIOS"/>
    <n v="88"/>
    <s v="NIT"/>
    <n v="830078025"/>
    <s v="DOUGLAS TRADE S A S"/>
    <n v="1094800"/>
    <m/>
    <m/>
    <n v="1094800"/>
    <x v="7"/>
    <x v="12"/>
  </r>
  <r>
    <n v="2018"/>
    <n v="136"/>
    <n v="1"/>
    <s v="01/JAN/2018"/>
    <s v="31/DEC/2018"/>
    <s v="31/DEC/2018"/>
    <s v="ORDENES DE PAGO"/>
    <n v="0"/>
    <n v="483"/>
    <d v="2018-08-15T00:00:00"/>
    <d v="2018-08-15T00:00:00"/>
    <n v="114"/>
    <n v="115"/>
    <s v="CONTRATO DE PRESTACION DE SERVICIOS"/>
    <n v="88"/>
    <s v="NIT"/>
    <n v="830078025"/>
    <s v="DOUGLAS TRADE S A S"/>
    <n v="1532720"/>
    <m/>
    <m/>
    <n v="1532720"/>
    <x v="7"/>
    <x v="12"/>
  </r>
  <r>
    <n v="2018"/>
    <n v="136"/>
    <n v="1"/>
    <s v="01/JAN/2018"/>
    <s v="31/DEC/2018"/>
    <s v="31/DEC/2018"/>
    <s v="ORDENES DE PAGO"/>
    <n v="0"/>
    <n v="485"/>
    <d v="2018-08-15T00:00:00"/>
    <d v="2018-08-15T00:00:00"/>
    <n v="42"/>
    <n v="67"/>
    <s v="CONTRATO DE PRESTACION DE SERVICIOS PROFESIONALES"/>
    <n v="39"/>
    <s v="CC"/>
    <n v="79297972"/>
    <s v="JOSE GONZALO ROMERO ACOSTA"/>
    <n v="10043385"/>
    <m/>
    <m/>
    <n v="10043385"/>
    <x v="7"/>
    <x v="12"/>
  </r>
  <r>
    <n v="2018"/>
    <n v="136"/>
    <n v="1"/>
    <s v="01/JAN/2018"/>
    <s v="31/DEC/2018"/>
    <s v="31/DEC/2018"/>
    <s v="ORDENES DE PAGO"/>
    <n v="0"/>
    <n v="486"/>
    <d v="2018-08-15T00:00:00"/>
    <d v="2018-08-15T00:00:00"/>
    <n v="38"/>
    <n v="69"/>
    <s v="CONTRATO DE PRESTACION DE SERVICIOS PROFESIONALES"/>
    <n v="37"/>
    <s v="CC"/>
    <n v="1013631741"/>
    <s v="LUIS FELIPE CHISCO APONTE"/>
    <n v="5356472"/>
    <m/>
    <m/>
    <n v="5356472"/>
    <x v="7"/>
    <x v="12"/>
  </r>
  <r>
    <n v="2018"/>
    <n v="136"/>
    <n v="1"/>
    <s v="01/JAN/2018"/>
    <s v="31/DEC/2018"/>
    <s v="31/DEC/2018"/>
    <s v="ORDENES DE PAGO"/>
    <n v="0"/>
    <n v="487"/>
    <d v="2018-08-15T00:00:00"/>
    <d v="2018-08-15T00:00:00"/>
    <n v="37"/>
    <n v="71"/>
    <s v="CONTRATO DE PRESTACION DE SERVICIOS PROFESIONALES"/>
    <n v="38"/>
    <s v="CC"/>
    <n v="1032370326"/>
    <s v="CAROLINA  MEJIA DORADO"/>
    <n v="5356472"/>
    <m/>
    <m/>
    <n v="5356472"/>
    <x v="7"/>
    <x v="12"/>
  </r>
  <r>
    <n v="2018"/>
    <n v="136"/>
    <n v="1"/>
    <s v="01/JAN/2018"/>
    <s v="31/DEC/2018"/>
    <s v="31/DEC/2018"/>
    <s v="ORDENES DE PAGO"/>
    <n v="0"/>
    <n v="488"/>
    <d v="2018-08-15T00:00:00"/>
    <d v="2018-08-15T00:00:00"/>
    <n v="21"/>
    <n v="70"/>
    <s v="CONTRATO DE PRESTACION DE SERVICIOS PROFESIONALES"/>
    <n v="43"/>
    <s v="CC"/>
    <n v="1019004199"/>
    <s v="WILMER DANIEL GUTIERREZ PULIDO"/>
    <n v="4017354"/>
    <m/>
    <m/>
    <n v="4017354"/>
    <x v="7"/>
    <x v="12"/>
  </r>
  <r>
    <n v="2018"/>
    <n v="136"/>
    <n v="1"/>
    <s v="01/JAN/2018"/>
    <s v="31/DEC/2018"/>
    <s v="31/DEC/2018"/>
    <s v="ORDENES DE PAGO"/>
    <n v="0"/>
    <n v="489"/>
    <d v="2018-08-15T00:00:00"/>
    <d v="2018-08-15T00:00:00"/>
    <n v="40"/>
    <n v="66"/>
    <s v="CONTRATO DE PRESTACION DE SERVICIOS PROFESIONALES"/>
    <n v="45"/>
    <s v="CC"/>
    <n v="79555368"/>
    <s v="OSCAR ALFONSO PINEDA VELASCO"/>
    <n v="8704267"/>
    <m/>
    <m/>
    <n v="8704267"/>
    <x v="7"/>
    <x v="12"/>
  </r>
  <r>
    <n v="2018"/>
    <n v="136"/>
    <n v="1"/>
    <s v="01/JAN/2018"/>
    <s v="31/DEC/2018"/>
    <s v="31/DEC/2018"/>
    <s v="ORDENES DE PAGO"/>
    <n v="0"/>
    <n v="490"/>
    <d v="2018-08-15T00:00:00"/>
    <d v="2018-08-15T00:00:00"/>
    <n v="44"/>
    <n v="64"/>
    <s v="CONTRATO DE PRESTACION DE SERVICIOS PROFESIONALES"/>
    <n v="49"/>
    <s v="CC"/>
    <n v="79521789"/>
    <s v="HECTOR JOSE RODRIGUEZ VALERO"/>
    <n v="10043385"/>
    <m/>
    <m/>
    <n v="10043385"/>
    <x v="7"/>
    <x v="12"/>
  </r>
  <r>
    <n v="2018"/>
    <n v="136"/>
    <n v="1"/>
    <s v="01/JAN/2018"/>
    <s v="31/DEC/2018"/>
    <s v="31/DEC/2018"/>
    <s v="ORDENES DE PAGO"/>
    <n v="0"/>
    <n v="492"/>
    <d v="2018-08-15T00:00:00"/>
    <d v="2018-08-15T00:00:00"/>
    <n v="53"/>
    <n v="19"/>
    <s v="CONTRATO DE PRESTACION DE SERVICIOS PROFESIONALES"/>
    <n v="62"/>
    <s v="CC"/>
    <n v="73134102"/>
    <s v="HECTOR ENRIQUE FERRER LEAL"/>
    <n v="10043385"/>
    <m/>
    <m/>
    <n v="10043385"/>
    <x v="7"/>
    <x v="12"/>
  </r>
  <r>
    <n v="2018"/>
    <n v="136"/>
    <n v="1"/>
    <s v="01/JAN/2018"/>
    <s v="31/DEC/2018"/>
    <s v="31/DEC/2018"/>
    <s v="ORDENES DE PAGO"/>
    <n v="0"/>
    <n v="493"/>
    <d v="2018-08-15T00:00:00"/>
    <d v="2018-08-15T00:00:00"/>
    <n v="31"/>
    <n v="16"/>
    <s v="CONTRATO DE PRESTACION DE SERVICIOS PROFESIONALES"/>
    <n v="17"/>
    <s v="CC"/>
    <n v="51818608"/>
    <s v="CLAUDIA MARINA NIÐO MESA"/>
    <n v="10043385"/>
    <m/>
    <m/>
    <n v="10043385"/>
    <x v="7"/>
    <x v="12"/>
  </r>
  <r>
    <n v="2018"/>
    <n v="136"/>
    <n v="1"/>
    <s v="01/JAN/2018"/>
    <s v="31/DEC/2018"/>
    <s v="31/DEC/2018"/>
    <s v="ORDENES DE PAGO"/>
    <n v="0"/>
    <n v="494"/>
    <d v="2018-08-17T00:00:00"/>
    <d v="2018-08-17T00:00:00"/>
    <n v="46"/>
    <n v="65"/>
    <s v="CONTRATO DE PRESTACION DE SERVICIOS PROFESIONALES"/>
    <n v="40"/>
    <s v="CC"/>
    <n v="39046947"/>
    <s v="GLORIA PATRICIA MONTERO CABAS"/>
    <n v="10043385"/>
    <m/>
    <m/>
    <n v="10043385"/>
    <x v="7"/>
    <x v="12"/>
  </r>
  <r>
    <n v="2018"/>
    <n v="136"/>
    <n v="1"/>
    <s v="01/JAN/2018"/>
    <s v="31/DEC/2018"/>
    <s v="31/DEC/2018"/>
    <s v="ORDENES DE PAGO"/>
    <n v="0"/>
    <n v="495"/>
    <d v="2018-08-17T00:00:00"/>
    <d v="2018-08-17T00:00:00"/>
    <n v="39"/>
    <n v="68"/>
    <s v="CONTRATO DE PRESTACION DE SERVICIOS PROFESIONALES"/>
    <n v="41"/>
    <s v="CC"/>
    <n v="79690696"/>
    <s v="CESAR JOSE SANINT GONZALEZ"/>
    <n v="10043385"/>
    <m/>
    <m/>
    <n v="10043385"/>
    <x v="7"/>
    <x v="12"/>
  </r>
  <r>
    <n v="2018"/>
    <n v="136"/>
    <n v="1"/>
    <s v="01/JAN/2018"/>
    <s v="31/DEC/2018"/>
    <s v="31/DEC/2018"/>
    <s v="ORDENES DE PAGO"/>
    <n v="0"/>
    <n v="498"/>
    <d v="2018-08-17T00:00:00"/>
    <d v="2018-08-17T00:00:00"/>
    <n v="72"/>
    <n v="95"/>
    <s v="CONTRATO DE PRESTACION DE SERVICIOS PROFESIONALES"/>
    <n v="73"/>
    <s v="CC"/>
    <n v="79574305"/>
    <s v="NELSON ENRIQUE URREGO MALDONADO"/>
    <n v="20086770"/>
    <m/>
    <m/>
    <n v="20086770"/>
    <x v="7"/>
    <x v="12"/>
  </r>
  <r>
    <n v="2018"/>
    <n v="136"/>
    <n v="1"/>
    <s v="01/JAN/2018"/>
    <s v="31/DEC/2018"/>
    <s v="31/DEC/2018"/>
    <s v="ORDENES DE PAGO"/>
    <n v="0"/>
    <n v="501"/>
    <d v="2018-08-28T00:00:00"/>
    <d v="2018-08-28T00:00:00"/>
    <n v="114"/>
    <n v="115"/>
    <s v="CONTRATO DE PRESTACION DE SERVICIOS"/>
    <n v="88"/>
    <s v="NIT"/>
    <n v="830078025"/>
    <s v="DOUGLAS TRADE S A S"/>
    <n v="16762466"/>
    <m/>
    <m/>
    <n v="16762466"/>
    <x v="7"/>
    <x v="12"/>
  </r>
  <r>
    <n v="2018"/>
    <n v="136"/>
    <n v="1"/>
    <s v="01/JAN/2018"/>
    <s v="31/DEC/2018"/>
    <s v="31/DEC/2018"/>
    <s v="ORDENES DE PAGO"/>
    <n v="0"/>
    <n v="512"/>
    <d v="2018-09-04T00:00:00"/>
    <d v="2018-09-04T00:00:00"/>
    <n v="11"/>
    <n v="48"/>
    <s v="CONTRATO DE PRESTACION DE SERVICIOS PROFESIONALES"/>
    <n v="14"/>
    <s v="CC"/>
    <n v="36302955"/>
    <s v="MONICA MARIA CABRA BAUTISTA"/>
    <n v="10043385"/>
    <m/>
    <m/>
    <n v="10043385"/>
    <x v="8"/>
    <x v="12"/>
  </r>
  <r>
    <n v="2018"/>
    <n v="136"/>
    <n v="1"/>
    <s v="01/JAN/2018"/>
    <s v="31/DEC/2018"/>
    <s v="31/DEC/2018"/>
    <s v="ORDENES DE PAGO"/>
    <n v="0"/>
    <n v="513"/>
    <d v="2018-09-04T00:00:00"/>
    <d v="2018-09-04T00:00:00"/>
    <n v="9"/>
    <n v="45"/>
    <s v="CONTRATO DE PRESTACION DE SERVICIOS PROFESIONALES"/>
    <n v="7"/>
    <s v="CC"/>
    <n v="1015398025"/>
    <s v="JULIO CESAR AMAYA MENDEZ"/>
    <n v="6026031"/>
    <m/>
    <m/>
    <n v="6026031"/>
    <x v="8"/>
    <x v="12"/>
  </r>
  <r>
    <n v="2018"/>
    <n v="136"/>
    <n v="1"/>
    <s v="01/JAN/2018"/>
    <s v="31/DEC/2018"/>
    <s v="31/DEC/2018"/>
    <s v="ORDENES DE PAGO"/>
    <n v="0"/>
    <n v="514"/>
    <d v="2018-09-05T00:00:00"/>
    <d v="2018-09-05T00:00:00"/>
    <n v="49"/>
    <n v="20"/>
    <s v="CONTRATO DE PRESTACION DE SERVICIOS PROFESIONALES"/>
    <n v="63"/>
    <s v="CC"/>
    <n v="80769128"/>
    <s v="JUAN CAMILO CABREJO GUTIERREZ"/>
    <n v="9373826"/>
    <m/>
    <m/>
    <n v="9373826"/>
    <x v="8"/>
    <x v="12"/>
  </r>
  <r>
    <n v="2018"/>
    <n v="136"/>
    <n v="1"/>
    <s v="01/JAN/2018"/>
    <s v="31/DEC/2018"/>
    <s v="31/DEC/2018"/>
    <s v="ORDENES DE PAGO"/>
    <n v="0"/>
    <n v="518"/>
    <d v="2018-09-06T00:00:00"/>
    <d v="2018-09-06T00:00:00"/>
    <n v="43"/>
    <n v="47"/>
    <s v="CONTRATO DE PRESTACION DE SERVICIOS PROFESIONALES"/>
    <n v="10"/>
    <s v="CC"/>
    <n v="79396575"/>
    <s v="GERMAN ARTURO MEDINA AVILA"/>
    <n v="10043385"/>
    <m/>
    <m/>
    <n v="10043385"/>
    <x v="8"/>
    <x v="12"/>
  </r>
  <r>
    <n v="2018"/>
    <n v="136"/>
    <n v="1"/>
    <s v="01/JAN/2018"/>
    <s v="31/DEC/2018"/>
    <s v="31/DEC/2018"/>
    <s v="ORDENES DE PAGO"/>
    <n v="0"/>
    <n v="519"/>
    <d v="2018-09-06T00:00:00"/>
    <d v="2018-09-06T00:00:00"/>
    <n v="14"/>
    <n v="44"/>
    <s v="CONTRATO DE PRESTACION DE SERVICIOS PROFESIONALES"/>
    <n v="11"/>
    <s v="CC"/>
    <n v="1023916955"/>
    <s v="ANYI SHARLYN MARIN CAMARGO"/>
    <n v="6026031"/>
    <m/>
    <m/>
    <n v="6026031"/>
    <x v="8"/>
    <x v="12"/>
  </r>
  <r>
    <n v="2018"/>
    <n v="136"/>
    <n v="1"/>
    <s v="01/JAN/2018"/>
    <s v="31/DEC/2018"/>
    <s v="31/DEC/2018"/>
    <s v="ORDENES DE PAGO"/>
    <n v="0"/>
    <n v="521"/>
    <d v="2018-09-06T00:00:00"/>
    <d v="2018-09-06T00:00:00"/>
    <n v="52"/>
    <n v="18"/>
    <s v="CONTRATO DE PRESTACION DE SERVICIOS PROFESIONALES"/>
    <n v="55"/>
    <s v="CC"/>
    <n v="1118820062"/>
    <s v="MILENE ARLYNE CASTRILLON OCHOA"/>
    <n v="7365149"/>
    <m/>
    <m/>
    <n v="7365149"/>
    <x v="8"/>
    <x v="12"/>
  </r>
  <r>
    <n v="2018"/>
    <n v="136"/>
    <n v="1"/>
    <s v="01/JAN/2018"/>
    <s v="31/DEC/2018"/>
    <s v="31/DEC/2018"/>
    <s v="ORDENES DE PAGO"/>
    <n v="0"/>
    <n v="529"/>
    <d v="2018-09-06T00:00:00"/>
    <d v="2018-09-06T00:00:00"/>
    <n v="63"/>
    <n v="94"/>
    <s v="CONTRATO DE PRESTACION DE SERVICIOS DE APOYO A LA GESTION"/>
    <n v="71"/>
    <s v="CC"/>
    <n v="1032449028"/>
    <s v="DIANA PAOLA HERRERA MANCILLA"/>
    <n v="2678236"/>
    <m/>
    <m/>
    <n v="2678236"/>
    <x v="8"/>
    <x v="12"/>
  </r>
  <r>
    <n v="2018"/>
    <n v="136"/>
    <n v="1"/>
    <s v="01/JAN/2018"/>
    <s v="31/DEC/2018"/>
    <s v="31/DEC/2018"/>
    <s v="ORDENES DE PAGO"/>
    <n v="0"/>
    <n v="530"/>
    <d v="2018-09-06T00:00:00"/>
    <d v="2018-09-06T00:00:00"/>
    <n v="12"/>
    <n v="84"/>
    <s v="CONTRATO DE PRESTACION DE SERVICIOS PROFESIONALES"/>
    <n v="18"/>
    <s v="CC"/>
    <n v="53080855"/>
    <s v="PAOLA ANDREA GOMEZ VELEZ"/>
    <n v="4017354"/>
    <m/>
    <m/>
    <n v="4017354"/>
    <x v="8"/>
    <x v="12"/>
  </r>
  <r>
    <n v="2018"/>
    <n v="136"/>
    <n v="1"/>
    <s v="01/JAN/2018"/>
    <s v="31/DEC/2018"/>
    <s v="31/DEC/2018"/>
    <s v="ORDENES DE PAGO"/>
    <n v="0"/>
    <n v="531"/>
    <d v="2018-09-06T00:00:00"/>
    <d v="2018-09-06T00:00:00"/>
    <n v="41"/>
    <n v="77"/>
    <s v="CONTRATO DE PRESTACION DE SERVICIOS PROFESIONALES"/>
    <n v="30"/>
    <s v="CC"/>
    <n v="79964160"/>
    <s v="BYRON SHELOCK PUERTO BARRIOS"/>
    <n v="10043385"/>
    <m/>
    <m/>
    <n v="10043385"/>
    <x v="8"/>
    <x v="12"/>
  </r>
  <r>
    <n v="2018"/>
    <n v="136"/>
    <n v="1"/>
    <s v="01/JAN/2018"/>
    <s v="31/DEC/2018"/>
    <s v="31/DEC/2018"/>
    <s v="ORDENES DE PAGO"/>
    <n v="0"/>
    <n v="533"/>
    <d v="2018-09-10T00:00:00"/>
    <d v="2018-09-10T00:00:00"/>
    <n v="8"/>
    <n v="17"/>
    <s v="CONTRATO DE PRESTACION DE SERVICIOS PROFESIONALES"/>
    <n v="1"/>
    <s v="CC"/>
    <n v="80778170"/>
    <s v="MIGUEL ANGEL GRANADOS SANCHEZ"/>
    <n v="8704267"/>
    <m/>
    <m/>
    <n v="8704267"/>
    <x v="8"/>
    <x v="12"/>
  </r>
  <r>
    <n v="2018"/>
    <n v="136"/>
    <n v="1"/>
    <s v="01/JAN/2018"/>
    <s v="31/DEC/2018"/>
    <s v="31/DEC/2018"/>
    <s v="ORDENES DE PAGO"/>
    <n v="0"/>
    <n v="538"/>
    <d v="2018-09-10T00:00:00"/>
    <d v="2018-09-10T00:00:00"/>
    <n v="18"/>
    <n v="81"/>
    <s v="CONTRATO DE PRESTACION DE SERVICIOS DE APOYO A LA GESTION"/>
    <n v="27"/>
    <s v="CC"/>
    <n v="1121844120"/>
    <s v="DIEGO ALEJANDRO PEÐA SANCHEZ"/>
    <n v="2678236"/>
    <m/>
    <m/>
    <n v="2678236"/>
    <x v="8"/>
    <x v="12"/>
  </r>
  <r>
    <n v="2018"/>
    <n v="136"/>
    <n v="1"/>
    <s v="01/JAN/2018"/>
    <s v="31/DEC/2018"/>
    <s v="31/DEC/2018"/>
    <s v="ORDENES DE PAGO"/>
    <n v="0"/>
    <n v="541"/>
    <d v="2018-09-10T00:00:00"/>
    <d v="2018-09-10T00:00:00"/>
    <n v="37"/>
    <n v="71"/>
    <s v="CONTRATO DE PRESTACION DE SERVICIOS PROFESIONALES"/>
    <n v="38"/>
    <s v="CC"/>
    <n v="1032370326"/>
    <s v="CAROLINA  MEJIA DORADO"/>
    <n v="5356472"/>
    <m/>
    <m/>
    <n v="5356472"/>
    <x v="8"/>
    <x v="12"/>
  </r>
  <r>
    <n v="2018"/>
    <n v="136"/>
    <n v="1"/>
    <s v="01/JAN/2018"/>
    <s v="31/DEC/2018"/>
    <s v="31/DEC/2018"/>
    <s v="ORDENES DE PAGO"/>
    <n v="0"/>
    <n v="542"/>
    <d v="2018-09-10T00:00:00"/>
    <d v="2018-09-10T00:00:00"/>
    <n v="42"/>
    <n v="67"/>
    <s v="CONTRATO DE PRESTACION DE SERVICIOS PROFESIONALES"/>
    <n v="39"/>
    <s v="CC"/>
    <n v="79297972"/>
    <s v="JOSE GONZALO ROMERO ACOSTA"/>
    <n v="10043385"/>
    <m/>
    <m/>
    <n v="10043385"/>
    <x v="8"/>
    <x v="12"/>
  </r>
  <r>
    <n v="2018"/>
    <n v="136"/>
    <n v="1"/>
    <s v="01/JAN/2018"/>
    <s v="31/DEC/2018"/>
    <s v="31/DEC/2018"/>
    <s v="ORDENES DE PAGO"/>
    <n v="0"/>
    <n v="543"/>
    <d v="2018-09-10T00:00:00"/>
    <d v="2018-09-10T00:00:00"/>
    <n v="21"/>
    <n v="70"/>
    <s v="CONTRATO DE PRESTACION DE SERVICIOS PROFESIONALES"/>
    <n v="43"/>
    <s v="CC"/>
    <n v="1019004199"/>
    <s v="WILMER DANIEL GUTIERREZ PULIDO"/>
    <n v="4017354"/>
    <m/>
    <m/>
    <n v="4017354"/>
    <x v="8"/>
    <x v="12"/>
  </r>
  <r>
    <n v="2018"/>
    <n v="136"/>
    <n v="1"/>
    <s v="01/JAN/2018"/>
    <s v="31/DEC/2018"/>
    <s v="31/DEC/2018"/>
    <s v="ORDENES DE PAGO"/>
    <n v="0"/>
    <n v="544"/>
    <d v="2018-09-10T00:00:00"/>
    <d v="2018-09-10T00:00:00"/>
    <n v="44"/>
    <n v="64"/>
    <s v="CONTRATO DE PRESTACION DE SERVICIOS PROFESIONALES"/>
    <n v="49"/>
    <s v="CC"/>
    <n v="79521789"/>
    <s v="HECTOR JOSE RODRIGUEZ VALERO"/>
    <n v="10043385"/>
    <m/>
    <m/>
    <n v="10043385"/>
    <x v="8"/>
    <x v="12"/>
  </r>
  <r>
    <n v="2018"/>
    <n v="136"/>
    <n v="1"/>
    <s v="01/JAN/2018"/>
    <s v="31/DEC/2018"/>
    <s v="31/DEC/2018"/>
    <s v="ORDENES DE PAGO"/>
    <n v="0"/>
    <n v="545"/>
    <d v="2018-09-10T00:00:00"/>
    <d v="2018-09-10T00:00:00"/>
    <n v="46"/>
    <n v="65"/>
    <s v="CONTRATO DE PRESTACION DE SERVICIOS PROFESIONALES"/>
    <n v="40"/>
    <s v="CC"/>
    <n v="39046947"/>
    <s v="GLORIA PATRICIA MONTERO CABAS"/>
    <n v="10043385"/>
    <m/>
    <m/>
    <n v="10043385"/>
    <x v="8"/>
    <x v="12"/>
  </r>
  <r>
    <n v="2018"/>
    <n v="136"/>
    <n v="1"/>
    <s v="01/JAN/2018"/>
    <s v="31/DEC/2018"/>
    <s v="31/DEC/2018"/>
    <s v="ORDENES DE PAGO"/>
    <n v="0"/>
    <n v="546"/>
    <d v="2018-09-10T00:00:00"/>
    <d v="2018-09-10T00:00:00"/>
    <n v="38"/>
    <n v="69"/>
    <s v="CONTRATO DE PRESTACION DE SERVICIOS PROFESIONALES"/>
    <n v="37"/>
    <s v="CC"/>
    <n v="1013631741"/>
    <s v="LUIS FELIPE CHISCO APONTE"/>
    <n v="5356472"/>
    <m/>
    <m/>
    <n v="5356472"/>
    <x v="8"/>
    <x v="12"/>
  </r>
  <r>
    <n v="2018"/>
    <n v="136"/>
    <n v="1"/>
    <s v="01/JAN/2018"/>
    <s v="31/DEC/2018"/>
    <s v="31/DEC/2018"/>
    <s v="ORDENES DE PAGO"/>
    <n v="0"/>
    <n v="547"/>
    <d v="2018-09-10T00:00:00"/>
    <d v="2018-09-10T00:00:00"/>
    <n v="34"/>
    <n v="79"/>
    <s v="CONTRATO DE PRESTACION DE SERVICIOS PROFESIONALES"/>
    <n v="29"/>
    <s v="CC"/>
    <n v="41424560"/>
    <s v="MARIA INES DEL ROSARIO ROJAS BENAVIDES"/>
    <n v="7365149"/>
    <m/>
    <m/>
    <n v="7365149"/>
    <x v="8"/>
    <x v="12"/>
  </r>
  <r>
    <n v="2018"/>
    <n v="136"/>
    <n v="1"/>
    <s v="01/JAN/2018"/>
    <s v="31/DEC/2018"/>
    <s v="31/DEC/2018"/>
    <s v="ORDENES DE PAGO"/>
    <n v="0"/>
    <n v="548"/>
    <d v="2018-09-12T00:00:00"/>
    <d v="2018-09-12T00:00:00"/>
    <n v="36"/>
    <n v="85"/>
    <s v="CONTRATO DE PRESTACION DE SERVICIOS PROFESIONALES"/>
    <n v="36"/>
    <s v="CC"/>
    <n v="80415506"/>
    <s v="WILLIAM ADAN RODRIGUEZ CASTILLO"/>
    <n v="10043385"/>
    <m/>
    <m/>
    <n v="10043385"/>
    <x v="8"/>
    <x v="12"/>
  </r>
  <r>
    <n v="2018"/>
    <n v="136"/>
    <n v="1"/>
    <s v="01/JAN/2018"/>
    <s v="31/DEC/2018"/>
    <s v="31/DEC/2018"/>
    <s v="ORDENES DE PAGO"/>
    <n v="0"/>
    <n v="552"/>
    <d v="2018-09-12T00:00:00"/>
    <d v="2018-09-12T00:00:00"/>
    <n v="53"/>
    <n v="19"/>
    <s v="CONTRATO DE PRESTACION DE SERVICIOS PROFESIONALES"/>
    <n v="62"/>
    <s v="CC"/>
    <n v="73134102"/>
    <s v="HECTOR ENRIQUE FERRER LEAL"/>
    <n v="10043385"/>
    <m/>
    <m/>
    <n v="10043385"/>
    <x v="8"/>
    <x v="12"/>
  </r>
  <r>
    <n v="2018"/>
    <n v="136"/>
    <n v="1"/>
    <s v="01/JAN/2018"/>
    <s v="31/DEC/2018"/>
    <s v="31/DEC/2018"/>
    <s v="ORDENES DE PAGO"/>
    <n v="0"/>
    <n v="561"/>
    <d v="2018-09-12T00:00:00"/>
    <d v="2018-09-12T00:00:00"/>
    <n v="39"/>
    <n v="68"/>
    <s v="CONTRATO DE PRESTACION DE SERVICIOS PROFESIONALES"/>
    <n v="41"/>
    <s v="CC"/>
    <n v="79690696"/>
    <s v="CESAR JOSE SANINT GONZALEZ"/>
    <n v="10043385"/>
    <m/>
    <m/>
    <n v="10043385"/>
    <x v="8"/>
    <x v="12"/>
  </r>
  <r>
    <n v="2018"/>
    <n v="136"/>
    <n v="1"/>
    <s v="01/JAN/2018"/>
    <s v="31/DEC/2018"/>
    <s v="31/DEC/2018"/>
    <s v="ORDENES DE PAGO"/>
    <n v="0"/>
    <n v="562"/>
    <d v="2018-09-12T00:00:00"/>
    <d v="2018-09-12T00:00:00"/>
    <n v="40"/>
    <n v="66"/>
    <s v="CONTRATO DE PRESTACION DE SERVICIOS PROFESIONALES"/>
    <n v="45"/>
    <s v="CC"/>
    <n v="79555368"/>
    <s v="OSCAR ALFONSO PINEDA VELASCO"/>
    <n v="8704267"/>
    <m/>
    <m/>
    <n v="8704267"/>
    <x v="8"/>
    <x v="12"/>
  </r>
  <r>
    <n v="2018"/>
    <n v="136"/>
    <n v="1"/>
    <s v="01/JAN/2018"/>
    <s v="31/DEC/2018"/>
    <s v="31/DEC/2018"/>
    <s v="ORDENES DE PAGO"/>
    <n v="0"/>
    <n v="563"/>
    <d v="2018-09-12T00:00:00"/>
    <d v="2018-09-12T00:00:00"/>
    <n v="13"/>
    <n v="80"/>
    <s v="CONTRATO DE PRESTACION DE SERVICIOS PROFESIONALES"/>
    <n v="19"/>
    <s v="CC"/>
    <n v="39691668"/>
    <s v="GLORIA MARCELA CORTES JARAMILLO"/>
    <n v="10043385"/>
    <m/>
    <m/>
    <n v="10043385"/>
    <x v="8"/>
    <x v="12"/>
  </r>
  <r>
    <n v="2018"/>
    <n v="136"/>
    <n v="1"/>
    <s v="01/JAN/2018"/>
    <s v="31/DEC/2018"/>
    <s v="31/DEC/2018"/>
    <s v="ORDENES DE PAGO"/>
    <n v="0"/>
    <n v="564"/>
    <d v="2018-09-12T00:00:00"/>
    <d v="2018-09-12T00:00:00"/>
    <n v="35"/>
    <n v="82"/>
    <s v="CONTRATO DE PRESTACION DE SERVICIOS DE APOYO A LA GESTION"/>
    <n v="35"/>
    <s v="CC"/>
    <n v="51848008"/>
    <s v="MERCEDES ELIZABETH CARDOZO AVENDAÐO"/>
    <n v="2678236"/>
    <m/>
    <m/>
    <n v="2678236"/>
    <x v="8"/>
    <x v="12"/>
  </r>
  <r>
    <n v="2018"/>
    <n v="136"/>
    <n v="1"/>
    <s v="01/JAN/2018"/>
    <s v="31/DEC/2018"/>
    <s v="31/DEC/2018"/>
    <s v="ORDENES DE PAGO"/>
    <n v="0"/>
    <n v="567"/>
    <d v="2018-09-12T00:00:00"/>
    <d v="2018-09-12T00:00:00"/>
    <n v="66"/>
    <n v="78"/>
    <s v="CONTRATO DE PRESTACION DE SERVICIOS PROFESIONALES"/>
    <n v="78"/>
    <s v="NIT"/>
    <n v="900368799"/>
    <s v="MEDELLIN MARTINEZ &amp; DURAN ABOGADOS SAS"/>
    <n v="10043385"/>
    <m/>
    <m/>
    <n v="10043385"/>
    <x v="8"/>
    <x v="12"/>
  </r>
  <r>
    <n v="2018"/>
    <n v="136"/>
    <n v="1"/>
    <s v="01/JAN/2018"/>
    <s v="31/DEC/2018"/>
    <s v="31/DEC/2018"/>
    <s v="ORDENES DE PAGO"/>
    <n v="0"/>
    <n v="571"/>
    <d v="2018-09-20T00:00:00"/>
    <d v="2018-09-20T00:00:00"/>
    <n v="114"/>
    <n v="115"/>
    <s v="CONTRATO DE PRESTACION DE SERVICIOS"/>
    <n v="88"/>
    <s v="NIT"/>
    <n v="830078025"/>
    <s v="DOUGLAS TRADE S A S"/>
    <n v="296489"/>
    <m/>
    <m/>
    <n v="296489"/>
    <x v="8"/>
    <x v="12"/>
  </r>
  <r>
    <n v="2018"/>
    <n v="136"/>
    <n v="1"/>
    <s v="01/JAN/2018"/>
    <s v="31/DEC/2018"/>
    <s v="31/DEC/2018"/>
    <s v="ORDENES DE PAGO"/>
    <n v="0"/>
    <n v="572"/>
    <d v="2018-09-13T00:00:00"/>
    <d v="2018-09-13T00:00:00"/>
    <n v="31"/>
    <n v="16"/>
    <s v="CONTRATO DE PRESTACION DE SERVICIOS PROFESIONALES"/>
    <n v="17"/>
    <s v="CC"/>
    <n v="51818608"/>
    <s v="CLAUDIA MARINA NIÐO MESA"/>
    <n v="10043385"/>
    <m/>
    <m/>
    <n v="10043385"/>
    <x v="8"/>
    <x v="12"/>
  </r>
  <r>
    <n v="2018"/>
    <n v="136"/>
    <n v="1"/>
    <s v="01/JAN/2018"/>
    <s v="31/DEC/2018"/>
    <s v="31/DEC/2018"/>
    <s v="ORDENES DE PAGO"/>
    <n v="0"/>
    <n v="575"/>
    <d v="2018-09-18T00:00:00"/>
    <d v="2018-09-18T00:00:00"/>
    <n v="114"/>
    <n v="115"/>
    <s v="CONTRATO DE PRESTACION DE SERVICIOS"/>
    <n v="88"/>
    <s v="NIT"/>
    <n v="830078025"/>
    <s v="DOUGLAS TRADE S A S"/>
    <n v="3092455"/>
    <m/>
    <m/>
    <n v="3092455"/>
    <x v="8"/>
    <x v="12"/>
  </r>
  <r>
    <n v="2018"/>
    <n v="136"/>
    <n v="1"/>
    <s v="01/JAN/2018"/>
    <s v="31/DEC/2018"/>
    <s v="31/DEC/2018"/>
    <s v="ORDENES DE PAGO"/>
    <n v="0"/>
    <n v="576"/>
    <d v="2018-09-20T00:00:00"/>
    <d v="2018-09-20T00:00:00"/>
    <n v="138"/>
    <n v="157"/>
    <s v="CONTRATO DE PRESTACION DE SERVICIOS PROFESIONALES"/>
    <n v="100"/>
    <s v="CC"/>
    <n v="52829099"/>
    <s v="LILIANA JOHANNA SINISTERRA REY"/>
    <n v="3437070"/>
    <m/>
    <m/>
    <n v="3437070"/>
    <x v="8"/>
    <x v="12"/>
  </r>
  <r>
    <n v="2018"/>
    <n v="136"/>
    <n v="1"/>
    <s v="01/JAN/2018"/>
    <s v="31/DEC/2018"/>
    <s v="31/DEC/2018"/>
    <s v="ORDENES DE PAGO"/>
    <n v="0"/>
    <n v="583"/>
    <d v="2018-09-20T00:00:00"/>
    <d v="2018-09-20T00:00:00"/>
    <n v="114"/>
    <n v="115"/>
    <s v="CONTRATO DE PRESTACION DE SERVICIOS"/>
    <n v="88"/>
    <s v="NIT"/>
    <n v="830078025"/>
    <s v="DOUGLAS TRADE S A S"/>
    <n v="20690481"/>
    <m/>
    <m/>
    <n v="20690481"/>
    <x v="8"/>
    <x v="12"/>
  </r>
  <r>
    <n v="2018"/>
    <n v="136"/>
    <n v="1"/>
    <s v="01/JAN/2018"/>
    <s v="31/DEC/2018"/>
    <s v="31/DEC/2018"/>
    <s v="ORDENES DE PAGO"/>
    <n v="0"/>
    <n v="594"/>
    <d v="2018-10-03T00:00:00"/>
    <d v="2018-10-03T00:00:00"/>
    <n v="12"/>
    <n v="84"/>
    <s v="CONTRATO DE PRESTACION DE SERVICIOS PROFESIONALES"/>
    <n v="18"/>
    <s v="CC"/>
    <n v="53080855"/>
    <s v="PAOLA ANDREA GOMEZ VELEZ"/>
    <n v="4017354"/>
    <m/>
    <m/>
    <n v="4017354"/>
    <x v="9"/>
    <x v="12"/>
  </r>
  <r>
    <n v="2018"/>
    <n v="136"/>
    <n v="1"/>
    <s v="01/JAN/2018"/>
    <s v="31/DEC/2018"/>
    <s v="31/DEC/2018"/>
    <s v="ORDENES DE PAGO"/>
    <n v="0"/>
    <n v="600"/>
    <d v="2018-10-03T00:00:00"/>
    <d v="2018-10-03T00:00:00"/>
    <n v="114"/>
    <n v="115"/>
    <s v="CONTRATO DE PRESTACION DE SERVICIOS"/>
    <n v="88"/>
    <s v="NIT"/>
    <n v="830078025"/>
    <s v="DOUGLAS TRADE S A S"/>
    <n v="8211"/>
    <m/>
    <m/>
    <n v="8211"/>
    <x v="9"/>
    <x v="12"/>
  </r>
  <r>
    <n v="2018"/>
    <n v="136"/>
    <n v="1"/>
    <s v="01/JAN/2018"/>
    <s v="31/DEC/2018"/>
    <s v="31/DEC/2018"/>
    <s v="ORDENES DE PAGO"/>
    <n v="0"/>
    <n v="602"/>
    <d v="2018-10-04T00:00:00"/>
    <d v="2018-10-04T00:00:00"/>
    <n v="138"/>
    <n v="157"/>
    <s v="CONTRATO DE PRESTACION DE SERVICIOS PROFESIONALES"/>
    <n v="100"/>
    <s v="CC"/>
    <n v="52829099"/>
    <s v="LILIANA JOHANNA SINISTERRA REY"/>
    <n v="7365149"/>
    <m/>
    <m/>
    <n v="7365149"/>
    <x v="9"/>
    <x v="12"/>
  </r>
  <r>
    <n v="2018"/>
    <n v="136"/>
    <n v="1"/>
    <s v="01/JAN/2018"/>
    <s v="31/DEC/2018"/>
    <s v="31/DEC/2018"/>
    <s v="ORDENES DE PAGO"/>
    <n v="0"/>
    <n v="603"/>
    <d v="2018-10-04T00:00:00"/>
    <d v="2018-10-04T00:00:00"/>
    <n v="8"/>
    <n v="17"/>
    <s v="CONTRATO DE PRESTACION DE SERVICIOS PROFESIONALES"/>
    <n v="1"/>
    <s v="CC"/>
    <n v="80778170"/>
    <s v="MIGUEL ANGEL GRANADOS SANCHEZ"/>
    <n v="8704267"/>
    <m/>
    <m/>
    <n v="8704267"/>
    <x v="9"/>
    <x v="12"/>
  </r>
  <r>
    <n v="2018"/>
    <n v="136"/>
    <n v="1"/>
    <s v="01/JAN/2018"/>
    <s v="31/DEC/2018"/>
    <s v="31/DEC/2018"/>
    <s v="ORDENES DE PAGO"/>
    <n v="0"/>
    <n v="606"/>
    <d v="2018-10-04T00:00:00"/>
    <d v="2018-10-04T00:00:00"/>
    <n v="11"/>
    <n v="48"/>
    <s v="CONTRATO DE PRESTACION DE SERVICIOS PROFESIONALES"/>
    <n v="14"/>
    <s v="CC"/>
    <n v="36302955"/>
    <s v="MONICA MARIA CABRA BAUTISTA"/>
    <n v="10043385"/>
    <m/>
    <m/>
    <n v="10043385"/>
    <x v="9"/>
    <x v="12"/>
  </r>
  <r>
    <n v="2018"/>
    <n v="136"/>
    <n v="1"/>
    <s v="01/JAN/2018"/>
    <s v="31/DEC/2018"/>
    <s v="31/DEC/2018"/>
    <s v="ORDENES DE PAGO"/>
    <n v="0"/>
    <n v="607"/>
    <d v="2018-10-04T00:00:00"/>
    <d v="2018-10-04T00:00:00"/>
    <n v="43"/>
    <n v="47"/>
    <s v="CONTRATO DE PRESTACION DE SERVICIOS PROFESIONALES"/>
    <n v="10"/>
    <s v="CC"/>
    <n v="79396575"/>
    <s v="GERMAN ARTURO MEDINA AVILA"/>
    <n v="10043385"/>
    <m/>
    <m/>
    <n v="10043385"/>
    <x v="9"/>
    <x v="12"/>
  </r>
  <r>
    <n v="2018"/>
    <n v="136"/>
    <n v="1"/>
    <s v="01/JAN/2018"/>
    <s v="31/DEC/2018"/>
    <s v="31/DEC/2018"/>
    <s v="ORDENES DE PAGO"/>
    <n v="0"/>
    <n v="608"/>
    <d v="2018-10-04T00:00:00"/>
    <d v="2018-10-04T00:00:00"/>
    <n v="14"/>
    <n v="44"/>
    <s v="CONTRATO DE PRESTACION DE SERVICIOS PROFESIONALES"/>
    <n v="11"/>
    <s v="CC"/>
    <n v="1023916955"/>
    <s v="ANYI SHARLYN MARIN CAMARGO"/>
    <n v="6026031"/>
    <m/>
    <m/>
    <n v="6026031"/>
    <x v="9"/>
    <x v="12"/>
  </r>
  <r>
    <n v="2018"/>
    <n v="136"/>
    <n v="1"/>
    <s v="01/JAN/2018"/>
    <s v="31/DEC/2018"/>
    <s v="31/DEC/2018"/>
    <s v="ORDENES DE PAGO"/>
    <n v="0"/>
    <n v="609"/>
    <d v="2018-10-04T00:00:00"/>
    <d v="2018-10-04T00:00:00"/>
    <n v="34"/>
    <n v="79"/>
    <s v="CONTRATO DE PRESTACION DE SERVICIOS PROFESIONALES"/>
    <n v="29"/>
    <s v="CC"/>
    <n v="41424560"/>
    <s v="MARIA INES DEL ROSARIO ROJAS BENAVIDES"/>
    <n v="7365149"/>
    <m/>
    <m/>
    <n v="7365149"/>
    <x v="9"/>
    <x v="12"/>
  </r>
  <r>
    <n v="2018"/>
    <n v="136"/>
    <n v="1"/>
    <s v="01/JAN/2018"/>
    <s v="31/DEC/2018"/>
    <s v="31/DEC/2018"/>
    <s v="ORDENES DE PAGO"/>
    <n v="0"/>
    <n v="615"/>
    <d v="2018-10-04T00:00:00"/>
    <d v="2018-10-04T00:00:00"/>
    <n v="9"/>
    <n v="45"/>
    <s v="CONTRATO DE PRESTACION DE SERVICIOS PROFESIONALES"/>
    <n v="7"/>
    <s v="CC"/>
    <n v="1015398025"/>
    <s v="JULIO CESAR AMAYA MENDEZ"/>
    <n v="6026031"/>
    <m/>
    <m/>
    <n v="6026031"/>
    <x v="9"/>
    <x v="12"/>
  </r>
  <r>
    <n v="2018"/>
    <n v="136"/>
    <n v="1"/>
    <s v="01/JAN/2018"/>
    <s v="31/DEC/2018"/>
    <s v="31/DEC/2018"/>
    <s v="ORDENES DE PAGO"/>
    <n v="0"/>
    <n v="616"/>
    <d v="2018-10-04T00:00:00"/>
    <d v="2018-10-04T00:00:00"/>
    <n v="18"/>
    <n v="81"/>
    <s v="CONTRATO DE PRESTACION DE SERVICIOS DE APOYO A LA GESTION"/>
    <n v="27"/>
    <s v="CC"/>
    <n v="1121844120"/>
    <s v="DIEGO ALEJANDRO PEÐA SANCHEZ"/>
    <n v="2678236"/>
    <m/>
    <m/>
    <n v="2678236"/>
    <x v="9"/>
    <x v="12"/>
  </r>
  <r>
    <n v="2018"/>
    <n v="136"/>
    <n v="1"/>
    <s v="01/JAN/2018"/>
    <s v="31/DEC/2018"/>
    <s v="31/DEC/2018"/>
    <s v="ORDENES DE PAGO"/>
    <n v="0"/>
    <n v="617"/>
    <d v="2018-10-05T00:00:00"/>
    <d v="2018-10-05T00:00:00"/>
    <n v="36"/>
    <n v="85"/>
    <s v="CONTRATO DE PRESTACION DE SERVICIOS PROFESIONALES"/>
    <n v="36"/>
    <s v="CC"/>
    <n v="80415506"/>
    <s v="WILLIAM ADAN RODRIGUEZ CASTILLO"/>
    <n v="10043385"/>
    <m/>
    <m/>
    <n v="10043385"/>
    <x v="9"/>
    <x v="12"/>
  </r>
  <r>
    <n v="2018"/>
    <n v="136"/>
    <n v="1"/>
    <s v="01/JAN/2018"/>
    <s v="31/DEC/2018"/>
    <s v="31/DEC/2018"/>
    <s v="ORDENES DE PAGO"/>
    <n v="0"/>
    <n v="618"/>
    <d v="2018-10-05T00:00:00"/>
    <d v="2018-10-05T00:00:00"/>
    <n v="66"/>
    <n v="78"/>
    <s v="CONTRATO DE PRESTACION DE SERVICIOS PROFESIONALES"/>
    <n v="78"/>
    <s v="NIT"/>
    <n v="900368799"/>
    <s v="MEDELLIN MARTINEZ &amp; DURAN ABOGADOS SAS"/>
    <n v="10043385"/>
    <m/>
    <m/>
    <n v="10043385"/>
    <x v="9"/>
    <x v="12"/>
  </r>
  <r>
    <n v="2018"/>
    <n v="136"/>
    <n v="1"/>
    <s v="01/JAN/2018"/>
    <s v="31/DEC/2018"/>
    <s v="31/DEC/2018"/>
    <s v="ORDENES DE PAGO"/>
    <n v="0"/>
    <n v="619"/>
    <d v="2018-10-05T00:00:00"/>
    <d v="2018-10-05T00:00:00"/>
    <n v="46"/>
    <n v="65"/>
    <s v="CONTRATO DE PRESTACION DE SERVICIOS PROFESIONALES"/>
    <n v="40"/>
    <s v="CC"/>
    <n v="39046947"/>
    <s v="GLORIA PATRICIA MONTERO CABAS"/>
    <n v="10043385"/>
    <m/>
    <m/>
    <n v="10043385"/>
    <x v="9"/>
    <x v="12"/>
  </r>
  <r>
    <n v="2018"/>
    <n v="136"/>
    <n v="1"/>
    <s v="01/JAN/2018"/>
    <s v="31/DEC/2018"/>
    <s v="31/DEC/2018"/>
    <s v="ORDENES DE PAGO"/>
    <n v="0"/>
    <n v="620"/>
    <d v="2018-10-05T00:00:00"/>
    <d v="2018-10-05T00:00:00"/>
    <n v="44"/>
    <n v="64"/>
    <s v="CONTRATO DE PRESTACION DE SERVICIOS PROFESIONALES"/>
    <n v="49"/>
    <s v="CC"/>
    <n v="79521789"/>
    <s v="HECTOR JOSE RODRIGUEZ VALERO"/>
    <n v="10043385"/>
    <m/>
    <m/>
    <n v="10043385"/>
    <x v="9"/>
    <x v="12"/>
  </r>
  <r>
    <n v="2018"/>
    <n v="136"/>
    <n v="1"/>
    <s v="01/JAN/2018"/>
    <s v="31/DEC/2018"/>
    <s v="31/DEC/2018"/>
    <s v="ORDENES DE PAGO"/>
    <n v="0"/>
    <n v="621"/>
    <d v="2018-10-05T00:00:00"/>
    <d v="2018-10-05T00:00:00"/>
    <n v="41"/>
    <n v="77"/>
    <s v="CONTRATO DE PRESTACION DE SERVICIOS PROFESIONALES"/>
    <n v="30"/>
    <s v="CC"/>
    <n v="79964160"/>
    <s v="BYRON SHELOCK PUERTO BARRIOS"/>
    <n v="10043385"/>
    <m/>
    <m/>
    <n v="10043385"/>
    <x v="9"/>
    <x v="12"/>
  </r>
  <r>
    <n v="2018"/>
    <n v="136"/>
    <n v="1"/>
    <s v="01/JAN/2018"/>
    <s v="31/DEC/2018"/>
    <s v="31/DEC/2018"/>
    <s v="ORDENES DE PAGO"/>
    <n v="0"/>
    <n v="627"/>
    <d v="2018-10-05T00:00:00"/>
    <d v="2018-10-05T00:00:00"/>
    <n v="39"/>
    <n v="68"/>
    <s v="CONTRATO DE PRESTACION DE SERVICIOS PROFESIONALES"/>
    <n v="41"/>
    <s v="CC"/>
    <n v="79690696"/>
    <s v="CESAR JOSE SANINT GONZALEZ"/>
    <n v="10043385"/>
    <m/>
    <m/>
    <n v="10043385"/>
    <x v="9"/>
    <x v="12"/>
  </r>
  <r>
    <n v="2018"/>
    <n v="136"/>
    <n v="1"/>
    <s v="01/JAN/2018"/>
    <s v="31/DEC/2018"/>
    <s v="31/DEC/2018"/>
    <s v="ORDENES DE PAGO"/>
    <n v="0"/>
    <n v="628"/>
    <d v="2018-10-05T00:00:00"/>
    <d v="2018-10-05T00:00:00"/>
    <n v="49"/>
    <n v="20"/>
    <s v="CONTRATO DE PRESTACION DE SERVICIOS PROFESIONALES"/>
    <n v="63"/>
    <s v="CC"/>
    <n v="80769128"/>
    <s v="JUAN CAMILO CABREJO GUTIERREZ"/>
    <n v="9373826"/>
    <m/>
    <m/>
    <n v="9373826"/>
    <x v="9"/>
    <x v="12"/>
  </r>
  <r>
    <n v="2018"/>
    <n v="136"/>
    <n v="1"/>
    <s v="01/JAN/2018"/>
    <s v="31/DEC/2018"/>
    <s v="31/DEC/2018"/>
    <s v="ORDENES DE PAGO"/>
    <n v="0"/>
    <n v="630"/>
    <d v="2018-10-05T00:00:00"/>
    <d v="2018-10-05T00:00:00"/>
    <n v="21"/>
    <n v="70"/>
    <s v="CONTRATO DE PRESTACION DE SERVICIOS PROFESIONALES"/>
    <n v="43"/>
    <s v="CC"/>
    <n v="1019004199"/>
    <s v="WILMER DANIEL GUTIERREZ PULIDO"/>
    <n v="4017354"/>
    <m/>
    <m/>
    <n v="4017354"/>
    <x v="9"/>
    <x v="12"/>
  </r>
  <r>
    <n v="2018"/>
    <n v="136"/>
    <n v="1"/>
    <s v="01/JAN/2018"/>
    <s v="31/DEC/2018"/>
    <s v="31/DEC/2018"/>
    <s v="ORDENES DE PAGO"/>
    <n v="0"/>
    <n v="633"/>
    <d v="2018-10-05T00:00:00"/>
    <d v="2018-10-05T00:00:00"/>
    <n v="38"/>
    <n v="69"/>
    <s v="CONTRATO DE PRESTACION DE SERVICIOS PROFESIONALES"/>
    <n v="37"/>
    <s v="CC"/>
    <n v="1013631741"/>
    <s v="LUIS FELIPE CHISCO APONTE"/>
    <n v="5356472"/>
    <m/>
    <m/>
    <n v="5356472"/>
    <x v="9"/>
    <x v="12"/>
  </r>
  <r>
    <n v="2018"/>
    <n v="136"/>
    <n v="1"/>
    <s v="01/JAN/2018"/>
    <s v="31/DEC/2018"/>
    <s v="31/DEC/2018"/>
    <s v="ORDENES DE PAGO"/>
    <n v="0"/>
    <n v="634"/>
    <d v="2018-10-05T00:00:00"/>
    <d v="2018-10-05T00:00:00"/>
    <n v="42"/>
    <n v="67"/>
    <s v="CONTRATO DE PRESTACION DE SERVICIOS PROFESIONALES"/>
    <n v="39"/>
    <s v="CC"/>
    <n v="79297972"/>
    <s v="JOSE GONZALO ROMERO ACOSTA"/>
    <n v="10043385"/>
    <m/>
    <m/>
    <n v="10043385"/>
    <x v="9"/>
    <x v="12"/>
  </r>
  <r>
    <n v="2018"/>
    <n v="136"/>
    <n v="1"/>
    <s v="01/JAN/2018"/>
    <s v="31/DEC/2018"/>
    <s v="31/DEC/2018"/>
    <s v="ORDENES DE PAGO"/>
    <n v="0"/>
    <n v="635"/>
    <d v="2018-10-05T00:00:00"/>
    <d v="2018-10-05T00:00:00"/>
    <n v="37"/>
    <n v="71"/>
    <s v="CONTRATO DE PRESTACION DE SERVICIOS PROFESIONALES"/>
    <n v="38"/>
    <s v="CC"/>
    <n v="1032370326"/>
    <s v="CAROLINA  MEJIA DORADO"/>
    <n v="5356472"/>
    <m/>
    <m/>
    <n v="5356472"/>
    <x v="9"/>
    <x v="12"/>
  </r>
  <r>
    <n v="2018"/>
    <n v="136"/>
    <n v="1"/>
    <s v="01/JAN/2018"/>
    <s v="31/DEC/2018"/>
    <s v="31/DEC/2018"/>
    <s v="ORDENES DE PAGO"/>
    <n v="0"/>
    <n v="636"/>
    <d v="2018-10-05T00:00:00"/>
    <d v="2018-10-05T00:00:00"/>
    <n v="52"/>
    <n v="18"/>
    <s v="CONTRATO DE PRESTACION DE SERVICIOS PROFESIONALES"/>
    <n v="55"/>
    <s v="CC"/>
    <n v="1118820062"/>
    <s v="MILENE ARLYNE CASTRILLON OCHOA"/>
    <n v="7365149"/>
    <m/>
    <m/>
    <n v="7365149"/>
    <x v="9"/>
    <x v="12"/>
  </r>
  <r>
    <n v="2018"/>
    <n v="136"/>
    <n v="1"/>
    <s v="01/JAN/2018"/>
    <s v="31/DEC/2018"/>
    <s v="31/DEC/2018"/>
    <s v="ORDENES DE PAGO"/>
    <n v="0"/>
    <n v="637"/>
    <d v="2018-10-08T00:00:00"/>
    <d v="2018-10-08T00:00:00"/>
    <n v="63"/>
    <n v="94"/>
    <s v="CONTRATO DE PRESTACION DE SERVICIOS DE APOYO A LA GESTION"/>
    <n v="71"/>
    <s v="CC"/>
    <n v="1032449028"/>
    <s v="DIANA PAOLA HERRERA MANCILLA"/>
    <n v="2678236"/>
    <m/>
    <m/>
    <n v="2678236"/>
    <x v="9"/>
    <x v="12"/>
  </r>
  <r>
    <n v="2018"/>
    <n v="136"/>
    <n v="1"/>
    <s v="01/JAN/2018"/>
    <s v="31/DEC/2018"/>
    <s v="31/DEC/2018"/>
    <s v="ORDENES DE PAGO"/>
    <n v="0"/>
    <n v="638"/>
    <d v="2018-10-08T00:00:00"/>
    <d v="2018-10-08T00:00:00"/>
    <n v="136"/>
    <n v="155"/>
    <s v="CONTRATO DE PRESTACION DE SERVICIOS PROFESIONALES"/>
    <n v="73"/>
    <s v="CC"/>
    <n v="79574305"/>
    <s v="NELSON ENRIQUE URREGO MALDONADO"/>
    <n v="10043385"/>
    <m/>
    <m/>
    <n v="10043385"/>
    <x v="9"/>
    <x v="12"/>
  </r>
  <r>
    <n v="2018"/>
    <n v="136"/>
    <n v="1"/>
    <s v="01/JAN/2018"/>
    <s v="31/DEC/2018"/>
    <s v="31/DEC/2018"/>
    <s v="ORDENES DE PAGO"/>
    <n v="0"/>
    <n v="638"/>
    <d v="2018-10-08T00:00:00"/>
    <d v="2018-10-08T00:00:00"/>
    <n v="72"/>
    <n v="95"/>
    <s v="CONTRATO DE PRESTACION DE SERVICIOS PROFESIONALES"/>
    <n v="73"/>
    <s v="CC"/>
    <n v="79574305"/>
    <s v="NELSON ENRIQUE URREGO MALDONADO"/>
    <n v="10043385"/>
    <m/>
    <m/>
    <n v="10043385"/>
    <x v="9"/>
    <x v="12"/>
  </r>
  <r>
    <n v="2018"/>
    <n v="136"/>
    <n v="1"/>
    <s v="01/JAN/2018"/>
    <s v="31/DEC/2018"/>
    <s v="31/DEC/2018"/>
    <s v="ORDENES DE PAGO"/>
    <n v="0"/>
    <n v="649"/>
    <d v="2018-10-09T00:00:00"/>
    <d v="2018-10-09T00:00:00"/>
    <n v="13"/>
    <n v="80"/>
    <s v="CONTRATO DE PRESTACION DE SERVICIOS PROFESIONALES"/>
    <n v="19"/>
    <s v="CC"/>
    <n v="39691668"/>
    <s v="GLORIA MARCELA CORTES JARAMILLO"/>
    <n v="10043385"/>
    <m/>
    <m/>
    <n v="10043385"/>
    <x v="9"/>
    <x v="12"/>
  </r>
  <r>
    <n v="2018"/>
    <n v="136"/>
    <n v="1"/>
    <s v="01/JAN/2018"/>
    <s v="31/DEC/2018"/>
    <s v="31/DEC/2018"/>
    <s v="ORDENES DE PAGO"/>
    <n v="0"/>
    <n v="652"/>
    <d v="2018-10-09T00:00:00"/>
    <d v="2018-10-09T00:00:00"/>
    <n v="53"/>
    <n v="19"/>
    <s v="CONTRATO DE PRESTACION DE SERVICIOS PROFESIONALES"/>
    <n v="62"/>
    <s v="CC"/>
    <n v="73134102"/>
    <s v="HECTOR ENRIQUE FERRER LEAL"/>
    <n v="10043385"/>
    <m/>
    <m/>
    <n v="10043385"/>
    <x v="9"/>
    <x v="12"/>
  </r>
  <r>
    <n v="2018"/>
    <n v="136"/>
    <n v="1"/>
    <s v="01/JAN/2018"/>
    <s v="31/DEC/2018"/>
    <s v="31/DEC/2018"/>
    <s v="ORDENES DE PAGO"/>
    <n v="0"/>
    <n v="653"/>
    <d v="2018-10-09T00:00:00"/>
    <d v="2018-10-09T00:00:00"/>
    <n v="35"/>
    <n v="82"/>
    <s v="CONTRATO DE PRESTACION DE SERVICIOS DE APOYO A LA GESTION"/>
    <n v="35"/>
    <s v="CC"/>
    <n v="51848008"/>
    <s v="MERCEDES ELIZABETH CARDOZO AVENDAÐO"/>
    <n v="2678236"/>
    <m/>
    <m/>
    <n v="2678236"/>
    <x v="9"/>
    <x v="12"/>
  </r>
  <r>
    <n v="2018"/>
    <n v="136"/>
    <n v="1"/>
    <s v="01/JAN/2018"/>
    <s v="31/DEC/2018"/>
    <s v="31/DEC/2018"/>
    <s v="ORDENES DE PAGO"/>
    <n v="0"/>
    <n v="654"/>
    <d v="2018-10-09T00:00:00"/>
    <d v="2018-10-09T00:00:00"/>
    <n v="31"/>
    <n v="16"/>
    <s v="CONTRATO DE PRESTACION DE SERVICIOS PROFESIONALES"/>
    <n v="17"/>
    <s v="CC"/>
    <n v="51818608"/>
    <s v="CLAUDIA MARINA NIÐO MESA"/>
    <n v="10043385"/>
    <m/>
    <m/>
    <n v="10043385"/>
    <x v="9"/>
    <x v="12"/>
  </r>
  <r>
    <n v="2018"/>
    <n v="136"/>
    <n v="1"/>
    <s v="01/JAN/2018"/>
    <s v="31/DEC/2018"/>
    <s v="31/DEC/2018"/>
    <s v="ORDENES DE PAGO"/>
    <n v="0"/>
    <n v="661"/>
    <d v="2018-10-11T00:00:00"/>
    <d v="2018-10-11T00:00:00"/>
    <n v="40"/>
    <n v="66"/>
    <s v="CONTRATO DE PRESTACION DE SERVICIOS PROFESIONALES"/>
    <n v="45"/>
    <s v="CC"/>
    <n v="79555368"/>
    <s v="OSCAR ALFONSO PINEDA VELASCO"/>
    <n v="8704267"/>
    <m/>
    <m/>
    <n v="8704267"/>
    <x v="9"/>
    <x v="12"/>
  </r>
  <r>
    <n v="2018"/>
    <n v="136"/>
    <n v="1"/>
    <s v="01/JAN/2018"/>
    <s v="31/DEC/2018"/>
    <s v="31/DEC/2018"/>
    <s v="ORDENES DE PAGO"/>
    <n v="0"/>
    <n v="664"/>
    <d v="2018-10-16T00:00:00"/>
    <d v="2018-10-16T00:00:00"/>
    <n v="147"/>
    <n v="162"/>
    <s v="CONTRATO DE PRESTACION DE SERVICIOS PROFESIONALES"/>
    <n v="105"/>
    <s v="CC"/>
    <n v="11343988"/>
    <s v="EDGAR MAURICIO GRACIA DIAZ"/>
    <n v="8369488"/>
    <m/>
    <m/>
    <n v="8369488"/>
    <x v="9"/>
    <x v="12"/>
  </r>
  <r>
    <n v="2018"/>
    <n v="136"/>
    <n v="1"/>
    <s v="01/JAN/2018"/>
    <s v="31/DEC/2018"/>
    <s v="31/DEC/2018"/>
    <s v="ORDENES DE PAGO"/>
    <n v="0"/>
    <n v="670"/>
    <d v="2018-10-19T00:00:00"/>
    <d v="2018-10-19T00:00:00"/>
    <n v="114"/>
    <n v="115"/>
    <s v="CONTRATO DE PRESTACION DE SERVICIOS"/>
    <n v="88"/>
    <s v="NIT"/>
    <n v="830078025"/>
    <s v="DOUGLAS TRADE S A S"/>
    <n v="38318"/>
    <m/>
    <m/>
    <n v="38318"/>
    <x v="9"/>
    <x v="12"/>
  </r>
  <r>
    <n v="2018"/>
    <n v="136"/>
    <n v="1"/>
    <s v="01/JAN/2018"/>
    <s v="31/DEC/2018"/>
    <s v="31/DEC/2018"/>
    <s v="ORDENES DE PAGO"/>
    <n v="0"/>
    <n v="672"/>
    <d v="2018-10-19T00:00:00"/>
    <d v="2018-10-19T00:00:00"/>
    <n v="146"/>
    <n v="160"/>
    <s v="CONTRATO DE PRESTACION DE SERVICIOS PROFESIONALES"/>
    <n v="104"/>
    <s v="CC"/>
    <n v="8646253"/>
    <s v="DAVID ALONSO ROA SALGUERO"/>
    <n v="6874139"/>
    <m/>
    <m/>
    <n v="6874139"/>
    <x v="9"/>
    <x v="12"/>
  </r>
  <r>
    <n v="2018"/>
    <n v="136"/>
    <n v="1"/>
    <s v="01/JAN/2018"/>
    <s v="31/DEC/2018"/>
    <s v="31/DEC/2018"/>
    <s v="ORDENES DE PAGO"/>
    <n v="0"/>
    <n v="679"/>
    <d v="2018-10-25T00:00:00"/>
    <d v="2018-10-25T00:00:00"/>
    <n v="114"/>
    <n v="115"/>
    <s v="CONTRATO DE PRESTACION DE SERVICIOS"/>
    <n v="88"/>
    <s v="NIT"/>
    <n v="830078025"/>
    <s v="DOUGLAS TRADE S A S"/>
    <n v="94760306"/>
    <m/>
    <m/>
    <n v="94760306"/>
    <x v="9"/>
    <x v="12"/>
  </r>
  <r>
    <n v="2018"/>
    <n v="136"/>
    <n v="1"/>
    <s v="01/JAN/2018"/>
    <s v="31/DEC/2018"/>
    <s v="31/DEC/2018"/>
    <s v="ORDENES DE PAGO"/>
    <n v="0"/>
    <n v="680"/>
    <d v="2018-10-25T00:00:00"/>
    <d v="2018-10-25T00:00:00"/>
    <n v="114"/>
    <n v="115"/>
    <s v="CONTRATO DE PRESTACION DE SERVICIOS"/>
    <n v="88"/>
    <s v="NIT"/>
    <n v="830078025"/>
    <s v="DOUGLAS TRADE S A S"/>
    <n v="8211"/>
    <m/>
    <m/>
    <n v="8211"/>
    <x v="9"/>
    <x v="12"/>
  </r>
  <r>
    <n v="2018"/>
    <n v="136"/>
    <n v="1"/>
    <s v="01/JAN/2018"/>
    <s v="31/DEC/2018"/>
    <s v="31/DEC/2018"/>
    <s v="ORDENES DE PAGO"/>
    <n v="0"/>
    <n v="683"/>
    <d v="2018-11-06T00:00:00"/>
    <d v="2018-11-06T00:00:00"/>
    <n v="18"/>
    <n v="81"/>
    <s v="CONTRATO DE PRESTACION DE SERVICIOS DE APOYO A LA GESTION"/>
    <n v="27"/>
    <s v="CC"/>
    <n v="1121844120"/>
    <s v="DIEGO ALEJANDRO PEÐA SANCHEZ"/>
    <n v="2678236"/>
    <m/>
    <m/>
    <n v="2678236"/>
    <x v="10"/>
    <x v="12"/>
  </r>
  <r>
    <n v="2018"/>
    <n v="136"/>
    <n v="1"/>
    <s v="01/JAN/2018"/>
    <s v="31/DEC/2018"/>
    <s v="31/DEC/2018"/>
    <s v="ORDENES DE PAGO"/>
    <n v="0"/>
    <n v="684"/>
    <d v="2018-11-06T00:00:00"/>
    <d v="2018-11-06T00:00:00"/>
    <n v="14"/>
    <n v="44"/>
    <s v="CONTRATO DE PRESTACION DE SERVICIOS PROFESIONALES"/>
    <n v="11"/>
    <s v="CC"/>
    <n v="1023916955"/>
    <s v="ANYI SHARLYN MARIN CAMARGO"/>
    <n v="6026031"/>
    <m/>
    <m/>
    <n v="6026031"/>
    <x v="10"/>
    <x v="12"/>
  </r>
  <r>
    <n v="2018"/>
    <n v="136"/>
    <n v="1"/>
    <s v="01/JAN/2018"/>
    <s v="31/DEC/2018"/>
    <s v="31/DEC/2018"/>
    <s v="ORDENES DE PAGO"/>
    <n v="0"/>
    <n v="685"/>
    <d v="2018-11-06T00:00:00"/>
    <d v="2018-11-06T00:00:00"/>
    <n v="9"/>
    <n v="45"/>
    <s v="CONTRATO DE PRESTACION DE SERVICIOS PROFESIONALES"/>
    <n v="7"/>
    <s v="CC"/>
    <n v="1015398025"/>
    <s v="JULIO CESAR AMAYA MENDEZ"/>
    <n v="6026031"/>
    <m/>
    <m/>
    <n v="6026031"/>
    <x v="10"/>
    <x v="12"/>
  </r>
  <r>
    <n v="2018"/>
    <n v="136"/>
    <n v="1"/>
    <s v="01/JAN/2018"/>
    <s v="31/DEC/2018"/>
    <s v="31/DEC/2018"/>
    <s v="ORDENES DE PAGO"/>
    <n v="0"/>
    <n v="686"/>
    <d v="2018-11-06T00:00:00"/>
    <d v="2018-11-06T00:00:00"/>
    <n v="43"/>
    <n v="47"/>
    <s v="CONTRATO DE PRESTACION DE SERVICIOS PROFESIONALES"/>
    <n v="10"/>
    <s v="CC"/>
    <n v="79396575"/>
    <s v="GERMAN ARTURO MEDINA AVILA"/>
    <n v="10043385"/>
    <m/>
    <m/>
    <n v="10043385"/>
    <x v="10"/>
    <x v="12"/>
  </r>
  <r>
    <n v="2018"/>
    <n v="136"/>
    <n v="1"/>
    <s v="01/JAN/2018"/>
    <s v="31/DEC/2018"/>
    <s v="31/DEC/2018"/>
    <s v="ORDENES DE PAGO"/>
    <n v="0"/>
    <n v="687"/>
    <d v="2018-11-06T00:00:00"/>
    <d v="2018-11-06T00:00:00"/>
    <n v="12"/>
    <n v="84"/>
    <s v="CONTRATO DE PRESTACION DE SERVICIOS PROFESIONALES"/>
    <n v="18"/>
    <s v="CC"/>
    <n v="53080855"/>
    <s v="PAOLA ANDREA GOMEZ VELEZ"/>
    <n v="4017354"/>
    <m/>
    <m/>
    <n v="4017354"/>
    <x v="10"/>
    <x v="12"/>
  </r>
  <r>
    <n v="2018"/>
    <n v="136"/>
    <n v="1"/>
    <s v="01/JAN/2018"/>
    <s v="31/DEC/2018"/>
    <s v="31/DEC/2018"/>
    <s v="ORDENES DE PAGO"/>
    <n v="0"/>
    <n v="690"/>
    <d v="2018-11-06T00:00:00"/>
    <d v="2018-11-06T00:00:00"/>
    <n v="34"/>
    <n v="79"/>
    <s v="CONTRATO DE PRESTACION DE SERVICIOS PROFESIONALES"/>
    <n v="29"/>
    <s v="CC"/>
    <n v="41424560"/>
    <s v="MARIA INES DEL ROSARIO ROJAS BENAVIDES"/>
    <n v="7365149"/>
    <m/>
    <m/>
    <n v="7365149"/>
    <x v="10"/>
    <x v="12"/>
  </r>
  <r>
    <n v="2018"/>
    <n v="136"/>
    <n v="1"/>
    <s v="01/JAN/2018"/>
    <s v="31/DEC/2018"/>
    <s v="31/DEC/2018"/>
    <s v="ORDENES DE PAGO"/>
    <n v="0"/>
    <n v="695"/>
    <d v="2018-11-06T00:00:00"/>
    <d v="2018-11-06T00:00:00"/>
    <n v="52"/>
    <n v="18"/>
    <s v="CONTRATO DE PRESTACION DE SERVICIOS PROFESIONALES"/>
    <n v="55"/>
    <s v="CC"/>
    <n v="1118820062"/>
    <s v="MILENE ARLYNE CASTRILLON OCHOA"/>
    <n v="7365149"/>
    <m/>
    <m/>
    <n v="7365149"/>
    <x v="10"/>
    <x v="12"/>
  </r>
  <r>
    <n v="2018"/>
    <n v="136"/>
    <n v="1"/>
    <s v="01/JAN/2018"/>
    <s v="31/DEC/2018"/>
    <s v="31/DEC/2018"/>
    <s v="ORDENES DE PAGO"/>
    <n v="0"/>
    <n v="696"/>
    <d v="2018-11-06T00:00:00"/>
    <d v="2018-11-06T00:00:00"/>
    <n v="39"/>
    <n v="68"/>
    <s v="CONTRATO DE PRESTACION DE SERVICIOS PROFESIONALES"/>
    <n v="41"/>
    <s v="CC"/>
    <n v="79690696"/>
    <s v="CESAR JOSE SANINT GONZALEZ"/>
    <n v="10043385"/>
    <m/>
    <m/>
    <n v="10043385"/>
    <x v="10"/>
    <x v="12"/>
  </r>
  <r>
    <n v="2018"/>
    <n v="136"/>
    <n v="1"/>
    <s v="01/JAN/2018"/>
    <s v="31/DEC/2018"/>
    <s v="31/DEC/2018"/>
    <s v="ORDENES DE PAGO"/>
    <n v="0"/>
    <n v="697"/>
    <d v="2018-11-07T00:00:00"/>
    <d v="2018-11-07T00:00:00"/>
    <n v="46"/>
    <n v="65"/>
    <s v="CONTRATO DE PRESTACION DE SERVICIOS PROFESIONALES"/>
    <n v="40"/>
    <s v="CC"/>
    <n v="39046947"/>
    <s v="GLORIA PATRICIA MONTERO CABAS"/>
    <n v="10043385"/>
    <m/>
    <m/>
    <n v="10043385"/>
    <x v="10"/>
    <x v="12"/>
  </r>
  <r>
    <n v="2018"/>
    <n v="136"/>
    <n v="1"/>
    <s v="01/JAN/2018"/>
    <s v="31/DEC/2018"/>
    <s v="31/DEC/2018"/>
    <s v="ORDENES DE PAGO"/>
    <n v="0"/>
    <n v="699"/>
    <d v="2018-11-07T00:00:00"/>
    <d v="2018-11-07T00:00:00"/>
    <n v="42"/>
    <n v="67"/>
    <s v="CONTRATO DE PRESTACION DE SERVICIOS PROFESIONALES"/>
    <n v="39"/>
    <s v="CC"/>
    <n v="79297972"/>
    <s v="JOSE GONZALO ROMERO ACOSTA"/>
    <n v="10043385"/>
    <m/>
    <m/>
    <n v="10043385"/>
    <x v="10"/>
    <x v="12"/>
  </r>
  <r>
    <n v="2018"/>
    <n v="136"/>
    <n v="1"/>
    <s v="01/JAN/2018"/>
    <s v="31/DEC/2018"/>
    <s v="31/DEC/2018"/>
    <s v="ORDENES DE PAGO"/>
    <n v="0"/>
    <n v="700"/>
    <d v="2018-11-07T00:00:00"/>
    <d v="2018-11-07T00:00:00"/>
    <n v="49"/>
    <n v="20"/>
    <s v="CONTRATO DE PRESTACION DE SERVICIOS PROFESIONALES"/>
    <n v="63"/>
    <s v="CC"/>
    <n v="80769128"/>
    <s v="JUAN CAMILO CABREJO GUTIERREZ"/>
    <n v="9373826"/>
    <m/>
    <m/>
    <n v="9373826"/>
    <x v="10"/>
    <x v="12"/>
  </r>
  <r>
    <n v="2018"/>
    <n v="136"/>
    <n v="1"/>
    <s v="01/JAN/2018"/>
    <s v="31/DEC/2018"/>
    <s v="31/DEC/2018"/>
    <s v="ORDENES DE PAGO"/>
    <n v="0"/>
    <n v="701"/>
    <d v="2018-11-07T00:00:00"/>
    <d v="2018-11-07T00:00:00"/>
    <n v="38"/>
    <n v="69"/>
    <s v="CONTRATO DE PRESTACION DE SERVICIOS PROFESIONALES"/>
    <n v="37"/>
    <s v="CC"/>
    <n v="1013631741"/>
    <s v="LUIS FELIPE CHISCO APONTE"/>
    <n v="5356472"/>
    <m/>
    <m/>
    <n v="5356472"/>
    <x v="10"/>
    <x v="12"/>
  </r>
  <r>
    <n v="2018"/>
    <n v="136"/>
    <n v="1"/>
    <s v="01/JAN/2018"/>
    <s v="31/DEC/2018"/>
    <s v="31/DEC/2018"/>
    <s v="ORDENES DE PAGO"/>
    <n v="0"/>
    <n v="702"/>
    <d v="2018-11-07T00:00:00"/>
    <d v="2018-11-07T00:00:00"/>
    <n v="21"/>
    <n v="70"/>
    <s v="CONTRATO DE PRESTACION DE SERVICIOS PROFESIONALES"/>
    <n v="43"/>
    <s v="CC"/>
    <n v="1019004199"/>
    <s v="WILMER DANIEL GUTIERREZ PULIDO"/>
    <n v="4017354"/>
    <m/>
    <m/>
    <n v="4017354"/>
    <x v="10"/>
    <x v="12"/>
  </r>
  <r>
    <n v="2018"/>
    <n v="136"/>
    <n v="1"/>
    <s v="01/JAN/2018"/>
    <s v="31/DEC/2018"/>
    <s v="31/DEC/2018"/>
    <s v="ORDENES DE PAGO"/>
    <n v="0"/>
    <n v="703"/>
    <d v="2018-11-07T00:00:00"/>
    <d v="2018-11-07T00:00:00"/>
    <n v="40"/>
    <n v="66"/>
    <s v="CONTRATO DE PRESTACION DE SERVICIOS PROFESIONALES"/>
    <n v="45"/>
    <s v="CC"/>
    <n v="79555368"/>
    <s v="OSCAR ALFONSO PINEDA VELASCO"/>
    <n v="8704267"/>
    <m/>
    <m/>
    <n v="8704267"/>
    <x v="10"/>
    <x v="12"/>
  </r>
  <r>
    <n v="2018"/>
    <n v="136"/>
    <n v="1"/>
    <s v="01/JAN/2018"/>
    <s v="31/DEC/2018"/>
    <s v="31/DEC/2018"/>
    <s v="ORDENES DE PAGO"/>
    <n v="0"/>
    <n v="704"/>
    <d v="2018-11-07T00:00:00"/>
    <d v="2018-11-07T00:00:00"/>
    <n v="44"/>
    <n v="64"/>
    <s v="CONTRATO DE PRESTACION DE SERVICIOS PROFESIONALES"/>
    <n v="49"/>
    <s v="CC"/>
    <n v="79521789"/>
    <s v="HECTOR JOSE RODRIGUEZ VALERO"/>
    <n v="10043385"/>
    <m/>
    <m/>
    <n v="10043385"/>
    <x v="10"/>
    <x v="12"/>
  </r>
  <r>
    <n v="2018"/>
    <n v="136"/>
    <n v="1"/>
    <s v="01/JAN/2018"/>
    <s v="31/DEC/2018"/>
    <s v="31/DEC/2018"/>
    <s v="ORDENES DE PAGO"/>
    <n v="0"/>
    <n v="711"/>
    <d v="2018-11-07T00:00:00"/>
    <d v="2018-11-07T00:00:00"/>
    <n v="37"/>
    <n v="71"/>
    <s v="CONTRATO DE PRESTACION DE SERVICIOS PROFESIONALES"/>
    <n v="38"/>
    <s v="CC"/>
    <n v="1032370326"/>
    <s v="CAROLINA  MEJIA DORADO"/>
    <n v="5356472"/>
    <m/>
    <m/>
    <n v="5356472"/>
    <x v="10"/>
    <x v="12"/>
  </r>
  <r>
    <n v="2018"/>
    <n v="136"/>
    <n v="1"/>
    <s v="01/JAN/2018"/>
    <s v="31/DEC/2018"/>
    <s v="31/DEC/2018"/>
    <s v="ORDENES DE PAGO"/>
    <n v="0"/>
    <n v="724"/>
    <d v="2018-11-09T00:00:00"/>
    <d v="2018-11-09T00:00:00"/>
    <n v="8"/>
    <n v="17"/>
    <s v="CONTRATO DE PRESTACION DE SERVICIOS PROFESIONALES"/>
    <n v="1"/>
    <s v="CC"/>
    <n v="80778170"/>
    <s v="MIGUEL ANGEL GRANADOS SANCHEZ"/>
    <n v="8704267"/>
    <m/>
    <m/>
    <n v="8704267"/>
    <x v="10"/>
    <x v="12"/>
  </r>
  <r>
    <n v="2018"/>
    <n v="136"/>
    <n v="1"/>
    <s v="01/JAN/2018"/>
    <s v="31/DEC/2018"/>
    <s v="31/DEC/2018"/>
    <s v="ORDENES DE PAGO"/>
    <n v="0"/>
    <n v="728"/>
    <d v="2018-11-09T00:00:00"/>
    <d v="2018-11-09T00:00:00"/>
    <n v="41"/>
    <n v="77"/>
    <s v="CONTRATO DE PRESTACION DE SERVICIOS PROFESIONALES"/>
    <n v="30"/>
    <s v="CC"/>
    <n v="79964160"/>
    <s v="BYRON SHELOCK PUERTO BARRIOS"/>
    <n v="10043385"/>
    <m/>
    <m/>
    <n v="10043385"/>
    <x v="10"/>
    <x v="12"/>
  </r>
  <r>
    <n v="2018"/>
    <n v="136"/>
    <n v="1"/>
    <s v="01/JAN/2018"/>
    <s v="31/DEC/2018"/>
    <s v="31/DEC/2018"/>
    <s v="ORDENES DE PAGO"/>
    <n v="0"/>
    <n v="729"/>
    <d v="2018-11-09T00:00:00"/>
    <d v="2018-11-09T00:00:00"/>
    <n v="138"/>
    <n v="157"/>
    <s v="CONTRATO DE PRESTACION DE SERVICIOS PROFESIONALES"/>
    <n v="100"/>
    <s v="CC"/>
    <n v="52829099"/>
    <s v="LILIANA JOHANNA SINISTERRA REY"/>
    <n v="7365149"/>
    <m/>
    <m/>
    <n v="7365149"/>
    <x v="10"/>
    <x v="12"/>
  </r>
  <r>
    <n v="2018"/>
    <n v="136"/>
    <n v="1"/>
    <s v="01/JAN/2018"/>
    <s v="31/DEC/2018"/>
    <s v="31/DEC/2018"/>
    <s v="ORDENES DE PAGO"/>
    <n v="0"/>
    <n v="730"/>
    <d v="2018-11-09T00:00:00"/>
    <d v="2018-11-09T00:00:00"/>
    <n v="63"/>
    <n v="94"/>
    <s v="CONTRATO DE PRESTACION DE SERVICIOS DE APOYO A LA GESTION"/>
    <n v="71"/>
    <s v="CC"/>
    <n v="1032449028"/>
    <s v="DIANA PAOLA HERRERA MANCILLA"/>
    <n v="2678236"/>
    <m/>
    <m/>
    <n v="2678236"/>
    <x v="10"/>
    <x v="12"/>
  </r>
  <r>
    <n v="2018"/>
    <n v="136"/>
    <n v="1"/>
    <s v="01/JAN/2018"/>
    <s v="31/DEC/2018"/>
    <s v="31/DEC/2018"/>
    <s v="ORDENES DE PAGO"/>
    <n v="0"/>
    <n v="732"/>
    <d v="2018-11-09T00:00:00"/>
    <d v="2018-11-09T00:00:00"/>
    <n v="53"/>
    <n v="19"/>
    <s v="CONTRATO DE PRESTACION DE SERVICIOS PROFESIONALES"/>
    <n v="62"/>
    <s v="CC"/>
    <n v="73134102"/>
    <s v="HECTOR ENRIQUE FERRER LEAL"/>
    <n v="10043385"/>
    <m/>
    <m/>
    <n v="10043385"/>
    <x v="10"/>
    <x v="12"/>
  </r>
  <r>
    <n v="2018"/>
    <n v="136"/>
    <n v="1"/>
    <s v="01/JAN/2018"/>
    <s v="31/DEC/2018"/>
    <s v="31/DEC/2018"/>
    <s v="ORDENES DE PAGO"/>
    <n v="0"/>
    <n v="733"/>
    <d v="2018-11-09T00:00:00"/>
    <d v="2018-11-09T00:00:00"/>
    <n v="136"/>
    <n v="155"/>
    <s v="CONTRATO DE PRESTACION DE SERVICIOS PROFESIONALES"/>
    <n v="73"/>
    <s v="CC"/>
    <n v="79574305"/>
    <s v="NELSON ENRIQUE URREGO MALDONADO"/>
    <n v="10043385"/>
    <m/>
    <m/>
    <n v="10043385"/>
    <x v="10"/>
    <x v="12"/>
  </r>
  <r>
    <n v="2018"/>
    <n v="136"/>
    <n v="1"/>
    <s v="01/JAN/2018"/>
    <s v="31/DEC/2018"/>
    <s v="31/DEC/2018"/>
    <s v="ORDENES DE PAGO"/>
    <n v="0"/>
    <n v="740"/>
    <d v="2018-11-14T00:00:00"/>
    <d v="2018-11-14T00:00:00"/>
    <n v="114"/>
    <n v="115"/>
    <s v="CONTRATO DE PRESTACION DE SERVICIOS"/>
    <n v="88"/>
    <s v="NIT"/>
    <n v="830078025"/>
    <s v="DOUGLAS TRADE S A S"/>
    <n v="72065370"/>
    <m/>
    <m/>
    <n v="72065370"/>
    <x v="10"/>
    <x v="12"/>
  </r>
  <r>
    <n v="2018"/>
    <n v="136"/>
    <n v="1"/>
    <s v="01/JAN/2018"/>
    <s v="31/DEC/2018"/>
    <s v="31/DEC/2018"/>
    <s v="ORDENES DE PAGO"/>
    <n v="0"/>
    <n v="750"/>
    <d v="2018-11-14T00:00:00"/>
    <d v="2018-11-14T00:00:00"/>
    <n v="35"/>
    <n v="82"/>
    <s v="CONTRATO DE PRESTACION DE SERVICIOS DE APOYO A LA GESTION"/>
    <n v="35"/>
    <s v="CC"/>
    <n v="51848008"/>
    <s v="MERCEDES ELIZABETH CARDOZO AVENDAÐO"/>
    <n v="2678236"/>
    <m/>
    <m/>
    <n v="2678236"/>
    <x v="10"/>
    <x v="12"/>
  </r>
  <r>
    <n v="2018"/>
    <n v="136"/>
    <n v="1"/>
    <s v="01/JAN/2018"/>
    <s v="31/DEC/2018"/>
    <s v="31/DEC/2018"/>
    <s v="ORDENES DE PAGO"/>
    <n v="0"/>
    <n v="751"/>
    <d v="2018-11-14T00:00:00"/>
    <d v="2018-11-14T00:00:00"/>
    <n v="36"/>
    <n v="85"/>
    <s v="CONTRATO DE PRESTACION DE SERVICIOS PROFESIONALES"/>
    <n v="36"/>
    <s v="CC"/>
    <n v="80415506"/>
    <s v="WILLIAM ADAN RODRIGUEZ CASTILLO"/>
    <n v="10043385"/>
    <m/>
    <m/>
    <n v="10043385"/>
    <x v="10"/>
    <x v="12"/>
  </r>
  <r>
    <n v="2018"/>
    <n v="136"/>
    <n v="1"/>
    <s v="01/JAN/2018"/>
    <s v="31/DEC/2018"/>
    <s v="31/DEC/2018"/>
    <s v="ORDENES DE PAGO"/>
    <n v="0"/>
    <n v="752"/>
    <d v="2018-11-14T00:00:00"/>
    <d v="2018-11-14T00:00:00"/>
    <n v="31"/>
    <n v="16"/>
    <s v="CONTRATO DE PRESTACION DE SERVICIOS PROFESIONALES"/>
    <n v="17"/>
    <s v="CC"/>
    <n v="51818608"/>
    <s v="CLAUDIA MARINA NIÐO MESA"/>
    <n v="10043385"/>
    <m/>
    <m/>
    <n v="10043385"/>
    <x v="10"/>
    <x v="12"/>
  </r>
  <r>
    <n v="2018"/>
    <n v="136"/>
    <n v="1"/>
    <s v="01/JAN/2018"/>
    <s v="31/DEC/2018"/>
    <s v="31/DEC/2018"/>
    <s v="ORDENES DE PAGO"/>
    <n v="0"/>
    <n v="755"/>
    <d v="2018-11-14T00:00:00"/>
    <d v="2018-11-14T00:00:00"/>
    <n v="11"/>
    <n v="48"/>
    <s v="CONTRATO DE PRESTACION DE SERVICIOS PROFESIONALES"/>
    <n v="14"/>
    <s v="CC"/>
    <n v="36302955"/>
    <s v="MONICA MARIA CABRA BAUTISTA"/>
    <n v="10043385"/>
    <m/>
    <m/>
    <n v="10043385"/>
    <x v="10"/>
    <x v="12"/>
  </r>
  <r>
    <n v="2018"/>
    <n v="136"/>
    <n v="1"/>
    <s v="01/JAN/2018"/>
    <s v="31/DEC/2018"/>
    <s v="31/DEC/2018"/>
    <s v="ORDENES DE PAGO"/>
    <n v="0"/>
    <n v="756"/>
    <d v="2018-11-14T00:00:00"/>
    <d v="2018-11-14T00:00:00"/>
    <n v="66"/>
    <n v="78"/>
    <s v="CONTRATO DE PRESTACION DE SERVICIOS PROFESIONALES"/>
    <n v="78"/>
    <s v="NIT"/>
    <n v="900368799"/>
    <s v="MEDELLIN MARTINEZ &amp; DURAN ABOGADOS SAS"/>
    <n v="10043385"/>
    <m/>
    <m/>
    <n v="10043385"/>
    <x v="10"/>
    <x v="12"/>
  </r>
  <r>
    <n v="2018"/>
    <n v="136"/>
    <n v="1"/>
    <s v="01/JAN/2018"/>
    <s v="31/DEC/2018"/>
    <s v="31/DEC/2018"/>
    <s v="ORDENES DE PAGO"/>
    <n v="0"/>
    <n v="760"/>
    <d v="2018-11-21T00:00:00"/>
    <d v="2018-11-21T00:00:00"/>
    <n v="147"/>
    <n v="162"/>
    <s v="CONTRATO DE PRESTACION DE SERVICIOS PROFESIONALES"/>
    <n v="105"/>
    <s v="CC"/>
    <n v="11343988"/>
    <s v="EDGAR MAURICIO GRACIA DIAZ"/>
    <n v="10043385"/>
    <m/>
    <m/>
    <n v="10043385"/>
    <x v="10"/>
    <x v="12"/>
  </r>
  <r>
    <n v="2018"/>
    <n v="136"/>
    <n v="1"/>
    <s v="01/JAN/2018"/>
    <s v="31/DEC/2018"/>
    <s v="31/DEC/2018"/>
    <s v="ORDENES DE PAGO"/>
    <n v="0"/>
    <n v="762"/>
    <d v="2018-11-23T00:00:00"/>
    <d v="2018-11-23T00:00:00"/>
    <n v="13"/>
    <n v="80"/>
    <s v="CONTRATO DE PRESTACION DE SERVICIOS PROFESIONALES"/>
    <n v="19"/>
    <s v="CC"/>
    <n v="39691668"/>
    <s v="GLORIA MARCELA CORTES JARAMILLO"/>
    <n v="10043385"/>
    <m/>
    <m/>
    <n v="10043385"/>
    <x v="10"/>
    <x v="12"/>
  </r>
  <r>
    <n v="2018"/>
    <n v="136"/>
    <n v="1"/>
    <s v="01/JAN/2018"/>
    <s v="31/DEC/2018"/>
    <s v="31/DEC/2018"/>
    <s v="ORDENES DE PAGO"/>
    <n v="0"/>
    <n v="765"/>
    <d v="2018-11-22T00:00:00"/>
    <d v="2018-11-22T00:00:00"/>
    <n v="146"/>
    <n v="160"/>
    <s v="CONTRATO DE PRESTACION DE SERVICIOS PROFESIONALES"/>
    <n v="104"/>
    <s v="CC"/>
    <n v="8646253"/>
    <s v="DAVID ALONSO ROA SALGUERO"/>
    <n v="7365149"/>
    <m/>
    <m/>
    <n v="7365149"/>
    <x v="10"/>
    <x v="12"/>
  </r>
  <r>
    <n v="2018"/>
    <n v="136"/>
    <n v="1"/>
    <s v="01/JAN/2018"/>
    <s v="31/DEC/2018"/>
    <s v="31/DEC/2018"/>
    <s v="ORDENES DE PAGO"/>
    <n v="0"/>
    <n v="774"/>
    <d v="2018-12-05T00:00:00"/>
    <d v="2018-12-05T00:00:00"/>
    <n v="12"/>
    <n v="84"/>
    <s v="CONTRATO DE PRESTACION DE SERVICIOS PROFESIONALES"/>
    <n v="18"/>
    <s v="CC"/>
    <n v="53080855"/>
    <s v="PAOLA ANDREA GOMEZ VELEZ"/>
    <n v="4017354"/>
    <m/>
    <m/>
    <n v="4017354"/>
    <x v="11"/>
    <x v="12"/>
  </r>
  <r>
    <n v="2018"/>
    <n v="136"/>
    <n v="1"/>
    <s v="01/JAN/2018"/>
    <s v="31/DEC/2018"/>
    <s v="31/DEC/2018"/>
    <s v="ORDENES DE PAGO"/>
    <n v="0"/>
    <n v="775"/>
    <d v="2018-12-05T00:00:00"/>
    <d v="2018-12-05T00:00:00"/>
    <n v="49"/>
    <n v="20"/>
    <s v="CONTRATO DE PRESTACION DE SERVICIOS PROFESIONALES"/>
    <n v="63"/>
    <s v="CC"/>
    <n v="80769128"/>
    <s v="JUAN CAMILO CABREJO GUTIERREZ"/>
    <n v="9373826"/>
    <m/>
    <m/>
    <n v="9373826"/>
    <x v="11"/>
    <x v="12"/>
  </r>
  <r>
    <n v="2018"/>
    <n v="136"/>
    <n v="1"/>
    <s v="01/JAN/2018"/>
    <s v="31/DEC/2018"/>
    <s v="31/DEC/2018"/>
    <s v="ORDENES DE PAGO"/>
    <n v="0"/>
    <n v="781"/>
    <d v="2018-12-06T00:00:00"/>
    <d v="2018-12-06T00:00:00"/>
    <n v="11"/>
    <n v="48"/>
    <s v="CONTRATO DE PRESTACION DE SERVICIOS PROFESIONALES"/>
    <n v="14"/>
    <s v="CC"/>
    <n v="36302955"/>
    <s v="MONICA MARIA CABRA BAUTISTA"/>
    <n v="10043385"/>
    <m/>
    <m/>
    <n v="10043385"/>
    <x v="11"/>
    <x v="12"/>
  </r>
  <r>
    <n v="2018"/>
    <n v="136"/>
    <n v="1"/>
    <s v="01/JAN/2018"/>
    <s v="31/DEC/2018"/>
    <s v="31/DEC/2018"/>
    <s v="ORDENES DE PAGO"/>
    <n v="0"/>
    <n v="782"/>
    <d v="2018-12-05T00:00:00"/>
    <d v="2018-12-05T00:00:00"/>
    <n v="18"/>
    <n v="81"/>
    <s v="CONTRATO DE PRESTACION DE SERVICIOS DE APOYO A LA GESTION"/>
    <n v="27"/>
    <s v="CC"/>
    <n v="1121844120"/>
    <s v="DIEGO ALEJANDRO PEÐA SANCHEZ"/>
    <n v="2678236"/>
    <m/>
    <m/>
    <n v="2678236"/>
    <x v="11"/>
    <x v="12"/>
  </r>
  <r>
    <n v="2018"/>
    <n v="136"/>
    <n v="1"/>
    <s v="01/JAN/2018"/>
    <s v="31/DEC/2018"/>
    <s v="31/DEC/2018"/>
    <s v="ORDENES DE PAGO"/>
    <n v="0"/>
    <n v="785"/>
    <d v="2018-12-05T00:00:00"/>
    <d v="2018-12-05T00:00:00"/>
    <n v="14"/>
    <n v="44"/>
    <s v="CONTRATO DE PRESTACION DE SERVICIOS PROFESIONALES"/>
    <n v="11"/>
    <s v="CC"/>
    <n v="1023916955"/>
    <s v="ANYI SHARLYN MARIN CAMARGO"/>
    <n v="6026031"/>
    <m/>
    <m/>
    <n v="6026031"/>
    <x v="11"/>
    <x v="12"/>
  </r>
  <r>
    <n v="2018"/>
    <n v="136"/>
    <n v="1"/>
    <s v="01/JAN/2018"/>
    <s v="31/DEC/2018"/>
    <s v="31/DEC/2018"/>
    <s v="ORDENES DE PAGO"/>
    <n v="0"/>
    <n v="786"/>
    <d v="2018-12-05T00:00:00"/>
    <d v="2018-12-05T00:00:00"/>
    <n v="9"/>
    <n v="45"/>
    <s v="CONTRATO DE PRESTACION DE SERVICIOS PROFESIONALES"/>
    <n v="7"/>
    <s v="CC"/>
    <n v="1015398025"/>
    <s v="JULIO CESAR AMAYA MENDEZ"/>
    <n v="6026031"/>
    <m/>
    <m/>
    <n v="6026031"/>
    <x v="11"/>
    <x v="12"/>
  </r>
  <r>
    <n v="2018"/>
    <n v="136"/>
    <n v="1"/>
    <s v="01/JAN/2018"/>
    <s v="31/DEC/2018"/>
    <s v="31/DEC/2018"/>
    <s v="ORDENES DE PAGO"/>
    <n v="0"/>
    <n v="787"/>
    <d v="2018-12-05T00:00:00"/>
    <d v="2018-12-05T00:00:00"/>
    <n v="43"/>
    <n v="47"/>
    <s v="CONTRATO DE PRESTACION DE SERVICIOS PROFESIONALES"/>
    <n v="10"/>
    <s v="CC"/>
    <n v="79396575"/>
    <s v="GERMAN ARTURO MEDINA AVILA"/>
    <n v="10043385"/>
    <m/>
    <m/>
    <n v="10043385"/>
    <x v="11"/>
    <x v="12"/>
  </r>
  <r>
    <n v="2018"/>
    <n v="136"/>
    <n v="1"/>
    <s v="01/JAN/2018"/>
    <s v="31/DEC/2018"/>
    <s v="31/DEC/2018"/>
    <s v="ORDENES DE PAGO"/>
    <n v="0"/>
    <n v="788"/>
    <d v="2018-12-05T00:00:00"/>
    <d v="2018-12-05T00:00:00"/>
    <n v="53"/>
    <n v="19"/>
    <s v="CONTRATO DE PRESTACION DE SERVICIOS PROFESIONALES"/>
    <n v="62"/>
    <s v="CC"/>
    <n v="73134102"/>
    <s v="HECTOR ENRIQUE FERRER LEAL"/>
    <n v="10043385"/>
    <m/>
    <m/>
    <n v="10043385"/>
    <x v="11"/>
    <x v="12"/>
  </r>
  <r>
    <n v="2018"/>
    <n v="136"/>
    <n v="1"/>
    <s v="01/JAN/2018"/>
    <s v="31/DEC/2018"/>
    <s v="31/DEC/2018"/>
    <s v="ORDENES DE PAGO"/>
    <n v="0"/>
    <n v="789"/>
    <d v="2018-12-05T00:00:00"/>
    <d v="2018-12-05T00:00:00"/>
    <n v="146"/>
    <n v="160"/>
    <s v="CONTRATO DE PRESTACION DE SERVICIOS PROFESIONALES"/>
    <n v="104"/>
    <s v="CC"/>
    <n v="8646253"/>
    <s v="DAVID ALONSO ROA SALGUERO"/>
    <n v="7365149"/>
    <m/>
    <m/>
    <n v="7365149"/>
    <x v="11"/>
    <x v="12"/>
  </r>
  <r>
    <n v="2018"/>
    <n v="136"/>
    <n v="1"/>
    <s v="01/JAN/2018"/>
    <s v="31/DEC/2018"/>
    <s v="31/DEC/2018"/>
    <s v="ORDENES DE PAGO"/>
    <n v="0"/>
    <n v="807"/>
    <d v="2018-12-06T00:00:00"/>
    <d v="2018-12-06T00:00:00"/>
    <n v="63"/>
    <n v="94"/>
    <s v="CONTRATO DE PRESTACION DE SERVICIOS DE APOYO A LA GESTION"/>
    <n v="71"/>
    <s v="CC"/>
    <n v="1032449028"/>
    <s v="DIANA PAOLA HERRERA MANCILLA"/>
    <n v="2678236"/>
    <m/>
    <m/>
    <n v="2678236"/>
    <x v="11"/>
    <x v="12"/>
  </r>
  <r>
    <n v="2018"/>
    <n v="136"/>
    <n v="1"/>
    <s v="01/JAN/2018"/>
    <s v="31/DEC/2018"/>
    <s v="31/DEC/2018"/>
    <s v="ORDENES DE PAGO"/>
    <n v="0"/>
    <n v="808"/>
    <d v="2018-12-06T00:00:00"/>
    <d v="2018-12-06T00:00:00"/>
    <n v="36"/>
    <n v="85"/>
    <s v="CONTRATO DE PRESTACION DE SERVICIOS PROFESIONALES"/>
    <n v="36"/>
    <s v="CC"/>
    <n v="80415506"/>
    <s v="WILLIAM ADAN RODRIGUEZ CASTILLO"/>
    <n v="10043385"/>
    <m/>
    <m/>
    <n v="10043385"/>
    <x v="11"/>
    <x v="12"/>
  </r>
  <r>
    <n v="2018"/>
    <n v="136"/>
    <n v="1"/>
    <s v="01/JAN/2018"/>
    <s v="31/DEC/2018"/>
    <s v="31/DEC/2018"/>
    <s v="ORDENES DE PAGO"/>
    <n v="0"/>
    <n v="814"/>
    <d v="2018-12-12T00:00:00"/>
    <d v="2018-12-12T00:00:00"/>
    <n v="8"/>
    <n v="17"/>
    <s v="CONTRATO DE PRESTACION DE SERVICIOS PROFESIONALES"/>
    <n v="1"/>
    <s v="CC"/>
    <n v="80778170"/>
    <s v="MIGUEL ANGEL GRANADOS SANCHEZ"/>
    <n v="8704267"/>
    <m/>
    <m/>
    <n v="8704267"/>
    <x v="11"/>
    <x v="12"/>
  </r>
  <r>
    <n v="2018"/>
    <n v="136"/>
    <n v="1"/>
    <s v="01/JAN/2018"/>
    <s v="31/DEC/2018"/>
    <s v="31/DEC/2018"/>
    <s v="ORDENES DE PAGO"/>
    <n v="0"/>
    <n v="815"/>
    <d v="2018-12-12T00:00:00"/>
    <d v="2018-12-12T00:00:00"/>
    <n v="52"/>
    <n v="18"/>
    <s v="CONTRATO DE PRESTACION DE SERVICIOS PROFESIONALES"/>
    <n v="55"/>
    <s v="CC"/>
    <n v="1118820062"/>
    <s v="MILENE ARLYNE CASTRILLON OCHOA"/>
    <n v="7365149"/>
    <m/>
    <m/>
    <n v="7365149"/>
    <x v="11"/>
    <x v="12"/>
  </r>
  <r>
    <n v="2018"/>
    <n v="136"/>
    <n v="1"/>
    <s v="01/JAN/2018"/>
    <s v="31/DEC/2018"/>
    <s v="31/DEC/2018"/>
    <s v="ORDENES DE PAGO"/>
    <n v="0"/>
    <n v="817"/>
    <d v="2018-12-12T00:00:00"/>
    <d v="2018-12-12T00:00:00"/>
    <n v="38"/>
    <n v="69"/>
    <s v="CONTRATO DE PRESTACION DE SERVICIOS PROFESIONALES"/>
    <n v="37"/>
    <s v="CC"/>
    <n v="1013631741"/>
    <s v="LUIS FELIPE CHISCO APONTE"/>
    <n v="5356472"/>
    <m/>
    <m/>
    <n v="5356472"/>
    <x v="11"/>
    <x v="12"/>
  </r>
  <r>
    <n v="2018"/>
    <n v="136"/>
    <n v="1"/>
    <s v="01/JAN/2018"/>
    <s v="31/DEC/2018"/>
    <s v="31/DEC/2018"/>
    <s v="ORDENES DE PAGO"/>
    <n v="0"/>
    <n v="818"/>
    <d v="2018-12-12T00:00:00"/>
    <d v="2018-12-12T00:00:00"/>
    <n v="34"/>
    <n v="79"/>
    <s v="CONTRATO DE PRESTACION DE SERVICIOS PROFESIONALES"/>
    <n v="29"/>
    <s v="CC"/>
    <n v="41424560"/>
    <s v="MARIA INES DEL ROSARIO ROJAS BENAVIDES"/>
    <n v="7365149"/>
    <m/>
    <m/>
    <n v="7365149"/>
    <x v="11"/>
    <x v="12"/>
  </r>
  <r>
    <n v="2018"/>
    <n v="136"/>
    <n v="1"/>
    <s v="01/JAN/2018"/>
    <s v="31/DEC/2018"/>
    <s v="31/DEC/2018"/>
    <s v="ORDENES DE PAGO"/>
    <n v="0"/>
    <n v="821"/>
    <d v="2018-12-12T00:00:00"/>
    <d v="2018-12-12T00:00:00"/>
    <n v="35"/>
    <n v="82"/>
    <s v="CONTRATO DE PRESTACION DE SERVICIOS DE APOYO A LA GESTION"/>
    <n v="35"/>
    <s v="CC"/>
    <n v="51848008"/>
    <s v="MERCEDES ELIZABETH CARDOZO AVENDAÐO"/>
    <n v="2678236"/>
    <m/>
    <m/>
    <n v="2678236"/>
    <x v="11"/>
    <x v="12"/>
  </r>
  <r>
    <n v="2018"/>
    <n v="136"/>
    <n v="1"/>
    <s v="01/JAN/2018"/>
    <s v="31/DEC/2018"/>
    <s v="31/DEC/2018"/>
    <s v="ORDENES DE PAGO"/>
    <n v="0"/>
    <n v="823"/>
    <d v="2018-12-12T00:00:00"/>
    <d v="2018-12-12T00:00:00"/>
    <n v="44"/>
    <n v="64"/>
    <s v="CONTRATO DE PRESTACION DE SERVICIOS PROFESIONALES"/>
    <n v="49"/>
    <s v="CC"/>
    <n v="79521789"/>
    <s v="HECTOR JOSE RODRIGUEZ VALERO"/>
    <n v="10043385"/>
    <m/>
    <m/>
    <n v="10043385"/>
    <x v="11"/>
    <x v="12"/>
  </r>
  <r>
    <n v="2018"/>
    <n v="136"/>
    <n v="1"/>
    <s v="01/JAN/2018"/>
    <s v="31/DEC/2018"/>
    <s v="31/DEC/2018"/>
    <s v="ORDENES DE PAGO"/>
    <n v="0"/>
    <n v="824"/>
    <d v="2018-12-12T00:00:00"/>
    <d v="2018-12-12T00:00:00"/>
    <n v="147"/>
    <n v="162"/>
    <s v="CONTRATO DE PRESTACION DE SERVICIOS PROFESIONALES"/>
    <n v="105"/>
    <s v="CC"/>
    <n v="11343988"/>
    <s v="EDGAR MAURICIO GRACIA DIAZ"/>
    <n v="10043385"/>
    <m/>
    <m/>
    <n v="10043385"/>
    <x v="11"/>
    <x v="12"/>
  </r>
  <r>
    <n v="2018"/>
    <n v="136"/>
    <n v="1"/>
    <s v="01/JAN/2018"/>
    <s v="31/DEC/2018"/>
    <s v="31/DEC/2018"/>
    <s v="ORDENES DE PAGO"/>
    <n v="0"/>
    <n v="825"/>
    <d v="2018-12-12T00:00:00"/>
    <d v="2018-12-12T00:00:00"/>
    <n v="21"/>
    <n v="70"/>
    <s v="CONTRATO DE PRESTACION DE SERVICIOS PROFESIONALES"/>
    <n v="43"/>
    <s v="CC"/>
    <n v="1019004199"/>
    <s v="WILMER DANIEL GUTIERREZ PULIDO"/>
    <n v="4017354"/>
    <m/>
    <m/>
    <n v="4017354"/>
    <x v="11"/>
    <x v="12"/>
  </r>
  <r>
    <n v="2018"/>
    <n v="136"/>
    <n v="1"/>
    <s v="01/JAN/2018"/>
    <s v="31/DEC/2018"/>
    <s v="31/DEC/2018"/>
    <s v="ORDENES DE PAGO"/>
    <n v="0"/>
    <n v="828"/>
    <d v="2018-12-12T00:00:00"/>
    <d v="2018-12-12T00:00:00"/>
    <n v="37"/>
    <n v="71"/>
    <s v="CONTRATO DE PRESTACION DE SERVICIOS PROFESIONALES"/>
    <n v="38"/>
    <s v="CC"/>
    <n v="1032370326"/>
    <s v="CAROLINA  MEJIA DORADO"/>
    <n v="5356472"/>
    <m/>
    <m/>
    <n v="5356472"/>
    <x v="11"/>
    <x v="12"/>
  </r>
  <r>
    <n v="2018"/>
    <n v="136"/>
    <n v="1"/>
    <s v="01/JAN/2018"/>
    <s v="31/DEC/2018"/>
    <s v="31/DEC/2018"/>
    <s v="ORDENES DE PAGO"/>
    <n v="0"/>
    <n v="834"/>
    <d v="2018-12-13T00:00:00"/>
    <d v="2018-12-13T00:00:00"/>
    <n v="40"/>
    <n v="66"/>
    <s v="CONTRATO DE PRESTACION DE SERVICIOS PROFESIONALES"/>
    <n v="45"/>
    <s v="CC"/>
    <n v="79555368"/>
    <s v="OSCAR ALFONSO PINEDA VELASCO"/>
    <n v="8704267"/>
    <m/>
    <m/>
    <n v="8704267"/>
    <x v="11"/>
    <x v="12"/>
  </r>
  <r>
    <n v="2018"/>
    <n v="136"/>
    <n v="1"/>
    <s v="01/JAN/2018"/>
    <s v="31/DEC/2018"/>
    <s v="31/DEC/2018"/>
    <s v="ORDENES DE PAGO"/>
    <n v="0"/>
    <n v="835"/>
    <d v="2018-12-13T00:00:00"/>
    <d v="2018-12-13T00:00:00"/>
    <n v="31"/>
    <n v="16"/>
    <s v="CONTRATO DE PRESTACION DE SERVICIOS PROFESIONALES"/>
    <n v="17"/>
    <s v="CC"/>
    <n v="51818608"/>
    <s v="CLAUDIA MARINA NIÐO MESA"/>
    <n v="10043385"/>
    <m/>
    <m/>
    <n v="10043385"/>
    <x v="11"/>
    <x v="12"/>
  </r>
  <r>
    <n v="2018"/>
    <n v="136"/>
    <n v="1"/>
    <s v="01/JAN/2018"/>
    <s v="31/DEC/2018"/>
    <s v="31/DEC/2018"/>
    <s v="ORDENES DE PAGO"/>
    <n v="0"/>
    <n v="836"/>
    <d v="2018-12-13T00:00:00"/>
    <d v="2018-12-13T00:00:00"/>
    <n v="138"/>
    <n v="157"/>
    <s v="CONTRATO DE PRESTACION DE SERVICIOS PROFESIONALES"/>
    <n v="100"/>
    <s v="CC"/>
    <n v="52829099"/>
    <s v="LILIANA JOHANNA SINISTERRA REY"/>
    <n v="7365149"/>
    <m/>
    <m/>
    <n v="7365149"/>
    <x v="11"/>
    <x v="12"/>
  </r>
  <r>
    <n v="2018"/>
    <n v="136"/>
    <n v="1"/>
    <s v="01/JAN/2018"/>
    <s v="31/DEC/2018"/>
    <s v="31/DEC/2018"/>
    <s v="ORDENES DE PAGO"/>
    <n v="0"/>
    <n v="837"/>
    <d v="2018-12-13T00:00:00"/>
    <d v="2018-12-13T00:00:00"/>
    <n v="41"/>
    <n v="77"/>
    <s v="CONTRATO DE PRESTACION DE SERVICIOS PROFESIONALES"/>
    <n v="30"/>
    <s v="CC"/>
    <n v="79964160"/>
    <s v="BYRON SHELOCK PUERTO BARRIOS"/>
    <n v="10043385"/>
    <m/>
    <m/>
    <n v="10043385"/>
    <x v="11"/>
    <x v="12"/>
  </r>
  <r>
    <n v="2018"/>
    <n v="136"/>
    <n v="1"/>
    <s v="01/JAN/2018"/>
    <s v="31/DEC/2018"/>
    <s v="31/DEC/2018"/>
    <s v="ORDENES DE PAGO"/>
    <n v="0"/>
    <n v="838"/>
    <d v="2018-12-13T00:00:00"/>
    <d v="2018-12-13T00:00:00"/>
    <n v="66"/>
    <n v="78"/>
    <s v="CONTRATO DE PRESTACION DE SERVICIOS PROFESIONALES"/>
    <n v="78"/>
    <s v="NIT"/>
    <n v="900368799"/>
    <s v="MEDELLIN MARTINEZ &amp; DURAN ABOGADOS SAS"/>
    <n v="10043385"/>
    <m/>
    <m/>
    <n v="10043385"/>
    <x v="11"/>
    <x v="12"/>
  </r>
  <r>
    <n v="2018"/>
    <n v="136"/>
    <n v="1"/>
    <s v="01/JAN/2018"/>
    <s v="31/DEC/2018"/>
    <s v="31/DEC/2018"/>
    <s v="ORDENES DE PAGO"/>
    <n v="0"/>
    <n v="843"/>
    <d v="2018-12-13T00:00:00"/>
    <d v="2018-12-13T00:00:00"/>
    <n v="42"/>
    <n v="67"/>
    <s v="CONTRATO DE PRESTACION DE SERVICIOS PROFESIONALES"/>
    <n v="39"/>
    <s v="CC"/>
    <n v="79297972"/>
    <s v="JOSE GONZALO ROMERO ACOSTA"/>
    <n v="10043385"/>
    <m/>
    <m/>
    <n v="10043385"/>
    <x v="11"/>
    <x v="12"/>
  </r>
  <r>
    <n v="2018"/>
    <n v="136"/>
    <n v="1"/>
    <s v="01/JAN/2018"/>
    <s v="31/DEC/2018"/>
    <s v="31/DEC/2018"/>
    <s v="ORDENES DE PAGO"/>
    <n v="0"/>
    <n v="844"/>
    <d v="2018-12-13T00:00:00"/>
    <d v="2018-12-13T00:00:00"/>
    <n v="39"/>
    <n v="68"/>
    <s v="CONTRATO DE PRESTACION DE SERVICIOS PROFESIONALES"/>
    <n v="41"/>
    <s v="CC"/>
    <n v="79690696"/>
    <s v="CESAR JOSE SANINT GONZALEZ"/>
    <n v="10043385"/>
    <m/>
    <m/>
    <n v="10043385"/>
    <x v="11"/>
    <x v="12"/>
  </r>
  <r>
    <n v="2018"/>
    <n v="136"/>
    <n v="1"/>
    <s v="01/JAN/2018"/>
    <s v="31/DEC/2018"/>
    <s v="31/DEC/2018"/>
    <s v="ORDENES DE PAGO"/>
    <n v="0"/>
    <n v="846"/>
    <d v="2018-12-14T00:00:00"/>
    <d v="2018-12-14T00:00:00"/>
    <n v="114"/>
    <n v="115"/>
    <s v="CONTRATO DE PRESTACION DE SERVICIOS"/>
    <n v="88"/>
    <s v="NIT"/>
    <n v="830078025"/>
    <s v="DOUGLAS TRADE S A S"/>
    <n v="1520820"/>
    <m/>
    <m/>
    <n v="1520820"/>
    <x v="11"/>
    <x v="12"/>
  </r>
  <r>
    <n v="2018"/>
    <n v="136"/>
    <n v="1"/>
    <s v="01/JAN/2018"/>
    <s v="31/DEC/2018"/>
    <s v="31/DEC/2018"/>
    <s v="ORDENES DE PAGO"/>
    <n v="0"/>
    <n v="847"/>
    <d v="2018-12-14T00:00:00"/>
    <d v="2018-12-14T00:00:00"/>
    <n v="184"/>
    <n v="194"/>
    <s v="CONTRATO DE PRESTACION DE SERVICIOS PROFESIONALES"/>
    <n v="122"/>
    <s v="CC"/>
    <n v="32670457"/>
    <s v="GUILLERMINA VICTORIA TORRES ROMERO"/>
    <n v="7811522"/>
    <m/>
    <m/>
    <n v="7811522"/>
    <x v="11"/>
    <x v="12"/>
  </r>
  <r>
    <n v="2018"/>
    <n v="136"/>
    <n v="1"/>
    <s v="01/JAN/2018"/>
    <s v="31/DEC/2018"/>
    <s v="31/DEC/2018"/>
    <s v="ORDENES DE PAGO"/>
    <n v="0"/>
    <n v="848"/>
    <d v="2018-12-14T00:00:00"/>
    <d v="2018-12-14T00:00:00"/>
    <n v="46"/>
    <n v="65"/>
    <s v="CONTRATO DE PRESTACION DE SERVICIOS PROFESIONALES"/>
    <n v="40"/>
    <s v="CC"/>
    <n v="39046947"/>
    <s v="GLORIA PATRICIA MONTERO CABAS"/>
    <n v="10043385"/>
    <m/>
    <m/>
    <n v="10043385"/>
    <x v="11"/>
    <x v="12"/>
  </r>
  <r>
    <n v="2018"/>
    <n v="136"/>
    <n v="1"/>
    <s v="01/JAN/2018"/>
    <s v="31/DEC/2018"/>
    <s v="31/DEC/2018"/>
    <s v="ORDENES DE PAGO"/>
    <n v="0"/>
    <n v="861"/>
    <d v="2018-12-18T00:00:00"/>
    <d v="2018-12-18T00:00:00"/>
    <n v="114"/>
    <n v="115"/>
    <s v="CONTRATO DE PRESTACION DE SERVICIOS"/>
    <n v="88"/>
    <s v="NIT"/>
    <n v="830078025"/>
    <s v="DOUGLAS TRADE S A S"/>
    <n v="1220940"/>
    <m/>
    <m/>
    <n v="1220940"/>
    <x v="11"/>
    <x v="12"/>
  </r>
  <r>
    <n v="2018"/>
    <n v="136"/>
    <n v="1"/>
    <s v="01/JAN/2018"/>
    <s v="31/DEC/2018"/>
    <s v="31/DEC/2018"/>
    <s v="ORDENES DE PAGO"/>
    <n v="0"/>
    <n v="862"/>
    <d v="2018-12-18T00:00:00"/>
    <d v="2018-12-18T00:00:00"/>
    <n v="13"/>
    <n v="80"/>
    <s v="CONTRATO DE PRESTACION DE SERVICIOS PROFESIONALES"/>
    <n v="19"/>
    <s v="CC"/>
    <n v="39691668"/>
    <s v="GLORIA MARCELA CORTES JARAMILLO"/>
    <n v="10043385"/>
    <m/>
    <m/>
    <n v="10043385"/>
    <x v="11"/>
    <x v="12"/>
  </r>
  <r>
    <n v="2018"/>
    <n v="136"/>
    <n v="1"/>
    <s v="01/JAN/2018"/>
    <s v="31/DEC/2018"/>
    <s v="31/DEC/2018"/>
    <s v="ORDENES DE PAGO"/>
    <n v="0"/>
    <n v="874"/>
    <d v="2018-12-20T00:00:00"/>
    <d v="2018-12-20T00:00:00"/>
    <n v="114"/>
    <n v="115"/>
    <s v="CONTRATO DE PRESTACION DE SERVICIOS"/>
    <n v="88"/>
    <s v="NIT"/>
    <n v="830078025"/>
    <s v="DOUGLAS TRADE S A S"/>
    <n v="4399587"/>
    <m/>
    <m/>
    <n v="4399587"/>
    <x v="11"/>
    <x v="12"/>
  </r>
  <r>
    <n v="2018"/>
    <n v="136"/>
    <n v="1"/>
    <s v="01/JAN/2018"/>
    <s v="31/DEC/2018"/>
    <s v="31/DEC/2018"/>
    <s v="ORDENES DE PAGO"/>
    <n v="0"/>
    <n v="881"/>
    <d v="2018-12-27T00:00:00"/>
    <d v="2018-12-27T00:00:00"/>
    <n v="11"/>
    <n v="48"/>
    <s v="CONTRATO DE PRESTACION DE SERVICIOS PROFESIONALES"/>
    <n v="14"/>
    <s v="CC"/>
    <n v="36302955"/>
    <s v="MONICA MARIA CABRA BAUTISTA"/>
    <n v="7365149"/>
    <m/>
    <m/>
    <n v="7365149"/>
    <x v="11"/>
    <x v="12"/>
  </r>
  <r>
    <n v="2018"/>
    <n v="136"/>
    <n v="1"/>
    <s v="01/JAN/2018"/>
    <s v="31/DEC/2018"/>
    <s v="31/DEC/2018"/>
    <s v="ORDENES DE PAGO"/>
    <n v="0"/>
    <n v="882"/>
    <d v="2018-12-27T00:00:00"/>
    <d v="2018-12-27T00:00:00"/>
    <n v="14"/>
    <n v="44"/>
    <s v="CONTRATO DE PRESTACION DE SERVICIOS PROFESIONALES"/>
    <n v="11"/>
    <s v="CC"/>
    <n v="1023916955"/>
    <s v="ANYI SHARLYN MARIN CAMARGO"/>
    <n v="4419089"/>
    <m/>
    <m/>
    <n v="4419089"/>
    <x v="11"/>
    <x v="12"/>
  </r>
  <r>
    <n v="2018"/>
    <n v="136"/>
    <n v="1"/>
    <s v="01/JAN/2018"/>
    <s v="31/DEC/2018"/>
    <s v="31/DEC/2018"/>
    <s v="ORDENES DE PAGO"/>
    <n v="0"/>
    <n v="883"/>
    <d v="2018-12-27T00:00:00"/>
    <d v="2018-12-27T00:00:00"/>
    <n v="9"/>
    <n v="45"/>
    <s v="CONTRATO DE PRESTACION DE SERVICIOS PROFESIONALES"/>
    <n v="7"/>
    <s v="CC"/>
    <n v="1015398025"/>
    <s v="JULIO CESAR AMAYA MENDEZ"/>
    <n v="4218222"/>
    <m/>
    <m/>
    <n v="4218222"/>
    <x v="11"/>
    <x v="12"/>
  </r>
  <r>
    <n v="2018"/>
    <n v="136"/>
    <n v="1"/>
    <s v="01/JAN/2018"/>
    <s v="31/DEC/2018"/>
    <s v="31/DEC/2018"/>
    <s v="ORDENES DE PAGO"/>
    <n v="0"/>
    <n v="884"/>
    <d v="2018-12-27T00:00:00"/>
    <d v="2018-12-27T00:00:00"/>
    <n v="114"/>
    <n v="115"/>
    <s v="CONTRATO DE PRESTACION DE SERVICIOS"/>
    <n v="88"/>
    <s v="NIT"/>
    <n v="830078025"/>
    <s v="DOUGLAS TRADE S A S"/>
    <n v="43792"/>
    <m/>
    <m/>
    <n v="43792"/>
    <x v="11"/>
    <x v="12"/>
  </r>
  <r>
    <n v="2018"/>
    <n v="136"/>
    <n v="1"/>
    <s v="01/JAN/2018"/>
    <s v="31/DEC/2018"/>
    <s v="31/DEC/2018"/>
    <s v="ORDENES DE PAGO"/>
    <n v="0"/>
    <n v="890"/>
    <d v="2018-12-27T00:00:00"/>
    <d v="2018-12-27T00:00:00"/>
    <n v="49"/>
    <n v="20"/>
    <s v="CONTRATO DE PRESTACION DE SERVICIOS PROFESIONALES"/>
    <n v="63"/>
    <s v="CC"/>
    <n v="80769128"/>
    <s v="JUAN CAMILO CABREJO GUTIERREZ"/>
    <n v="7811522"/>
    <m/>
    <m/>
    <n v="7811522"/>
    <x v="11"/>
    <x v="12"/>
  </r>
  <r>
    <n v="2018"/>
    <n v="136"/>
    <n v="1"/>
    <s v="01/JAN/2018"/>
    <s v="31/DEC/2018"/>
    <s v="31/DEC/2018"/>
    <s v="ORDENES DE PAGO"/>
    <n v="0"/>
    <n v="891"/>
    <d v="2018-12-27T00:00:00"/>
    <d v="2018-12-27T00:00:00"/>
    <n v="52"/>
    <n v="18"/>
    <s v="CONTRATO DE PRESTACION DE SERVICIOS PROFESIONALES"/>
    <n v="55"/>
    <s v="CC"/>
    <n v="1118820062"/>
    <s v="MILENE ARLYNE CASTRILLON OCHOA"/>
    <n v="6137624"/>
    <m/>
    <m/>
    <n v="6137624"/>
    <x v="11"/>
    <x v="12"/>
  </r>
  <r>
    <n v="2018"/>
    <n v="136"/>
    <n v="1"/>
    <s v="01/JAN/2018"/>
    <s v="31/DEC/2018"/>
    <s v="31/DEC/2018"/>
    <s v="ORDENES DE PAGO"/>
    <n v="0"/>
    <n v="899"/>
    <d v="2018-12-28T00:00:00"/>
    <d v="2018-12-28T00:00:00"/>
    <n v="43"/>
    <n v="47"/>
    <s v="CONTRATO DE PRESTACION DE SERVICIOS PROFESIONALES"/>
    <n v="10"/>
    <s v="CC"/>
    <n v="79396575"/>
    <s v="GERMAN ARTURO MEDINA AVILA"/>
    <n v="7699928"/>
    <m/>
    <m/>
    <n v="7699928"/>
    <x v="11"/>
    <x v="12"/>
  </r>
  <r>
    <n v="2018"/>
    <n v="136"/>
    <n v="1"/>
    <s v="01/JAN/2018"/>
    <s v="31/DEC/2018"/>
    <s v="31/DEC/2018"/>
    <s v="ORDENES DE PAGO"/>
    <n v="0"/>
    <n v="901"/>
    <d v="2018-12-28T00:00:00"/>
    <d v="2018-12-28T00:00:00"/>
    <n v="114"/>
    <n v="115"/>
    <s v="CONTRATO DE PRESTACION DE SERVICIOS"/>
    <n v="88"/>
    <s v="NIT"/>
    <n v="830078025"/>
    <s v="DOUGLAS TRADE S A S"/>
    <n v="11400008"/>
    <m/>
    <m/>
    <n v="11400008"/>
    <x v="11"/>
    <x v="12"/>
  </r>
  <r>
    <n v="2018"/>
    <n v="136"/>
    <n v="1"/>
    <s v="01/JAN/2018"/>
    <s v="31/DEC/2018"/>
    <s v="31/DEC/2018"/>
    <s v="ORDENES DE PAGO"/>
    <n v="0"/>
    <n v="909"/>
    <d v="2018-12-28T00:00:00"/>
    <d v="2018-12-28T00:00:00"/>
    <n v="36"/>
    <n v="85"/>
    <s v="CONTRATO DE PRESTACION DE SERVICIOS PROFESIONALES"/>
    <n v="36"/>
    <s v="CC"/>
    <n v="80415506"/>
    <s v="WILLIAM ADAN RODRIGUEZ CASTILLO"/>
    <n v="8034708"/>
    <m/>
    <m/>
    <n v="8034708"/>
    <x v="11"/>
    <x v="12"/>
  </r>
  <r>
    <n v="2018"/>
    <n v="136"/>
    <n v="1"/>
    <s v="01/JAN/2018"/>
    <s v="31/DEC/2018"/>
    <s v="31/DEC/2018"/>
    <s v="ORDENES DE PAGO"/>
    <n v="0"/>
    <n v="910"/>
    <d v="2018-12-28T00:00:00"/>
    <d v="2018-12-28T00:00:00"/>
    <n v="18"/>
    <n v="81"/>
    <s v="CONTRATO DE PRESTACION DE SERVICIOS DE APOYO A LA GESTION"/>
    <n v="27"/>
    <s v="CC"/>
    <n v="1121844120"/>
    <s v="DIEGO ALEJANDRO PEÐA SANCHEZ"/>
    <n v="1964040"/>
    <m/>
    <m/>
    <n v="1964040"/>
    <x v="11"/>
    <x v="12"/>
  </r>
  <r>
    <n v="2018"/>
    <n v="136"/>
    <n v="1"/>
    <s v="01/JAN/2018"/>
    <s v="31/DEC/2018"/>
    <s v="31/DEC/2018"/>
    <s v="ORDENES DE PAGO"/>
    <n v="0"/>
    <n v="915"/>
    <d v="2018-12-28T00:00:00"/>
    <d v="2018-12-28T00:00:00"/>
    <n v="41"/>
    <n v="77"/>
    <s v="CONTRATO DE PRESTACION DE SERVICIOS PROFESIONALES"/>
    <n v="30"/>
    <s v="CC"/>
    <n v="79964160"/>
    <s v="BYRON SHELOCK PUERTO BARRIOS"/>
    <n v="7365149"/>
    <m/>
    <m/>
    <n v="7365149"/>
    <x v="11"/>
    <x v="12"/>
  </r>
  <r>
    <n v="2018"/>
    <n v="136"/>
    <n v="1"/>
    <s v="01/JAN/2018"/>
    <s v="31/DEC/2018"/>
    <s v="31/DEC/2018"/>
    <s v="ORDENES DE PAGO"/>
    <n v="0"/>
    <n v="917"/>
    <d v="2018-12-28T00:00:00"/>
    <d v="2018-12-28T00:00:00"/>
    <n v="37"/>
    <n v="71"/>
    <s v="CONTRATO DE PRESTACION DE SERVICIOS PROFESIONALES"/>
    <n v="38"/>
    <s v="CC"/>
    <n v="1032370326"/>
    <s v="CAROLINA  MEJIA DORADO"/>
    <n v="4106629"/>
    <m/>
    <m/>
    <n v="4106629"/>
    <x v="11"/>
    <x v="12"/>
  </r>
  <r>
    <n v="2018"/>
    <n v="136"/>
    <n v="1"/>
    <s v="01/JAN/2018"/>
    <s v="31/DEC/2018"/>
    <s v="31/DEC/2018"/>
    <s v="ORDENES DE PAGO"/>
    <n v="0"/>
    <n v="918"/>
    <d v="2018-12-28T00:00:00"/>
    <d v="2018-12-28T00:00:00"/>
    <n v="21"/>
    <n v="70"/>
    <s v="CONTRATO DE PRESTACION DE SERVICIOS PROFESIONALES"/>
    <n v="43"/>
    <s v="CC"/>
    <n v="1019004199"/>
    <s v="WILMER DANIEL GUTIERREZ PULIDO"/>
    <n v="3079971"/>
    <m/>
    <m/>
    <n v="3079971"/>
    <x v="11"/>
    <x v="12"/>
  </r>
  <r>
    <n v="2018"/>
    <n v="136"/>
    <n v="1"/>
    <s v="01/JAN/2018"/>
    <s v="31/DEC/2018"/>
    <s v="31/DEC/2018"/>
    <s v="ORDENES DE PAGO"/>
    <n v="0"/>
    <n v="919"/>
    <d v="2018-12-28T00:00:00"/>
    <d v="2018-12-28T00:00:00"/>
    <n v="38"/>
    <n v="69"/>
    <s v="CONTRATO DE PRESTACION DE SERVICIOS PROFESIONALES"/>
    <n v="37"/>
    <s v="CC"/>
    <n v="1013631741"/>
    <s v="LUIS FELIPE CHISCO APONTE"/>
    <n v="4106629"/>
    <m/>
    <m/>
    <n v="4106629"/>
    <x v="11"/>
    <x v="12"/>
  </r>
  <r>
    <n v="2018"/>
    <n v="136"/>
    <n v="1"/>
    <s v="01/JAN/2018"/>
    <s v="31/DEC/2018"/>
    <s v="31/DEC/2018"/>
    <s v="ORDENES DE PAGO"/>
    <n v="0"/>
    <n v="920"/>
    <d v="2018-12-28T00:00:00"/>
    <d v="2018-12-28T00:00:00"/>
    <n v="44"/>
    <n v="64"/>
    <s v="CONTRATO DE PRESTACION DE SERVICIOS PROFESIONALES"/>
    <n v="49"/>
    <s v="CC"/>
    <n v="79521789"/>
    <s v="HECTOR JOSE RODRIGUEZ VALERO"/>
    <n v="7699928"/>
    <m/>
    <m/>
    <n v="7699928"/>
    <x v="11"/>
    <x v="12"/>
  </r>
  <r>
    <n v="2018"/>
    <n v="136"/>
    <n v="1"/>
    <s v="01/JAN/2018"/>
    <s v="31/DEC/2018"/>
    <s v="31/DEC/2018"/>
    <s v="ORDENES DE PAGO"/>
    <n v="0"/>
    <n v="922"/>
    <d v="2018-12-28T00:00:00"/>
    <d v="2018-12-28T00:00:00"/>
    <n v="34"/>
    <n v="79"/>
    <s v="CONTRATO DE PRESTACION DE SERVICIOS PROFESIONALES"/>
    <n v="29"/>
    <s v="CC"/>
    <n v="41424560"/>
    <s v="MARIA INES DEL ROSARIO ROJAS BENAVIDES"/>
    <n v="5401109"/>
    <m/>
    <m/>
    <n v="5401109"/>
    <x v="11"/>
    <x v="12"/>
  </r>
  <r>
    <n v="2018"/>
    <n v="136"/>
    <n v="1"/>
    <s v="01/JAN/2018"/>
    <s v="31/DEC/2018"/>
    <s v="31/DEC/2018"/>
    <s v="ORDENES DE PAGO"/>
    <n v="0"/>
    <n v="923"/>
    <d v="2018-12-28T00:00:00"/>
    <d v="2018-12-28T00:00:00"/>
    <n v="138"/>
    <n v="157"/>
    <s v="CONTRATO DE PRESTACION DE SERVICIOS PROFESIONALES"/>
    <n v="100"/>
    <s v="CC"/>
    <n v="52829099"/>
    <s v="LILIANA JOHANNA SINISTERRA REY"/>
    <n v="7365149"/>
    <m/>
    <m/>
    <n v="7365149"/>
    <x v="11"/>
    <x v="12"/>
  </r>
  <r>
    <n v="2018"/>
    <n v="136"/>
    <n v="1"/>
    <s v="01/JAN/2018"/>
    <s v="31/DEC/2018"/>
    <s v="31/DEC/2018"/>
    <s v="ORDENES DE PAGO"/>
    <n v="0"/>
    <n v="924"/>
    <d v="2018-12-31T00:00:00"/>
    <d v="2018-12-31T00:00:00"/>
    <n v="63"/>
    <n v="94"/>
    <s v="CONTRATO DE PRESTACION DE SERVICIOS DE APOYO A LA GESTION"/>
    <n v="71"/>
    <s v="CC"/>
    <n v="1032449028"/>
    <s v="DIANA PAOLA HERRERA MANCILLA"/>
    <n v="2231863"/>
    <m/>
    <m/>
    <n v="2231863"/>
    <x v="11"/>
    <x v="12"/>
  </r>
  <r>
    <n v="2018"/>
    <n v="136"/>
    <n v="1"/>
    <s v="01/JAN/2018"/>
    <s v="31/DEC/2018"/>
    <s v="31/DEC/2018"/>
    <s v="ORDENES DE PAGO"/>
    <n v="0"/>
    <n v="926"/>
    <d v="2018-12-28T00:00:00"/>
    <d v="2018-12-28T00:00:00"/>
    <n v="66"/>
    <n v="78"/>
    <s v="CONTRATO DE PRESTACION DE SERVICIOS PROFESIONALES"/>
    <n v="78"/>
    <s v="NIT"/>
    <n v="900368799"/>
    <s v="MEDELLIN MARTINEZ &amp; DURAN ABOGADOS SAS"/>
    <n v="10043385"/>
    <m/>
    <m/>
    <n v="10043385"/>
    <x v="11"/>
    <x v="12"/>
  </r>
  <r>
    <n v="2018"/>
    <n v="136"/>
    <n v="1"/>
    <s v="01/JAN/2018"/>
    <s v="31/DEC/2018"/>
    <s v="31/DEC/2018"/>
    <s v="ORDENES DE PAGO"/>
    <n v="0"/>
    <n v="927"/>
    <d v="2018-12-28T00:00:00"/>
    <d v="2018-12-28T00:00:00"/>
    <n v="53"/>
    <n v="19"/>
    <s v="CONTRATO DE PRESTACION DE SERVICIOS PROFESIONALES"/>
    <n v="62"/>
    <s v="CC"/>
    <n v="73134102"/>
    <s v="HECTOR ENRIQUE FERRER LEAL"/>
    <n v="10043385"/>
    <m/>
    <m/>
    <n v="10043385"/>
    <x v="11"/>
    <x v="12"/>
  </r>
  <r>
    <n v="2018"/>
    <n v="136"/>
    <n v="1"/>
    <s v="01/JAN/2018"/>
    <s v="31/DEC/2018"/>
    <s v="31/DEC/2018"/>
    <s v="ORDENES DE PAGO"/>
    <n v="0"/>
    <n v="928"/>
    <d v="2018-12-28T00:00:00"/>
    <d v="2018-12-28T00:00:00"/>
    <n v="12"/>
    <n v="84"/>
    <s v="CONTRATO DE PRESTACION DE SERVICIOS PROFESIONALES"/>
    <n v="18"/>
    <s v="CC"/>
    <n v="53080855"/>
    <s v="PAOLA ANDREA GOMEZ VELEZ"/>
    <n v="2812148"/>
    <m/>
    <m/>
    <n v="2812148"/>
    <x v="11"/>
    <x v="12"/>
  </r>
  <r>
    <n v="2018"/>
    <n v="136"/>
    <n v="1"/>
    <s v="01/JAN/2018"/>
    <s v="31/DEC/2018"/>
    <s v="31/DEC/2018"/>
    <s v="ORDENES DE PAGO"/>
    <n v="0"/>
    <n v="929"/>
    <d v="2018-12-31T00:00:00"/>
    <d v="2018-12-31T00:00:00"/>
    <n v="8"/>
    <n v="17"/>
    <s v="CONTRATO DE PRESTACION DE SERVICIOS PROFESIONALES"/>
    <n v="1"/>
    <s v="CC"/>
    <n v="80778170"/>
    <s v="MIGUEL ANGEL GRANADOS SANCHEZ"/>
    <n v="8414125"/>
    <m/>
    <m/>
    <n v="8414125"/>
    <x v="11"/>
    <x v="12"/>
  </r>
  <r>
    <n v="2018"/>
    <n v="136"/>
    <n v="1"/>
    <s v="01/JAN/2018"/>
    <s v="31/DEC/2018"/>
    <s v="31/DEC/2018"/>
    <s v="ORDENES DE PAGO"/>
    <n v="0"/>
    <n v="930"/>
    <d v="2018-12-31T00:00:00"/>
    <d v="2018-12-31T00:00:00"/>
    <n v="146"/>
    <n v="160"/>
    <s v="CONTRATO DE PRESTACION DE SERVICIOS PROFESIONALES"/>
    <n v="104"/>
    <s v="CC"/>
    <n v="8646253"/>
    <s v="DAVID ALONSO ROA SALGUERO"/>
    <n v="7856159"/>
    <m/>
    <m/>
    <n v="7856159"/>
    <x v="11"/>
    <x v="12"/>
  </r>
  <r>
    <n v="2018"/>
    <n v="136"/>
    <n v="1"/>
    <s v="01/JAN/2018"/>
    <s v="31/DEC/2018"/>
    <s v="31/DEC/2018"/>
    <s v="ORDENES DE PAGO"/>
    <n v="0"/>
    <n v="937"/>
    <d v="2018-12-31T00:00:00"/>
    <d v="2018-12-31T00:00:00"/>
    <n v="46"/>
    <n v="65"/>
    <s v="CONTRATO DE PRESTACION DE SERVICIOS PROFESIONALES"/>
    <n v="40"/>
    <s v="CC"/>
    <n v="39046947"/>
    <s v="GLORIA PATRICIA MONTERO CABAS"/>
    <n v="8034708"/>
    <m/>
    <m/>
    <n v="8034708"/>
    <x v="11"/>
    <x v="12"/>
  </r>
  <r>
    <n v="2018"/>
    <n v="136"/>
    <n v="1"/>
    <s v="01/JAN/2018"/>
    <s v="31/DEC/2018"/>
    <s v="31/DEC/2018"/>
    <s v="ORDENES DE PAGO"/>
    <n v="0"/>
    <n v="938"/>
    <d v="2018-12-31T00:00:00"/>
    <d v="2018-12-31T00:00:00"/>
    <n v="184"/>
    <n v="194"/>
    <s v="CONTRATO DE PRESTACION DE SERVICIOS PROFESIONALES"/>
    <n v="122"/>
    <s v="CC"/>
    <n v="32670457"/>
    <s v="GUILLERMINA VICTORIA TORRES ROMERO"/>
    <n v="8436443"/>
    <m/>
    <m/>
    <n v="8436443"/>
    <x v="11"/>
    <x v="12"/>
  </r>
  <r>
    <n v="2018"/>
    <n v="136"/>
    <n v="1"/>
    <s v="01/JAN/2018"/>
    <s v="31/DEC/2018"/>
    <s v="31/DEC/2018"/>
    <s v="ORDENES DE PAGO"/>
    <n v="0"/>
    <n v="942"/>
    <d v="2018-12-31T00:00:00"/>
    <d v="2018-12-31T00:00:00"/>
    <n v="40"/>
    <n v="66"/>
    <s v="CONTRATO DE PRESTACION DE SERVICIOS PROFESIONALES"/>
    <n v="45"/>
    <s v="CC"/>
    <n v="79555368"/>
    <s v="OSCAR ALFONSO PINEDA VELASCO"/>
    <n v="6963414"/>
    <m/>
    <m/>
    <n v="6963414"/>
    <x v="11"/>
    <x v="12"/>
  </r>
  <r>
    <n v="2018"/>
    <n v="136"/>
    <n v="1"/>
    <s v="01/JAN/2018"/>
    <s v="31/DEC/2018"/>
    <s v="31/DEC/2018"/>
    <s v="ORDENES DE PAGO"/>
    <n v="0"/>
    <n v="944"/>
    <d v="2018-12-31T00:00:00"/>
    <d v="2018-12-31T00:00:00"/>
    <n v="13"/>
    <n v="80"/>
    <s v="CONTRATO DE PRESTACION DE SERVICIOS PROFESIONALES"/>
    <n v="19"/>
    <s v="CC"/>
    <n v="39691668"/>
    <s v="GLORIA MARCELA CORTES JARAMILLO"/>
    <n v="6026031"/>
    <m/>
    <m/>
    <n v="6026031"/>
    <x v="11"/>
    <x v="12"/>
  </r>
  <r>
    <n v="2018"/>
    <n v="136"/>
    <n v="1"/>
    <s v="01/JAN/2018"/>
    <s v="31/DEC/2018"/>
    <s v="31/DEC/2018"/>
    <s v="ORDENES DE PAGO"/>
    <n v="0"/>
    <n v="947"/>
    <d v="2018-12-31T00:00:00"/>
    <d v="2018-12-31T00:00:00"/>
    <n v="35"/>
    <n v="82"/>
    <s v="CONTRATO DE PRESTACION DE SERVICIOS DE APOYO A LA GESTION"/>
    <n v="35"/>
    <s v="CC"/>
    <n v="51848008"/>
    <s v="MERCEDES ELIZABETH CARDOZO AVENDAÐO"/>
    <n v="1874765"/>
    <m/>
    <m/>
    <n v="1874765"/>
    <x v="11"/>
    <x v="12"/>
  </r>
  <r>
    <n v="2018"/>
    <n v="136"/>
    <n v="1"/>
    <s v="01/JAN/2018"/>
    <s v="31/DEC/2018"/>
    <s v="31/DEC/2018"/>
    <s v="ORDENES DE PAGO"/>
    <n v="0"/>
    <n v="953"/>
    <d v="2018-12-31T00:00:00"/>
    <d v="2018-12-31T00:00:00"/>
    <n v="42"/>
    <n v="67"/>
    <s v="CONTRATO DE PRESTACION DE SERVICIOS PROFESIONALES"/>
    <n v="39"/>
    <s v="CC"/>
    <n v="79297972"/>
    <s v="JOSE GONZALO ROMERO ACOSTA"/>
    <n v="7365149"/>
    <m/>
    <m/>
    <n v="7365149"/>
    <x v="11"/>
    <x v="12"/>
  </r>
  <r>
    <n v="2018"/>
    <n v="136"/>
    <n v="1"/>
    <s v="01/JAN/2018"/>
    <s v="31/DEC/2018"/>
    <s v="31/DEC/2018"/>
    <s v="ORDENES DE PAGO"/>
    <n v="0"/>
    <n v="954"/>
    <d v="2018-12-31T00:00:00"/>
    <d v="2018-12-31T00:00:00"/>
    <n v="39"/>
    <n v="68"/>
    <s v="CONTRATO DE PRESTACION DE SERVICIOS PROFESIONALES"/>
    <n v="41"/>
    <s v="CC"/>
    <n v="79690696"/>
    <s v="CESAR JOSE SANINT GONZALEZ"/>
    <n v="7699928"/>
    <m/>
    <m/>
    <n v="7699928"/>
    <x v="11"/>
    <x v="12"/>
  </r>
  <r>
    <n v="2018"/>
    <n v="136"/>
    <n v="1"/>
    <s v="01/JAN/2018"/>
    <s v="31/DEC/2018"/>
    <s v="31/DEC/2018"/>
    <s v="ORDENES DE PAGO"/>
    <n v="0"/>
    <n v="958"/>
    <d v="2018-12-31T00:00:00"/>
    <d v="2018-12-31T00:00:00"/>
    <n v="31"/>
    <n v="16"/>
    <s v="CONTRATO DE PRESTACION DE SERVICIOS PROFESIONALES"/>
    <n v="17"/>
    <s v="CC"/>
    <n v="51818608"/>
    <s v="CLAUDIA MARINA NIÐO MESA"/>
    <n v="7699928"/>
    <m/>
    <m/>
    <n v="7699928"/>
    <x v="11"/>
    <x v="12"/>
  </r>
  <r>
    <n v="2018"/>
    <n v="136"/>
    <n v="1"/>
    <s v="01/JAN/2018"/>
    <s v="31/DEC/2018"/>
    <s v="31/DEC/2018"/>
    <s v="ORDENES DE PAGO"/>
    <n v="0"/>
    <n v="959"/>
    <d v="2018-12-31T00:00:00"/>
    <d v="2018-12-31T00:00:00"/>
    <n v="147"/>
    <n v="162"/>
    <s v="CONTRATO DE PRESTACION DE SERVICIOS PROFESIONALES"/>
    <n v="105"/>
    <s v="CC"/>
    <n v="11343988"/>
    <s v="EDGAR MAURICIO GRACIA DIAZ"/>
    <n v="10043385"/>
    <m/>
    <m/>
    <n v="10043385"/>
    <x v="11"/>
    <x v="12"/>
  </r>
  <r>
    <n v="2018"/>
    <n v="136"/>
    <n v="1"/>
    <s v="01/JAN/2018"/>
    <s v="31/DEC/2018"/>
    <s v="31/DEC/2018"/>
    <s v="ORDENES DE PAGO"/>
    <n v="0"/>
    <n v="960"/>
    <d v="2018-12-31T00:00:00"/>
    <d v="2018-12-31T00:00:00"/>
    <n v="114"/>
    <n v="115"/>
    <s v="CONTRATO DE PRESTACION DE SERVICIOS"/>
    <n v="88"/>
    <s v="NIT"/>
    <n v="830078025"/>
    <s v="DOUGLAS TRADE S A S"/>
    <n v="1923730"/>
    <m/>
    <m/>
    <n v="1923730"/>
    <x v="11"/>
    <x v="12"/>
  </r>
  <r>
    <n v="2018"/>
    <n v="136"/>
    <n v="1"/>
    <s v="01/JAN/2018"/>
    <s v="31/DEC/2018"/>
    <s v="31/DEC/2018"/>
    <s v="ORDENES DE PAGO"/>
    <n v="0"/>
    <n v="962"/>
    <d v="2018-12-31T00:00:00"/>
    <d v="2018-12-31T00:00:00"/>
    <n v="114"/>
    <n v="115"/>
    <s v="CONTRATO DE PRESTACION DE SERVICIOS"/>
    <n v="88"/>
    <s v="NIT"/>
    <n v="830078025"/>
    <s v="DOUGLAS TRADE S A S"/>
    <n v="9316580"/>
    <m/>
    <m/>
    <n v="9316580"/>
    <x v="11"/>
    <x v="12"/>
  </r>
  <r>
    <n v="2018"/>
    <n v="136"/>
    <n v="1"/>
    <s v="01/JAN/2018"/>
    <s v="31/DEC/2018"/>
    <s v="31/DEC/2018"/>
    <s v="ORDENES DE PAGO"/>
    <n v="0"/>
    <n v="4"/>
    <d v="2018-02-12T00:00:00"/>
    <d v="2018-02-12T00:00:00"/>
    <n v="23"/>
    <n v="28"/>
    <s v="CONTRATO DE PRESTACION DE SERVICIOS PROFESIONALES"/>
    <n v="20"/>
    <s v="CC"/>
    <n v="52810637"/>
    <s v="ANGIE PAOLA JARA RUBIANO"/>
    <n v="1093613"/>
    <m/>
    <m/>
    <n v="1093613"/>
    <x v="1"/>
    <x v="13"/>
  </r>
  <r>
    <n v="2018"/>
    <n v="136"/>
    <n v="1"/>
    <s v="01/JAN/2018"/>
    <s v="31/DEC/2018"/>
    <s v="31/DEC/2018"/>
    <s v="ORDENES DE PAGO"/>
    <n v="0"/>
    <n v="5"/>
    <d v="2018-02-12T00:00:00"/>
    <d v="2018-02-12T00:00:00"/>
    <n v="47"/>
    <n v="30"/>
    <s v="CONTRATO DE PRESTACION DE SERVICIOS PROFESIONALES"/>
    <n v="44"/>
    <s v="CC"/>
    <n v="1019081734"/>
    <s v="LINA MARIA BERRIO SUAREZ"/>
    <n v="937383"/>
    <m/>
    <m/>
    <n v="937383"/>
    <x v="1"/>
    <x v="13"/>
  </r>
  <r>
    <n v="2018"/>
    <n v="136"/>
    <n v="1"/>
    <s v="01/JAN/2018"/>
    <s v="31/DEC/2018"/>
    <s v="31/DEC/2018"/>
    <s v="ORDENES DE PAGO"/>
    <n v="0"/>
    <n v="8"/>
    <d v="2018-02-12T00:00:00"/>
    <d v="2018-02-12T00:00:00"/>
    <n v="27"/>
    <n v="33"/>
    <s v="CONTRATO DE PRESTACION DE SERVICIOS PROFESIONALES"/>
    <n v="24"/>
    <s v="CC"/>
    <n v="1019016610"/>
    <s v="JUAN CARLOS DIAZ TORRES"/>
    <n v="1249843"/>
    <m/>
    <m/>
    <n v="1249843"/>
    <x v="1"/>
    <x v="13"/>
  </r>
  <r>
    <n v="2018"/>
    <n v="136"/>
    <n v="1"/>
    <s v="01/JAN/2018"/>
    <s v="31/DEC/2018"/>
    <s v="31/DEC/2018"/>
    <s v="ORDENES DE PAGO"/>
    <n v="0"/>
    <n v="9"/>
    <d v="2018-02-12T00:00:00"/>
    <d v="2018-02-12T00:00:00"/>
    <n v="29"/>
    <n v="29"/>
    <s v="CONTRATO DE PRESTACION DE SERVICIOS PROFESIONALES"/>
    <n v="28"/>
    <s v="CC"/>
    <n v="19418135"/>
    <s v="JAIME GERMAN ALVAREZ GONZALEZ"/>
    <n v="2678236"/>
    <m/>
    <m/>
    <n v="2678236"/>
    <x v="1"/>
    <x v="13"/>
  </r>
  <r>
    <n v="2018"/>
    <n v="136"/>
    <n v="1"/>
    <s v="01/JAN/2018"/>
    <s v="31/DEC/2018"/>
    <s v="31/DEC/2018"/>
    <s v="ORDENES DE PAGO"/>
    <n v="0"/>
    <n v="10"/>
    <d v="2018-02-12T00:00:00"/>
    <d v="2018-02-12T00:00:00"/>
    <n v="33"/>
    <n v="34"/>
    <s v="CONTRATO DE PRESTACION DE SERVICIOS PROFESIONALES"/>
    <n v="34"/>
    <s v="CC"/>
    <n v="51906542"/>
    <s v="ALBA LUCIA CARRILLO SALINAS"/>
    <n v="2678236"/>
    <m/>
    <m/>
    <n v="2678236"/>
    <x v="1"/>
    <x v="13"/>
  </r>
  <r>
    <n v="2018"/>
    <n v="136"/>
    <n v="1"/>
    <s v="01/JAN/2018"/>
    <s v="31/DEC/2018"/>
    <s v="31/DEC/2018"/>
    <s v="ORDENES DE PAGO"/>
    <n v="0"/>
    <n v="11"/>
    <d v="2018-02-12T00:00:00"/>
    <d v="2018-02-12T00:00:00"/>
    <n v="28"/>
    <n v="35"/>
    <s v="CONTRATO DE PRESTACION DE SERVICIOS DE APOYO A LA GESTION"/>
    <n v="25"/>
    <s v="CC"/>
    <n v="1022333143"/>
    <s v="YESID OSWALDO LOPEZ HENAO"/>
    <n v="1093613"/>
    <m/>
    <m/>
    <n v="1093613"/>
    <x v="1"/>
    <x v="13"/>
  </r>
  <r>
    <n v="2018"/>
    <n v="136"/>
    <n v="1"/>
    <s v="01/JAN/2018"/>
    <s v="31/DEC/2018"/>
    <s v="31/DEC/2018"/>
    <s v="ORDENES DE PAGO"/>
    <n v="0"/>
    <n v="12"/>
    <d v="2018-02-12T00:00:00"/>
    <d v="2018-02-12T00:00:00"/>
    <n v="24"/>
    <n v="31"/>
    <s v="CONTRATO DE PRESTACION DE SERVICIOS PROFESIONALES"/>
    <n v="21"/>
    <s v="CC"/>
    <n v="1016033211"/>
    <s v="JHON FERNEY ABRIL JIMENEZ"/>
    <n v="1249843"/>
    <m/>
    <m/>
    <n v="1249843"/>
    <x v="1"/>
    <x v="13"/>
  </r>
  <r>
    <n v="2018"/>
    <n v="136"/>
    <n v="1"/>
    <s v="01/JAN/2018"/>
    <s v="31/DEC/2018"/>
    <s v="31/DEC/2018"/>
    <s v="ORDENES DE PAGO"/>
    <n v="0"/>
    <n v="13"/>
    <d v="2018-02-12T00:00:00"/>
    <d v="2018-02-12T00:00:00"/>
    <n v="25"/>
    <n v="32"/>
    <s v="CONTRATO DE PRESTACION DE SERVICIOS PROFESIONALES"/>
    <n v="22"/>
    <s v="CC"/>
    <n v="79545191"/>
    <s v="JUAN CARLOS CEPEDA MONCADA"/>
    <n v="2678236"/>
    <m/>
    <m/>
    <n v="2678236"/>
    <x v="1"/>
    <x v="13"/>
  </r>
  <r>
    <n v="2018"/>
    <n v="136"/>
    <n v="1"/>
    <s v="01/JAN/2018"/>
    <s v="31/DEC/2018"/>
    <s v="31/DEC/2018"/>
    <s v="ORDENES DE PAGO"/>
    <n v="0"/>
    <n v="14"/>
    <d v="2018-02-12T00:00:00"/>
    <d v="2018-02-12T00:00:00"/>
    <n v="26"/>
    <n v="27"/>
    <s v="CONTRATO DE PRESTACION DE SERVICIOS PROFESIONALES"/>
    <n v="23"/>
    <s v="CC"/>
    <n v="79799804"/>
    <s v="JUAN MANUEL RICO RAMIREZ"/>
    <n v="2321138"/>
    <m/>
    <m/>
    <n v="2321138"/>
    <x v="1"/>
    <x v="13"/>
  </r>
  <r>
    <n v="2018"/>
    <n v="136"/>
    <n v="1"/>
    <s v="01/JAN/2018"/>
    <s v="31/DEC/2018"/>
    <s v="31/DEC/2018"/>
    <s v="ORDENES DE PAGO"/>
    <n v="0"/>
    <n v="72"/>
    <d v="2018-03-08T00:00:00"/>
    <d v="2018-03-08T00:00:00"/>
    <n v="25"/>
    <n v="32"/>
    <s v="CONTRATO DE PRESTACION DE SERVICIOS PROFESIONALES"/>
    <n v="22"/>
    <s v="CC"/>
    <n v="79545191"/>
    <s v="JUAN CARLOS CEPEDA MONCADA"/>
    <n v="10043385"/>
    <m/>
    <m/>
    <n v="10043385"/>
    <x v="2"/>
    <x v="13"/>
  </r>
  <r>
    <n v="2018"/>
    <n v="136"/>
    <n v="1"/>
    <s v="01/JAN/2018"/>
    <s v="31/DEC/2018"/>
    <s v="31/DEC/2018"/>
    <s v="ORDENES DE PAGO"/>
    <n v="0"/>
    <n v="73"/>
    <d v="2018-03-09T00:00:00"/>
    <d v="2018-03-09T00:00:00"/>
    <n v="27"/>
    <n v="33"/>
    <s v="CONTRATO DE PRESTACION DE SERVICIOS PROFESIONALES"/>
    <n v="24"/>
    <s v="CC"/>
    <n v="1019016610"/>
    <s v="JUAN CARLOS DIAZ TORRES"/>
    <n v="4686913"/>
    <m/>
    <m/>
    <n v="4686913"/>
    <x v="2"/>
    <x v="13"/>
  </r>
  <r>
    <n v="2018"/>
    <n v="136"/>
    <n v="1"/>
    <s v="01/JAN/2018"/>
    <s v="31/DEC/2018"/>
    <s v="31/DEC/2018"/>
    <s v="ORDENES DE PAGO"/>
    <n v="0"/>
    <n v="75"/>
    <d v="2018-03-09T00:00:00"/>
    <d v="2018-03-09T00:00:00"/>
    <n v="33"/>
    <n v="34"/>
    <s v="CONTRATO DE PRESTACION DE SERVICIOS PROFESIONALES"/>
    <n v="34"/>
    <s v="CC"/>
    <n v="51906542"/>
    <s v="ALBA LUCIA CARRILLO SALINAS"/>
    <n v="10043385"/>
    <m/>
    <m/>
    <n v="10043385"/>
    <x v="2"/>
    <x v="13"/>
  </r>
  <r>
    <n v="2018"/>
    <n v="136"/>
    <n v="1"/>
    <s v="01/JAN/2018"/>
    <s v="31/DEC/2018"/>
    <s v="31/DEC/2018"/>
    <s v="ORDENES DE PAGO"/>
    <n v="0"/>
    <n v="76"/>
    <d v="2018-03-09T00:00:00"/>
    <d v="2018-03-09T00:00:00"/>
    <n v="47"/>
    <n v="30"/>
    <s v="CONTRATO DE PRESTACION DE SERVICIOS PROFESIONALES"/>
    <n v="44"/>
    <s v="CC"/>
    <n v="1019081734"/>
    <s v="LINA MARIA BERRIO SUAREZ"/>
    <n v="4017354"/>
    <m/>
    <m/>
    <n v="4017354"/>
    <x v="2"/>
    <x v="13"/>
  </r>
  <r>
    <n v="2018"/>
    <n v="136"/>
    <n v="1"/>
    <s v="01/JAN/2018"/>
    <s v="31/DEC/2018"/>
    <s v="31/DEC/2018"/>
    <s v="ORDENES DE PAGO"/>
    <n v="0"/>
    <n v="77"/>
    <d v="2018-03-09T00:00:00"/>
    <d v="2018-03-09T00:00:00"/>
    <n v="23"/>
    <n v="28"/>
    <s v="CONTRATO DE PRESTACION DE SERVICIOS PROFESIONALES"/>
    <n v="20"/>
    <s v="CC"/>
    <n v="52810637"/>
    <s v="ANGIE PAOLA JARA RUBIANO"/>
    <n v="4686913"/>
    <m/>
    <m/>
    <n v="4686913"/>
    <x v="2"/>
    <x v="13"/>
  </r>
  <r>
    <n v="2018"/>
    <n v="136"/>
    <n v="1"/>
    <s v="01/JAN/2018"/>
    <s v="31/DEC/2018"/>
    <s v="31/DEC/2018"/>
    <s v="ORDENES DE PAGO"/>
    <n v="0"/>
    <n v="86"/>
    <d v="2018-03-16T00:00:00"/>
    <d v="2018-03-16T00:00:00"/>
    <n v="28"/>
    <n v="35"/>
    <s v="CONTRATO DE PRESTACION DE SERVICIOS DE APOYO A LA GESTION"/>
    <n v="25"/>
    <s v="CC"/>
    <n v="1022333143"/>
    <s v="YESID OSWALDO LOPEZ HENAO"/>
    <n v="4686913"/>
    <m/>
    <m/>
    <n v="4686913"/>
    <x v="2"/>
    <x v="13"/>
  </r>
  <r>
    <n v="2018"/>
    <n v="136"/>
    <n v="1"/>
    <s v="01/JAN/2018"/>
    <s v="31/DEC/2018"/>
    <s v="31/DEC/2018"/>
    <s v="ORDENES DE PAGO"/>
    <n v="0"/>
    <n v="87"/>
    <d v="2018-03-13T00:00:00"/>
    <d v="2018-03-13T00:00:00"/>
    <n v="29"/>
    <n v="29"/>
    <s v="CONTRATO DE PRESTACION DE SERVICIOS PROFESIONALES"/>
    <n v="28"/>
    <s v="CC"/>
    <n v="19418135"/>
    <s v="JAIME GERMAN ALVAREZ GONZALEZ"/>
    <n v="10043385"/>
    <m/>
    <m/>
    <n v="10043385"/>
    <x v="2"/>
    <x v="13"/>
  </r>
  <r>
    <n v="2018"/>
    <n v="136"/>
    <n v="1"/>
    <s v="01/JAN/2018"/>
    <s v="31/DEC/2018"/>
    <s v="31/DEC/2018"/>
    <s v="ORDENES DE PAGO"/>
    <n v="0"/>
    <n v="88"/>
    <d v="2018-03-13T00:00:00"/>
    <d v="2018-03-13T00:00:00"/>
    <n v="24"/>
    <n v="31"/>
    <s v="CONTRATO DE PRESTACION DE SERVICIOS PROFESIONALES"/>
    <n v="21"/>
    <s v="CC"/>
    <n v="1016033211"/>
    <s v="JHON FERNEY ABRIL JIMENEZ"/>
    <n v="4686913"/>
    <m/>
    <m/>
    <n v="4686913"/>
    <x v="2"/>
    <x v="13"/>
  </r>
  <r>
    <n v="2018"/>
    <n v="136"/>
    <n v="1"/>
    <s v="01/JAN/2018"/>
    <s v="31/DEC/2018"/>
    <s v="31/DEC/2018"/>
    <s v="ORDENES DE PAGO"/>
    <n v="0"/>
    <n v="89"/>
    <d v="2018-03-13T00:00:00"/>
    <d v="2018-03-13T00:00:00"/>
    <n v="26"/>
    <n v="27"/>
    <s v="CONTRATO DE PRESTACION DE SERVICIOS PROFESIONALES"/>
    <n v="23"/>
    <s v="CC"/>
    <n v="79799804"/>
    <s v="JUAN MANUEL RICO RAMIREZ"/>
    <n v="8704267"/>
    <m/>
    <m/>
    <n v="8704267"/>
    <x v="2"/>
    <x v="13"/>
  </r>
  <r>
    <n v="2018"/>
    <n v="136"/>
    <n v="1"/>
    <s v="01/JAN/2018"/>
    <s v="31/DEC/2018"/>
    <s v="31/DEC/2018"/>
    <s v="ORDENES DE PAGO"/>
    <n v="0"/>
    <n v="131"/>
    <d v="2018-04-05T00:00:00"/>
    <d v="2018-04-05T00:00:00"/>
    <n v="25"/>
    <n v="32"/>
    <s v="CONTRATO DE PRESTACION DE SERVICIOS PROFESIONALES"/>
    <n v="22"/>
    <s v="CC"/>
    <n v="79545191"/>
    <s v="JUAN CARLOS CEPEDA MONCADA"/>
    <n v="10043385"/>
    <m/>
    <m/>
    <n v="10043385"/>
    <x v="3"/>
    <x v="13"/>
  </r>
  <r>
    <n v="2018"/>
    <n v="136"/>
    <n v="1"/>
    <s v="01/JAN/2018"/>
    <s v="31/DEC/2018"/>
    <s v="31/DEC/2018"/>
    <s v="ORDENES DE PAGO"/>
    <n v="0"/>
    <n v="132"/>
    <d v="2018-04-05T00:00:00"/>
    <d v="2018-04-05T00:00:00"/>
    <n v="24"/>
    <n v="31"/>
    <s v="CONTRATO DE PRESTACION DE SERVICIOS PROFESIONALES"/>
    <n v="21"/>
    <s v="CC"/>
    <n v="1016033211"/>
    <s v="JHON FERNEY ABRIL JIMENEZ"/>
    <n v="4686913"/>
    <m/>
    <m/>
    <n v="4686913"/>
    <x v="3"/>
    <x v="13"/>
  </r>
  <r>
    <n v="2018"/>
    <n v="136"/>
    <n v="1"/>
    <s v="01/JAN/2018"/>
    <s v="31/DEC/2018"/>
    <s v="31/DEC/2018"/>
    <s v="ORDENES DE PAGO"/>
    <n v="0"/>
    <n v="133"/>
    <d v="2018-04-05T00:00:00"/>
    <d v="2018-04-05T00:00:00"/>
    <n v="26"/>
    <n v="27"/>
    <s v="CONTRATO DE PRESTACION DE SERVICIOS PROFESIONALES"/>
    <n v="23"/>
    <s v="CC"/>
    <n v="79799804"/>
    <s v="JUAN MANUEL RICO RAMIREZ"/>
    <n v="8704267"/>
    <m/>
    <m/>
    <n v="8704267"/>
    <x v="3"/>
    <x v="13"/>
  </r>
  <r>
    <n v="2018"/>
    <n v="136"/>
    <n v="1"/>
    <s v="01/JAN/2018"/>
    <s v="31/DEC/2018"/>
    <s v="31/DEC/2018"/>
    <s v="ORDENES DE PAGO"/>
    <n v="0"/>
    <n v="134"/>
    <d v="2018-04-05T00:00:00"/>
    <d v="2018-04-05T00:00:00"/>
    <n v="47"/>
    <n v="30"/>
    <s v="CONTRATO DE PRESTACION DE SERVICIOS PROFESIONALES"/>
    <n v="44"/>
    <s v="CC"/>
    <n v="1019081734"/>
    <s v="LINA MARIA BERRIO SUAREZ"/>
    <n v="4017354"/>
    <m/>
    <m/>
    <n v="4017354"/>
    <x v="3"/>
    <x v="13"/>
  </r>
  <r>
    <n v="2018"/>
    <n v="136"/>
    <n v="1"/>
    <s v="01/JAN/2018"/>
    <s v="31/DEC/2018"/>
    <s v="31/DEC/2018"/>
    <s v="ORDENES DE PAGO"/>
    <n v="0"/>
    <n v="135"/>
    <d v="2018-04-05T00:00:00"/>
    <d v="2018-04-05T00:00:00"/>
    <n v="23"/>
    <n v="28"/>
    <s v="CONTRATO DE PRESTACION DE SERVICIOS PROFESIONALES"/>
    <n v="20"/>
    <s v="CC"/>
    <n v="52810637"/>
    <s v="ANGIE PAOLA JARA RUBIANO"/>
    <n v="4686913"/>
    <m/>
    <m/>
    <n v="4686913"/>
    <x v="3"/>
    <x v="13"/>
  </r>
  <r>
    <n v="2018"/>
    <n v="136"/>
    <n v="1"/>
    <s v="01/JAN/2018"/>
    <s v="31/DEC/2018"/>
    <s v="31/DEC/2018"/>
    <s v="ORDENES DE PAGO"/>
    <n v="0"/>
    <n v="136"/>
    <d v="2018-04-05T00:00:00"/>
    <d v="2018-04-05T00:00:00"/>
    <n v="33"/>
    <n v="34"/>
    <s v="CONTRATO DE PRESTACION DE SERVICIOS PROFESIONALES"/>
    <n v="34"/>
    <s v="CC"/>
    <n v="51906542"/>
    <s v="ALBA LUCIA CARRILLO SALINAS"/>
    <n v="10043385"/>
    <m/>
    <m/>
    <n v="10043385"/>
    <x v="3"/>
    <x v="13"/>
  </r>
  <r>
    <n v="2018"/>
    <n v="136"/>
    <n v="1"/>
    <s v="01/JAN/2018"/>
    <s v="31/DEC/2018"/>
    <s v="31/DEC/2018"/>
    <s v="ORDENES DE PAGO"/>
    <n v="0"/>
    <n v="141"/>
    <d v="2018-04-05T00:00:00"/>
    <d v="2018-04-05T00:00:00"/>
    <n v="28"/>
    <n v="35"/>
    <s v="CONTRATO DE PRESTACION DE SERVICIOS DE APOYO A LA GESTION"/>
    <n v="25"/>
    <s v="CC"/>
    <n v="1022333143"/>
    <s v="YESID OSWALDO LOPEZ HENAO"/>
    <n v="4686913"/>
    <m/>
    <m/>
    <n v="4686913"/>
    <x v="3"/>
    <x v="13"/>
  </r>
  <r>
    <n v="2018"/>
    <n v="136"/>
    <n v="1"/>
    <s v="01/JAN/2018"/>
    <s v="31/DEC/2018"/>
    <s v="31/DEC/2018"/>
    <s v="ORDENES DE PAGO"/>
    <n v="0"/>
    <n v="171"/>
    <d v="2018-04-12T00:00:00"/>
    <d v="2018-04-12T00:00:00"/>
    <n v="29"/>
    <n v="29"/>
    <s v="CONTRATO DE PRESTACION DE SERVICIOS PROFESIONALES"/>
    <n v="28"/>
    <s v="CC"/>
    <n v="19418135"/>
    <s v="JAIME GERMAN ALVAREZ GONZALEZ"/>
    <n v="10043385"/>
    <m/>
    <m/>
    <n v="10043385"/>
    <x v="3"/>
    <x v="13"/>
  </r>
  <r>
    <n v="2018"/>
    <n v="136"/>
    <n v="1"/>
    <s v="01/JAN/2018"/>
    <s v="31/DEC/2018"/>
    <s v="31/DEC/2018"/>
    <s v="ORDENES DE PAGO"/>
    <n v="0"/>
    <n v="173"/>
    <d v="2018-04-12T00:00:00"/>
    <d v="2018-04-12T00:00:00"/>
    <n v="27"/>
    <n v="33"/>
    <s v="CONTRATO DE PRESTACION DE SERVICIOS PROFESIONALES"/>
    <n v="24"/>
    <s v="CC"/>
    <n v="1019016610"/>
    <s v="JUAN CARLOS DIAZ TORRES"/>
    <n v="4686913"/>
    <m/>
    <m/>
    <n v="4686913"/>
    <x v="3"/>
    <x v="13"/>
  </r>
  <r>
    <n v="2018"/>
    <n v="136"/>
    <n v="1"/>
    <s v="01/JAN/2018"/>
    <s v="31/DEC/2018"/>
    <s v="31/DEC/2018"/>
    <s v="ORDENES DE PAGO"/>
    <n v="0"/>
    <n v="237"/>
    <d v="2018-05-10T00:00:00"/>
    <d v="2018-05-10T00:00:00"/>
    <n v="33"/>
    <n v="34"/>
    <s v="CONTRATO DE PRESTACION DE SERVICIOS PROFESIONALES"/>
    <n v="34"/>
    <s v="CC"/>
    <n v="51906542"/>
    <s v="ALBA LUCIA CARRILLO SALINAS"/>
    <n v="10043385"/>
    <m/>
    <m/>
    <n v="10043385"/>
    <x v="4"/>
    <x v="13"/>
  </r>
  <r>
    <n v="2018"/>
    <n v="136"/>
    <n v="1"/>
    <s v="01/JAN/2018"/>
    <s v="31/DEC/2018"/>
    <s v="31/DEC/2018"/>
    <s v="ORDENES DE PAGO"/>
    <n v="0"/>
    <n v="238"/>
    <d v="2018-05-10T00:00:00"/>
    <d v="2018-05-10T00:00:00"/>
    <n v="23"/>
    <n v="28"/>
    <s v="CONTRATO DE PRESTACION DE SERVICIOS PROFESIONALES"/>
    <n v="20"/>
    <s v="CC"/>
    <n v="52810637"/>
    <s v="ANGIE PAOLA JARA RUBIANO"/>
    <n v="4686913"/>
    <m/>
    <m/>
    <n v="4686913"/>
    <x v="4"/>
    <x v="13"/>
  </r>
  <r>
    <n v="2018"/>
    <n v="136"/>
    <n v="1"/>
    <s v="01/JAN/2018"/>
    <s v="31/DEC/2018"/>
    <s v="31/DEC/2018"/>
    <s v="ORDENES DE PAGO"/>
    <n v="0"/>
    <n v="239"/>
    <d v="2018-05-10T00:00:00"/>
    <d v="2018-05-10T00:00:00"/>
    <n v="27"/>
    <n v="33"/>
    <s v="CONTRATO DE PRESTACION DE SERVICIOS PROFESIONALES"/>
    <n v="24"/>
    <s v="CC"/>
    <n v="1019016610"/>
    <s v="JUAN CARLOS DIAZ TORRES"/>
    <n v="4686913"/>
    <m/>
    <m/>
    <n v="4686913"/>
    <x v="4"/>
    <x v="13"/>
  </r>
  <r>
    <n v="2018"/>
    <n v="136"/>
    <n v="1"/>
    <s v="01/JAN/2018"/>
    <s v="31/DEC/2018"/>
    <s v="31/DEC/2018"/>
    <s v="ORDENES DE PAGO"/>
    <n v="0"/>
    <n v="240"/>
    <d v="2018-05-10T00:00:00"/>
    <d v="2018-05-10T00:00:00"/>
    <n v="24"/>
    <n v="31"/>
    <s v="CONTRATO DE PRESTACION DE SERVICIOS PROFESIONALES"/>
    <n v="21"/>
    <s v="CC"/>
    <n v="1016033211"/>
    <s v="JHON FERNEY ABRIL JIMENEZ"/>
    <n v="4686913"/>
    <m/>
    <m/>
    <n v="4686913"/>
    <x v="4"/>
    <x v="13"/>
  </r>
  <r>
    <n v="2018"/>
    <n v="136"/>
    <n v="1"/>
    <s v="01/JAN/2018"/>
    <s v="31/DEC/2018"/>
    <s v="31/DEC/2018"/>
    <s v="ORDENES DE PAGO"/>
    <n v="0"/>
    <n v="241"/>
    <d v="2018-05-10T00:00:00"/>
    <d v="2018-05-10T00:00:00"/>
    <n v="26"/>
    <n v="27"/>
    <s v="CONTRATO DE PRESTACION DE SERVICIOS PROFESIONALES"/>
    <n v="23"/>
    <s v="CC"/>
    <n v="79799804"/>
    <s v="JUAN MANUEL RICO RAMIREZ"/>
    <n v="8704267"/>
    <m/>
    <m/>
    <n v="8704267"/>
    <x v="4"/>
    <x v="13"/>
  </r>
  <r>
    <n v="2018"/>
    <n v="136"/>
    <n v="1"/>
    <s v="01/JAN/2018"/>
    <s v="31/DEC/2018"/>
    <s v="31/DEC/2018"/>
    <s v="ORDENES DE PAGO"/>
    <n v="0"/>
    <n v="242"/>
    <d v="2018-05-10T00:00:00"/>
    <d v="2018-05-10T00:00:00"/>
    <n v="29"/>
    <n v="29"/>
    <s v="CONTRATO DE PRESTACION DE SERVICIOS PROFESIONALES"/>
    <n v="28"/>
    <s v="CC"/>
    <n v="19418135"/>
    <s v="JAIME GERMAN ALVAREZ GONZALEZ"/>
    <n v="10043385"/>
    <m/>
    <m/>
    <n v="10043385"/>
    <x v="4"/>
    <x v="13"/>
  </r>
  <r>
    <n v="2018"/>
    <n v="136"/>
    <n v="1"/>
    <s v="01/JAN/2018"/>
    <s v="31/DEC/2018"/>
    <s v="31/DEC/2018"/>
    <s v="ORDENES DE PAGO"/>
    <n v="0"/>
    <n v="243"/>
    <d v="2018-05-10T00:00:00"/>
    <d v="2018-05-10T00:00:00"/>
    <n v="28"/>
    <n v="35"/>
    <s v="CONTRATO DE PRESTACION DE SERVICIOS DE APOYO A LA GESTION"/>
    <n v="25"/>
    <s v="CC"/>
    <n v="1022333143"/>
    <s v="YESID OSWALDO LOPEZ HENAO"/>
    <n v="4686913"/>
    <m/>
    <m/>
    <n v="4686913"/>
    <x v="4"/>
    <x v="13"/>
  </r>
  <r>
    <n v="2018"/>
    <n v="136"/>
    <n v="1"/>
    <s v="01/JAN/2018"/>
    <s v="31/DEC/2018"/>
    <s v="31/DEC/2018"/>
    <s v="ORDENES DE PAGO"/>
    <n v="0"/>
    <n v="264"/>
    <d v="2018-05-11T00:00:00"/>
    <d v="2018-05-11T00:00:00"/>
    <n v="47"/>
    <n v="30"/>
    <s v="CONTRATO DE PRESTACION DE SERVICIOS PROFESIONALES"/>
    <n v="44"/>
    <s v="CC"/>
    <n v="1019081734"/>
    <s v="LINA MARIA BERRIO SUAREZ"/>
    <n v="4017354"/>
    <m/>
    <m/>
    <n v="4017354"/>
    <x v="4"/>
    <x v="13"/>
  </r>
  <r>
    <n v="2018"/>
    <n v="136"/>
    <n v="1"/>
    <s v="01/JAN/2018"/>
    <s v="31/DEC/2018"/>
    <s v="31/DEC/2018"/>
    <s v="ORDENES DE PAGO"/>
    <n v="0"/>
    <n v="268"/>
    <d v="2018-05-11T00:00:00"/>
    <d v="2018-05-11T00:00:00"/>
    <n v="25"/>
    <n v="32"/>
    <s v="CONTRATO DE PRESTACION DE SERVICIOS PROFESIONALES"/>
    <n v="22"/>
    <s v="CC"/>
    <n v="79545191"/>
    <s v="JUAN CARLOS CEPEDA MONCADA"/>
    <n v="10043385"/>
    <m/>
    <m/>
    <n v="10043385"/>
    <x v="4"/>
    <x v="13"/>
  </r>
  <r>
    <n v="2018"/>
    <n v="136"/>
    <n v="1"/>
    <s v="01/JAN/2018"/>
    <s v="31/DEC/2018"/>
    <s v="31/DEC/2018"/>
    <s v="ORDENES DE PAGO"/>
    <n v="0"/>
    <n v="295"/>
    <d v="2018-06-07T00:00:00"/>
    <d v="2018-06-07T00:00:00"/>
    <n v="23"/>
    <n v="28"/>
    <s v="CONTRATO DE PRESTACION DE SERVICIOS PROFESIONALES"/>
    <n v="20"/>
    <s v="CC"/>
    <n v="52810637"/>
    <s v="ANGIE PAOLA JARA RUBIANO"/>
    <n v="4686913"/>
    <m/>
    <m/>
    <n v="4686913"/>
    <x v="5"/>
    <x v="13"/>
  </r>
  <r>
    <n v="2018"/>
    <n v="136"/>
    <n v="1"/>
    <s v="01/JAN/2018"/>
    <s v="31/DEC/2018"/>
    <s v="31/DEC/2018"/>
    <s v="ORDENES DE PAGO"/>
    <n v="0"/>
    <n v="300"/>
    <d v="2018-06-07T00:00:00"/>
    <d v="2018-06-07T00:00:00"/>
    <n v="29"/>
    <n v="29"/>
    <s v="CONTRATO DE PRESTACION DE SERVICIOS PROFESIONALES"/>
    <n v="28"/>
    <s v="CC"/>
    <n v="19418135"/>
    <s v="JAIME GERMAN ALVAREZ GONZALEZ"/>
    <n v="10043385"/>
    <m/>
    <m/>
    <n v="10043385"/>
    <x v="5"/>
    <x v="13"/>
  </r>
  <r>
    <n v="2018"/>
    <n v="136"/>
    <n v="1"/>
    <s v="01/JAN/2018"/>
    <s v="31/DEC/2018"/>
    <s v="31/DEC/2018"/>
    <s v="ORDENES DE PAGO"/>
    <n v="0"/>
    <n v="303"/>
    <d v="2018-06-07T00:00:00"/>
    <d v="2018-06-07T00:00:00"/>
    <n v="47"/>
    <n v="30"/>
    <s v="CONTRATO DE PRESTACION DE SERVICIOS PROFESIONALES"/>
    <n v="44"/>
    <s v="CC"/>
    <n v="1019081734"/>
    <s v="LINA MARIA BERRIO SUAREZ"/>
    <n v="4017354"/>
    <m/>
    <m/>
    <n v="4017354"/>
    <x v="5"/>
    <x v="13"/>
  </r>
  <r>
    <n v="2018"/>
    <n v="136"/>
    <n v="1"/>
    <s v="01/JAN/2018"/>
    <s v="31/DEC/2018"/>
    <s v="31/DEC/2018"/>
    <s v="ORDENES DE PAGO"/>
    <n v="0"/>
    <n v="304"/>
    <d v="2018-06-07T00:00:00"/>
    <d v="2018-06-07T00:00:00"/>
    <n v="24"/>
    <n v="31"/>
    <s v="CONTRATO DE PRESTACION DE SERVICIOS PROFESIONALES"/>
    <n v="21"/>
    <s v="CC"/>
    <n v="1016033211"/>
    <s v="JHON FERNEY ABRIL JIMENEZ"/>
    <n v="4686913"/>
    <m/>
    <m/>
    <n v="4686913"/>
    <x v="5"/>
    <x v="13"/>
  </r>
  <r>
    <n v="2018"/>
    <n v="136"/>
    <n v="1"/>
    <s v="01/JAN/2018"/>
    <s v="31/DEC/2018"/>
    <s v="31/DEC/2018"/>
    <s v="ORDENES DE PAGO"/>
    <n v="0"/>
    <n v="305"/>
    <d v="2018-06-07T00:00:00"/>
    <d v="2018-06-07T00:00:00"/>
    <n v="26"/>
    <n v="27"/>
    <s v="CONTRATO DE PRESTACION DE SERVICIOS PROFESIONALES"/>
    <n v="23"/>
    <s v="CC"/>
    <n v="79799804"/>
    <s v="JUAN MANUEL RICO RAMIREZ"/>
    <n v="8704267"/>
    <m/>
    <m/>
    <n v="8704267"/>
    <x v="5"/>
    <x v="13"/>
  </r>
  <r>
    <n v="2018"/>
    <n v="136"/>
    <n v="1"/>
    <s v="01/JAN/2018"/>
    <s v="31/DEC/2018"/>
    <s v="31/DEC/2018"/>
    <s v="ORDENES DE PAGO"/>
    <n v="0"/>
    <n v="306"/>
    <d v="2018-06-07T00:00:00"/>
    <d v="2018-06-07T00:00:00"/>
    <n v="25"/>
    <n v="32"/>
    <s v="CONTRATO DE PRESTACION DE SERVICIOS PROFESIONALES"/>
    <n v="22"/>
    <s v="CC"/>
    <n v="79545191"/>
    <s v="JUAN CARLOS CEPEDA MONCADA"/>
    <n v="10043385"/>
    <m/>
    <m/>
    <n v="10043385"/>
    <x v="5"/>
    <x v="13"/>
  </r>
  <r>
    <n v="2018"/>
    <n v="136"/>
    <n v="1"/>
    <s v="01/JAN/2018"/>
    <s v="31/DEC/2018"/>
    <s v="31/DEC/2018"/>
    <s v="ORDENES DE PAGO"/>
    <n v="0"/>
    <n v="307"/>
    <d v="2018-06-07T00:00:00"/>
    <d v="2018-06-07T00:00:00"/>
    <n v="27"/>
    <n v="33"/>
    <s v="CONTRATO DE PRESTACION DE SERVICIOS PROFESIONALES"/>
    <n v="24"/>
    <s v="CC"/>
    <n v="1019016610"/>
    <s v="JUAN CARLOS DIAZ TORRES"/>
    <n v="4686913"/>
    <m/>
    <m/>
    <n v="4686913"/>
    <x v="5"/>
    <x v="13"/>
  </r>
  <r>
    <n v="2018"/>
    <n v="136"/>
    <n v="1"/>
    <s v="01/JAN/2018"/>
    <s v="31/DEC/2018"/>
    <s v="31/DEC/2018"/>
    <s v="ORDENES DE PAGO"/>
    <n v="0"/>
    <n v="308"/>
    <d v="2018-06-07T00:00:00"/>
    <d v="2018-06-07T00:00:00"/>
    <n v="33"/>
    <n v="34"/>
    <s v="CONTRATO DE PRESTACION DE SERVICIOS PROFESIONALES"/>
    <n v="34"/>
    <s v="CC"/>
    <n v="51906542"/>
    <s v="ALBA LUCIA CARRILLO SALINAS"/>
    <n v="10043385"/>
    <m/>
    <m/>
    <n v="10043385"/>
    <x v="5"/>
    <x v="13"/>
  </r>
  <r>
    <n v="2018"/>
    <n v="136"/>
    <n v="1"/>
    <s v="01/JAN/2018"/>
    <s v="31/DEC/2018"/>
    <s v="31/DEC/2018"/>
    <s v="ORDENES DE PAGO"/>
    <n v="0"/>
    <n v="313"/>
    <d v="2018-06-08T00:00:00"/>
    <d v="2018-06-08T00:00:00"/>
    <n v="28"/>
    <n v="35"/>
    <s v="CONTRATO DE PRESTACION DE SERVICIOS DE APOYO A LA GESTION"/>
    <n v="25"/>
    <s v="CC"/>
    <n v="1022333143"/>
    <s v="YESID OSWALDO LOPEZ HENAO"/>
    <n v="4686913"/>
    <m/>
    <m/>
    <n v="4686913"/>
    <x v="5"/>
    <x v="13"/>
  </r>
  <r>
    <n v="2018"/>
    <n v="136"/>
    <n v="1"/>
    <s v="01/JAN/2018"/>
    <s v="31/DEC/2018"/>
    <s v="31/DEC/2018"/>
    <s v="ORDENES DE PAGO"/>
    <n v="0"/>
    <n v="396"/>
    <d v="2018-07-10T00:00:00"/>
    <d v="2018-07-10T00:00:00"/>
    <n v="33"/>
    <n v="34"/>
    <s v="CONTRATO DE PRESTACION DE SERVICIOS PROFESIONALES"/>
    <n v="34"/>
    <s v="CC"/>
    <n v="51906542"/>
    <s v="ALBA LUCIA CARRILLO SALINAS"/>
    <n v="10043385"/>
    <m/>
    <m/>
    <n v="10043385"/>
    <x v="6"/>
    <x v="13"/>
  </r>
  <r>
    <n v="2018"/>
    <n v="136"/>
    <n v="1"/>
    <s v="01/JAN/2018"/>
    <s v="31/DEC/2018"/>
    <s v="31/DEC/2018"/>
    <s v="ORDENES DE PAGO"/>
    <n v="0"/>
    <n v="397"/>
    <d v="2018-07-11T00:00:00"/>
    <d v="2018-07-11T00:00:00"/>
    <n v="23"/>
    <n v="28"/>
    <s v="CONTRATO DE PRESTACION DE SERVICIOS PROFESIONALES"/>
    <n v="20"/>
    <s v="CC"/>
    <n v="52810637"/>
    <s v="ANGIE PAOLA JARA RUBIANO"/>
    <n v="4686913"/>
    <m/>
    <m/>
    <n v="4686913"/>
    <x v="6"/>
    <x v="13"/>
  </r>
  <r>
    <n v="2018"/>
    <n v="136"/>
    <n v="1"/>
    <s v="01/JAN/2018"/>
    <s v="31/DEC/2018"/>
    <s v="31/DEC/2018"/>
    <s v="ORDENES DE PAGO"/>
    <n v="0"/>
    <n v="398"/>
    <d v="2018-07-11T00:00:00"/>
    <d v="2018-07-11T00:00:00"/>
    <n v="25"/>
    <n v="32"/>
    <s v="CONTRATO DE PRESTACION DE SERVICIOS PROFESIONALES"/>
    <n v="22"/>
    <s v="CC"/>
    <n v="79545191"/>
    <s v="JUAN CARLOS CEPEDA MONCADA"/>
    <n v="10043385"/>
    <m/>
    <m/>
    <n v="10043385"/>
    <x v="6"/>
    <x v="13"/>
  </r>
  <r>
    <n v="2018"/>
    <n v="136"/>
    <n v="1"/>
    <s v="01/JAN/2018"/>
    <s v="31/DEC/2018"/>
    <s v="31/DEC/2018"/>
    <s v="ORDENES DE PAGO"/>
    <n v="0"/>
    <n v="401"/>
    <d v="2018-07-11T00:00:00"/>
    <d v="2018-07-11T00:00:00"/>
    <n v="29"/>
    <n v="29"/>
    <s v="CONTRATO DE PRESTACION DE SERVICIOS PROFESIONALES"/>
    <n v="28"/>
    <s v="CC"/>
    <n v="19418135"/>
    <s v="JAIME GERMAN ALVAREZ GONZALEZ"/>
    <n v="10043385"/>
    <m/>
    <m/>
    <n v="10043385"/>
    <x v="6"/>
    <x v="13"/>
  </r>
  <r>
    <n v="2018"/>
    <n v="136"/>
    <n v="1"/>
    <s v="01/JAN/2018"/>
    <s v="31/DEC/2018"/>
    <s v="31/DEC/2018"/>
    <s v="ORDENES DE PAGO"/>
    <n v="0"/>
    <n v="402"/>
    <d v="2018-07-11T00:00:00"/>
    <d v="2018-07-11T00:00:00"/>
    <n v="28"/>
    <n v="35"/>
    <s v="CONTRATO DE PRESTACION DE SERVICIOS DE APOYO A LA GESTION"/>
    <n v="25"/>
    <s v="CC"/>
    <n v="1022333143"/>
    <s v="YESID OSWALDO LOPEZ HENAO"/>
    <n v="4686913"/>
    <m/>
    <m/>
    <n v="4686913"/>
    <x v="6"/>
    <x v="13"/>
  </r>
  <r>
    <n v="2018"/>
    <n v="136"/>
    <n v="1"/>
    <s v="01/JAN/2018"/>
    <s v="31/DEC/2018"/>
    <s v="31/DEC/2018"/>
    <s v="ORDENES DE PAGO"/>
    <n v="0"/>
    <n v="403"/>
    <d v="2018-07-11T00:00:00"/>
    <d v="2018-07-11T00:00:00"/>
    <n v="26"/>
    <n v="27"/>
    <s v="CONTRATO DE PRESTACION DE SERVICIOS PROFESIONALES"/>
    <n v="23"/>
    <s v="CC"/>
    <n v="79799804"/>
    <s v="JUAN MANUEL RICO RAMIREZ"/>
    <n v="8704267"/>
    <m/>
    <m/>
    <n v="8704267"/>
    <x v="6"/>
    <x v="13"/>
  </r>
  <r>
    <n v="2018"/>
    <n v="136"/>
    <n v="1"/>
    <s v="01/JAN/2018"/>
    <s v="31/DEC/2018"/>
    <s v="31/DEC/2018"/>
    <s v="ORDENES DE PAGO"/>
    <n v="0"/>
    <n v="404"/>
    <d v="2018-07-11T00:00:00"/>
    <d v="2018-07-11T00:00:00"/>
    <n v="24"/>
    <n v="31"/>
    <s v="CONTRATO DE PRESTACION DE SERVICIOS PROFESIONALES"/>
    <n v="21"/>
    <s v="CC"/>
    <n v="1016033211"/>
    <s v="JHON FERNEY ABRIL JIMENEZ"/>
    <n v="4686913"/>
    <m/>
    <m/>
    <n v="4686913"/>
    <x v="6"/>
    <x v="13"/>
  </r>
  <r>
    <n v="2018"/>
    <n v="136"/>
    <n v="1"/>
    <s v="01/JAN/2018"/>
    <s v="31/DEC/2018"/>
    <s v="31/DEC/2018"/>
    <s v="ORDENES DE PAGO"/>
    <n v="0"/>
    <n v="405"/>
    <d v="2018-07-11T00:00:00"/>
    <d v="2018-07-11T00:00:00"/>
    <n v="47"/>
    <n v="30"/>
    <s v="CONTRATO DE PRESTACION DE SERVICIOS PROFESIONALES"/>
    <n v="44"/>
    <s v="CC"/>
    <n v="1019081734"/>
    <s v="LINA MARIA BERRIO SUAREZ"/>
    <n v="4017354"/>
    <m/>
    <m/>
    <n v="4017354"/>
    <x v="6"/>
    <x v="13"/>
  </r>
  <r>
    <n v="2018"/>
    <n v="136"/>
    <n v="1"/>
    <s v="01/JAN/2018"/>
    <s v="31/DEC/2018"/>
    <s v="31/DEC/2018"/>
    <s v="ORDENES DE PAGO"/>
    <n v="0"/>
    <n v="407"/>
    <d v="2018-07-11T00:00:00"/>
    <d v="2018-07-11T00:00:00"/>
    <n v="27"/>
    <n v="33"/>
    <s v="CONTRATO DE PRESTACION DE SERVICIOS PROFESIONALES"/>
    <n v="24"/>
    <s v="CC"/>
    <n v="1019016610"/>
    <s v="JUAN CARLOS DIAZ TORRES"/>
    <n v="4686913"/>
    <m/>
    <m/>
    <n v="4686913"/>
    <x v="6"/>
    <x v="13"/>
  </r>
  <r>
    <n v="2018"/>
    <n v="136"/>
    <n v="1"/>
    <s v="01/JAN/2018"/>
    <s v="31/DEC/2018"/>
    <s v="31/DEC/2018"/>
    <s v="ORDENES DE PAGO"/>
    <n v="0"/>
    <n v="468"/>
    <d v="2018-08-13T00:00:00"/>
    <d v="2018-08-13T00:00:00"/>
    <n v="33"/>
    <n v="34"/>
    <s v="CONTRATO DE PRESTACION DE SERVICIOS PROFESIONALES"/>
    <n v="34"/>
    <s v="CC"/>
    <n v="51906542"/>
    <s v="ALBA LUCIA CARRILLO SALINAS"/>
    <n v="10043385"/>
    <m/>
    <m/>
    <n v="10043385"/>
    <x v="7"/>
    <x v="13"/>
  </r>
  <r>
    <n v="2018"/>
    <n v="136"/>
    <n v="1"/>
    <s v="01/JAN/2018"/>
    <s v="31/DEC/2018"/>
    <s v="31/DEC/2018"/>
    <s v="ORDENES DE PAGO"/>
    <n v="0"/>
    <n v="471"/>
    <d v="2018-08-13T00:00:00"/>
    <d v="2018-08-13T00:00:00"/>
    <n v="25"/>
    <n v="32"/>
    <s v="CONTRATO DE PRESTACION DE SERVICIOS PROFESIONALES"/>
    <n v="22"/>
    <s v="CC"/>
    <n v="79545191"/>
    <s v="JUAN CARLOS CEPEDA MONCADA"/>
    <n v="10043385"/>
    <m/>
    <m/>
    <n v="10043385"/>
    <x v="7"/>
    <x v="13"/>
  </r>
  <r>
    <n v="2018"/>
    <n v="136"/>
    <n v="1"/>
    <s v="01/JAN/2018"/>
    <s v="31/DEC/2018"/>
    <s v="31/DEC/2018"/>
    <s v="ORDENES DE PAGO"/>
    <n v="0"/>
    <n v="474"/>
    <d v="2018-08-13T00:00:00"/>
    <d v="2018-08-13T00:00:00"/>
    <n v="23"/>
    <n v="28"/>
    <s v="CONTRATO DE PRESTACION DE SERVICIOS PROFESIONALES"/>
    <n v="20"/>
    <s v="CC"/>
    <n v="52810637"/>
    <s v="ANGIE PAOLA JARA RUBIANO"/>
    <n v="4686913"/>
    <m/>
    <m/>
    <n v="4686913"/>
    <x v="7"/>
    <x v="13"/>
  </r>
  <r>
    <n v="2018"/>
    <n v="136"/>
    <n v="1"/>
    <s v="01/JAN/2018"/>
    <s v="31/DEC/2018"/>
    <s v="31/DEC/2018"/>
    <s v="ORDENES DE PAGO"/>
    <n v="0"/>
    <n v="476"/>
    <d v="2018-08-13T00:00:00"/>
    <d v="2018-08-13T00:00:00"/>
    <n v="24"/>
    <n v="31"/>
    <s v="CONTRATO DE PRESTACION DE SERVICIOS PROFESIONALES"/>
    <n v="21"/>
    <s v="CC"/>
    <n v="1016033211"/>
    <s v="JHON FERNEY ABRIL JIMENEZ"/>
    <n v="4686913"/>
    <m/>
    <m/>
    <n v="4686913"/>
    <x v="7"/>
    <x v="13"/>
  </r>
  <r>
    <n v="2018"/>
    <n v="136"/>
    <n v="1"/>
    <s v="01/JAN/2018"/>
    <s v="31/DEC/2018"/>
    <s v="31/DEC/2018"/>
    <s v="ORDENES DE PAGO"/>
    <n v="0"/>
    <n v="477"/>
    <d v="2018-08-13T00:00:00"/>
    <d v="2018-08-13T00:00:00"/>
    <n v="26"/>
    <n v="27"/>
    <s v="CONTRATO DE PRESTACION DE SERVICIOS PROFESIONALES"/>
    <n v="23"/>
    <s v="CC"/>
    <n v="79799804"/>
    <s v="JUAN MANUEL RICO RAMIREZ"/>
    <n v="8704267"/>
    <m/>
    <m/>
    <n v="8704267"/>
    <x v="7"/>
    <x v="13"/>
  </r>
  <r>
    <n v="2018"/>
    <n v="136"/>
    <n v="1"/>
    <s v="01/JAN/2018"/>
    <s v="31/DEC/2018"/>
    <s v="31/DEC/2018"/>
    <s v="ORDENES DE PAGO"/>
    <n v="0"/>
    <n v="478"/>
    <d v="2018-08-13T00:00:00"/>
    <d v="2018-08-13T00:00:00"/>
    <n v="27"/>
    <n v="33"/>
    <s v="CONTRATO DE PRESTACION DE SERVICIOS PROFESIONALES"/>
    <n v="24"/>
    <s v="CC"/>
    <n v="1019016610"/>
    <s v="JUAN CARLOS DIAZ TORRES"/>
    <n v="4686913"/>
    <m/>
    <m/>
    <n v="4686913"/>
    <x v="7"/>
    <x v="13"/>
  </r>
  <r>
    <n v="2018"/>
    <n v="136"/>
    <n v="1"/>
    <s v="01/JAN/2018"/>
    <s v="31/DEC/2018"/>
    <s v="31/DEC/2018"/>
    <s v="ORDENES DE PAGO"/>
    <n v="0"/>
    <n v="479"/>
    <d v="2018-08-13T00:00:00"/>
    <d v="2018-08-13T00:00:00"/>
    <n v="47"/>
    <n v="30"/>
    <s v="CONTRATO DE PRESTACION DE SERVICIOS PROFESIONALES"/>
    <n v="44"/>
    <s v="CC"/>
    <n v="1019081734"/>
    <s v="LINA MARIA BERRIO SUAREZ"/>
    <n v="4017354"/>
    <m/>
    <m/>
    <n v="4017354"/>
    <x v="7"/>
    <x v="13"/>
  </r>
  <r>
    <n v="2018"/>
    <n v="136"/>
    <n v="1"/>
    <s v="01/JAN/2018"/>
    <s v="31/DEC/2018"/>
    <s v="31/DEC/2018"/>
    <s v="ORDENES DE PAGO"/>
    <n v="0"/>
    <n v="480"/>
    <d v="2018-08-13T00:00:00"/>
    <d v="2018-08-13T00:00:00"/>
    <n v="29"/>
    <n v="29"/>
    <s v="CONTRATO DE PRESTACION DE SERVICIOS PROFESIONALES"/>
    <n v="28"/>
    <s v="CC"/>
    <n v="19418135"/>
    <s v="JAIME GERMAN ALVAREZ GONZALEZ"/>
    <n v="10043385"/>
    <m/>
    <m/>
    <n v="10043385"/>
    <x v="7"/>
    <x v="13"/>
  </r>
  <r>
    <n v="2018"/>
    <n v="136"/>
    <n v="1"/>
    <s v="01/JAN/2018"/>
    <s v="31/DEC/2018"/>
    <s v="31/DEC/2018"/>
    <s v="ORDENES DE PAGO"/>
    <n v="0"/>
    <n v="481"/>
    <d v="2018-08-13T00:00:00"/>
    <d v="2018-08-13T00:00:00"/>
    <n v="28"/>
    <n v="35"/>
    <s v="CONTRATO DE PRESTACION DE SERVICIOS DE APOYO A LA GESTION"/>
    <n v="25"/>
    <s v="CC"/>
    <n v="1022333143"/>
    <s v="YESID OSWALDO LOPEZ HENAO"/>
    <n v="4686913"/>
    <m/>
    <m/>
    <n v="4686913"/>
    <x v="7"/>
    <x v="13"/>
  </r>
  <r>
    <n v="2018"/>
    <n v="136"/>
    <n v="1"/>
    <s v="01/JAN/2018"/>
    <s v="31/DEC/2018"/>
    <s v="31/DEC/2018"/>
    <s v="ORDENES DE PAGO"/>
    <n v="0"/>
    <n v="535"/>
    <d v="2018-09-10T00:00:00"/>
    <d v="2018-09-10T00:00:00"/>
    <n v="33"/>
    <n v="34"/>
    <s v="CONTRATO DE PRESTACION DE SERVICIOS PROFESIONALES"/>
    <n v="34"/>
    <s v="CC"/>
    <n v="51906542"/>
    <s v="ALBA LUCIA CARRILLO SALINAS"/>
    <n v="10043385"/>
    <m/>
    <m/>
    <n v="10043385"/>
    <x v="8"/>
    <x v="13"/>
  </r>
  <r>
    <n v="2018"/>
    <n v="136"/>
    <n v="1"/>
    <s v="01/JAN/2018"/>
    <s v="31/DEC/2018"/>
    <s v="31/DEC/2018"/>
    <s v="ORDENES DE PAGO"/>
    <n v="0"/>
    <n v="536"/>
    <d v="2018-09-10T00:00:00"/>
    <d v="2018-09-10T00:00:00"/>
    <n v="23"/>
    <n v="28"/>
    <s v="CONTRATO DE PRESTACION DE SERVICIOS PROFESIONALES"/>
    <n v="20"/>
    <s v="CC"/>
    <n v="52810637"/>
    <s v="ANGIE PAOLA JARA RUBIANO"/>
    <n v="4686913"/>
    <m/>
    <m/>
    <n v="4686913"/>
    <x v="8"/>
    <x v="13"/>
  </r>
  <r>
    <n v="2018"/>
    <n v="136"/>
    <n v="1"/>
    <s v="01/JAN/2018"/>
    <s v="31/DEC/2018"/>
    <s v="31/DEC/2018"/>
    <s v="ORDENES DE PAGO"/>
    <n v="0"/>
    <n v="537"/>
    <d v="2018-09-10T00:00:00"/>
    <d v="2018-09-10T00:00:00"/>
    <n v="25"/>
    <n v="32"/>
    <s v="CONTRATO DE PRESTACION DE SERVICIOS PROFESIONALES"/>
    <n v="22"/>
    <s v="CC"/>
    <n v="79545191"/>
    <s v="JUAN CARLOS CEPEDA MONCADA"/>
    <n v="10043385"/>
    <m/>
    <m/>
    <n v="10043385"/>
    <x v="8"/>
    <x v="13"/>
  </r>
  <r>
    <n v="2018"/>
    <n v="136"/>
    <n v="1"/>
    <s v="01/JAN/2018"/>
    <s v="31/DEC/2018"/>
    <s v="31/DEC/2018"/>
    <s v="ORDENES DE PAGO"/>
    <n v="0"/>
    <n v="549"/>
    <d v="2018-09-12T00:00:00"/>
    <d v="2018-09-12T00:00:00"/>
    <n v="27"/>
    <n v="33"/>
    <s v="CONTRATO DE PRESTACION DE SERVICIOS PROFESIONALES"/>
    <n v="24"/>
    <s v="CC"/>
    <n v="1019016610"/>
    <s v="JUAN CARLOS DIAZ TORRES"/>
    <n v="4686913"/>
    <m/>
    <m/>
    <n v="4686913"/>
    <x v="8"/>
    <x v="13"/>
  </r>
  <r>
    <n v="2018"/>
    <n v="136"/>
    <n v="1"/>
    <s v="01/JAN/2018"/>
    <s v="31/DEC/2018"/>
    <s v="31/DEC/2018"/>
    <s v="ORDENES DE PAGO"/>
    <n v="0"/>
    <n v="550"/>
    <d v="2018-09-12T00:00:00"/>
    <d v="2018-09-12T00:00:00"/>
    <n v="47"/>
    <n v="30"/>
    <s v="CONTRATO DE PRESTACION DE SERVICIOS PROFESIONALES"/>
    <n v="44"/>
    <s v="CC"/>
    <n v="1019081734"/>
    <s v="LINA MARIA BERRIO SUAREZ"/>
    <n v="4017354"/>
    <m/>
    <m/>
    <n v="4017354"/>
    <x v="8"/>
    <x v="13"/>
  </r>
  <r>
    <n v="2018"/>
    <n v="136"/>
    <n v="1"/>
    <s v="01/JAN/2018"/>
    <s v="31/DEC/2018"/>
    <s v="31/DEC/2018"/>
    <s v="ORDENES DE PAGO"/>
    <n v="0"/>
    <n v="551"/>
    <d v="2018-09-12T00:00:00"/>
    <d v="2018-09-12T00:00:00"/>
    <n v="24"/>
    <n v="31"/>
    <s v="CONTRATO DE PRESTACION DE SERVICIOS PROFESIONALES"/>
    <n v="21"/>
    <s v="CC"/>
    <n v="1016033211"/>
    <s v="JHON FERNEY ABRIL JIMENEZ"/>
    <n v="4686913"/>
    <m/>
    <m/>
    <n v="4686913"/>
    <x v="8"/>
    <x v="13"/>
  </r>
  <r>
    <n v="2018"/>
    <n v="136"/>
    <n v="1"/>
    <s v="01/JAN/2018"/>
    <s v="31/DEC/2018"/>
    <s v="31/DEC/2018"/>
    <s v="ORDENES DE PAGO"/>
    <n v="0"/>
    <n v="555"/>
    <d v="2018-09-12T00:00:00"/>
    <d v="2018-09-12T00:00:00"/>
    <n v="28"/>
    <n v="35"/>
    <s v="CONTRATO DE PRESTACION DE SERVICIOS DE APOYO A LA GESTION"/>
    <n v="25"/>
    <s v="CC"/>
    <n v="1022333143"/>
    <s v="YESID OSWALDO LOPEZ HENAO"/>
    <n v="4686913"/>
    <m/>
    <m/>
    <n v="4686913"/>
    <x v="8"/>
    <x v="13"/>
  </r>
  <r>
    <n v="2018"/>
    <n v="136"/>
    <n v="1"/>
    <s v="01/JAN/2018"/>
    <s v="31/DEC/2018"/>
    <s v="31/DEC/2018"/>
    <s v="ORDENES DE PAGO"/>
    <n v="0"/>
    <n v="565"/>
    <d v="2018-09-12T00:00:00"/>
    <d v="2018-09-12T00:00:00"/>
    <n v="26"/>
    <n v="27"/>
    <s v="CONTRATO DE PRESTACION DE SERVICIOS PROFESIONALES"/>
    <n v="23"/>
    <s v="CC"/>
    <n v="79799804"/>
    <s v="JUAN MANUEL RICO RAMIREZ"/>
    <n v="8704267"/>
    <m/>
    <m/>
    <n v="8704267"/>
    <x v="8"/>
    <x v="13"/>
  </r>
  <r>
    <n v="2018"/>
    <n v="136"/>
    <n v="1"/>
    <s v="01/JAN/2018"/>
    <s v="31/DEC/2018"/>
    <s v="31/DEC/2018"/>
    <s v="ORDENES DE PAGO"/>
    <n v="0"/>
    <n v="566"/>
    <d v="2018-09-12T00:00:00"/>
    <d v="2018-09-12T00:00:00"/>
    <n v="29"/>
    <n v="29"/>
    <s v="CONTRATO DE PRESTACION DE SERVICIOS PROFESIONALES"/>
    <n v="28"/>
    <s v="CC"/>
    <n v="19418135"/>
    <s v="JAIME GERMAN ALVAREZ GONZALEZ"/>
    <n v="10043385"/>
    <m/>
    <m/>
    <n v="10043385"/>
    <x v="8"/>
    <x v="13"/>
  </r>
  <r>
    <n v="2018"/>
    <n v="136"/>
    <n v="1"/>
    <s v="01/JAN/2018"/>
    <s v="31/DEC/2018"/>
    <s v="31/DEC/2018"/>
    <s v="ORDENES DE PAGO"/>
    <n v="0"/>
    <n v="639"/>
    <d v="2018-10-08T00:00:00"/>
    <d v="2018-10-08T00:00:00"/>
    <n v="29"/>
    <n v="29"/>
    <s v="CONTRATO DE PRESTACION DE SERVICIOS PROFESIONALES"/>
    <n v="28"/>
    <s v="CC"/>
    <n v="19418135"/>
    <s v="JAIME GERMAN ALVAREZ GONZALEZ"/>
    <n v="10043385"/>
    <m/>
    <m/>
    <n v="10043385"/>
    <x v="9"/>
    <x v="13"/>
  </r>
  <r>
    <n v="2018"/>
    <n v="136"/>
    <n v="1"/>
    <s v="01/JAN/2018"/>
    <s v="31/DEC/2018"/>
    <s v="31/DEC/2018"/>
    <s v="ORDENES DE PAGO"/>
    <n v="0"/>
    <n v="640"/>
    <d v="2018-10-08T00:00:00"/>
    <d v="2018-10-08T00:00:00"/>
    <n v="33"/>
    <n v="34"/>
    <s v="CONTRATO DE PRESTACION DE SERVICIOS PROFESIONALES"/>
    <n v="34"/>
    <s v="CC"/>
    <n v="51906542"/>
    <s v="ALBA LUCIA CARRILLO SALINAS"/>
    <n v="10043385"/>
    <m/>
    <m/>
    <n v="10043385"/>
    <x v="9"/>
    <x v="13"/>
  </r>
  <r>
    <n v="2018"/>
    <n v="136"/>
    <n v="1"/>
    <s v="01/JAN/2018"/>
    <s v="31/DEC/2018"/>
    <s v="31/DEC/2018"/>
    <s v="ORDENES DE PAGO"/>
    <n v="0"/>
    <n v="641"/>
    <d v="2018-10-08T00:00:00"/>
    <d v="2018-10-08T00:00:00"/>
    <n v="23"/>
    <n v="28"/>
    <s v="CONTRATO DE PRESTACION DE SERVICIOS PROFESIONALES"/>
    <n v="20"/>
    <s v="CC"/>
    <n v="52810637"/>
    <s v="ANGIE PAOLA JARA RUBIANO"/>
    <n v="4686913"/>
    <m/>
    <m/>
    <n v="4686913"/>
    <x v="9"/>
    <x v="13"/>
  </r>
  <r>
    <n v="2018"/>
    <n v="136"/>
    <n v="1"/>
    <s v="01/JAN/2018"/>
    <s v="31/DEC/2018"/>
    <s v="31/DEC/2018"/>
    <s v="ORDENES DE PAGO"/>
    <n v="0"/>
    <n v="642"/>
    <d v="2018-10-08T00:00:00"/>
    <d v="2018-10-08T00:00:00"/>
    <n v="25"/>
    <n v="32"/>
    <s v="CONTRATO DE PRESTACION DE SERVICIOS PROFESIONALES"/>
    <n v="22"/>
    <s v="CC"/>
    <n v="79545191"/>
    <s v="JUAN CARLOS CEPEDA MONCADA"/>
    <n v="10043385"/>
    <m/>
    <m/>
    <n v="10043385"/>
    <x v="9"/>
    <x v="13"/>
  </r>
  <r>
    <n v="2018"/>
    <n v="136"/>
    <n v="1"/>
    <s v="01/JAN/2018"/>
    <s v="31/DEC/2018"/>
    <s v="31/DEC/2018"/>
    <s v="ORDENES DE PAGO"/>
    <n v="0"/>
    <n v="643"/>
    <d v="2018-10-08T00:00:00"/>
    <d v="2018-10-08T00:00:00"/>
    <n v="28"/>
    <n v="35"/>
    <s v="CONTRATO DE PRESTACION DE SERVICIOS DE APOYO A LA GESTION"/>
    <n v="25"/>
    <s v="CC"/>
    <n v="1022333143"/>
    <s v="YESID OSWALDO LOPEZ HENAO"/>
    <n v="4686913"/>
    <m/>
    <m/>
    <n v="4686913"/>
    <x v="9"/>
    <x v="13"/>
  </r>
  <r>
    <n v="2018"/>
    <n v="136"/>
    <n v="1"/>
    <s v="01/JAN/2018"/>
    <s v="31/DEC/2018"/>
    <s v="31/DEC/2018"/>
    <s v="ORDENES DE PAGO"/>
    <n v="0"/>
    <n v="644"/>
    <d v="2018-10-08T00:00:00"/>
    <d v="2018-10-08T00:00:00"/>
    <n v="47"/>
    <n v="30"/>
    <s v="CONTRATO DE PRESTACION DE SERVICIOS PROFESIONALES"/>
    <n v="44"/>
    <s v="CC"/>
    <n v="1019081734"/>
    <s v="LINA MARIA BERRIO SUAREZ"/>
    <n v="4017354"/>
    <m/>
    <m/>
    <n v="4017354"/>
    <x v="9"/>
    <x v="13"/>
  </r>
  <r>
    <n v="2018"/>
    <n v="136"/>
    <n v="1"/>
    <s v="01/JAN/2018"/>
    <s v="31/DEC/2018"/>
    <s v="31/DEC/2018"/>
    <s v="ORDENES DE PAGO"/>
    <n v="0"/>
    <n v="645"/>
    <d v="2018-10-08T00:00:00"/>
    <d v="2018-10-08T00:00:00"/>
    <n v="24"/>
    <n v="31"/>
    <s v="CONTRATO DE PRESTACION DE SERVICIOS PROFESIONALES"/>
    <n v="21"/>
    <s v="CC"/>
    <n v="1016033211"/>
    <s v="JHON FERNEY ABRIL JIMENEZ"/>
    <n v="4686913"/>
    <m/>
    <m/>
    <n v="4686913"/>
    <x v="9"/>
    <x v="13"/>
  </r>
  <r>
    <n v="2018"/>
    <n v="136"/>
    <n v="1"/>
    <s v="01/JAN/2018"/>
    <s v="31/DEC/2018"/>
    <s v="31/DEC/2018"/>
    <s v="ORDENES DE PAGO"/>
    <n v="0"/>
    <n v="647"/>
    <d v="2018-10-09T00:00:00"/>
    <d v="2018-10-09T00:00:00"/>
    <n v="26"/>
    <n v="27"/>
    <s v="CONTRATO DE PRESTACION DE SERVICIOS PROFESIONALES"/>
    <n v="23"/>
    <s v="CC"/>
    <n v="79799804"/>
    <s v="JUAN MANUEL RICO RAMIREZ"/>
    <n v="8704267"/>
    <m/>
    <m/>
    <n v="8704267"/>
    <x v="9"/>
    <x v="13"/>
  </r>
  <r>
    <n v="2018"/>
    <n v="136"/>
    <n v="1"/>
    <s v="01/JAN/2018"/>
    <s v="31/DEC/2018"/>
    <s v="31/DEC/2018"/>
    <s v="ORDENES DE PAGO"/>
    <n v="0"/>
    <n v="648"/>
    <d v="2018-10-09T00:00:00"/>
    <d v="2018-10-09T00:00:00"/>
    <n v="27"/>
    <n v="33"/>
    <s v="CONTRATO DE PRESTACION DE SERVICIOS PROFESIONALES"/>
    <n v="24"/>
    <s v="CC"/>
    <n v="1019016610"/>
    <s v="JUAN CARLOS DIAZ TORRES"/>
    <n v="4686913"/>
    <m/>
    <m/>
    <n v="4686913"/>
    <x v="9"/>
    <x v="13"/>
  </r>
  <r>
    <n v="2018"/>
    <n v="136"/>
    <n v="1"/>
    <s v="01/JAN/2018"/>
    <s v="31/DEC/2018"/>
    <s v="31/DEC/2018"/>
    <s v="ORDENES DE PAGO"/>
    <n v="0"/>
    <n v="705"/>
    <d v="2018-11-07T00:00:00"/>
    <d v="2018-11-07T00:00:00"/>
    <n v="23"/>
    <n v="28"/>
    <s v="CONTRATO DE PRESTACION DE SERVICIOS PROFESIONALES"/>
    <n v="20"/>
    <s v="CC"/>
    <n v="52810637"/>
    <s v="ANGIE PAOLA JARA RUBIANO"/>
    <n v="4686913"/>
    <m/>
    <m/>
    <n v="4686913"/>
    <x v="10"/>
    <x v="13"/>
  </r>
  <r>
    <n v="2018"/>
    <n v="136"/>
    <n v="1"/>
    <s v="01/JAN/2018"/>
    <s v="31/DEC/2018"/>
    <s v="31/DEC/2018"/>
    <s v="ORDENES DE PAGO"/>
    <n v="0"/>
    <n v="712"/>
    <d v="2018-11-09T00:00:00"/>
    <d v="2018-11-09T00:00:00"/>
    <n v="47"/>
    <n v="30"/>
    <s v="CONTRATO DE PRESTACION DE SERVICIOS PROFESIONALES"/>
    <n v="44"/>
    <s v="CC"/>
    <n v="1019081734"/>
    <s v="LINA MARIA BERRIO SUAREZ"/>
    <n v="4017354"/>
    <m/>
    <m/>
    <n v="4017354"/>
    <x v="10"/>
    <x v="13"/>
  </r>
  <r>
    <n v="2018"/>
    <n v="136"/>
    <n v="1"/>
    <s v="01/JAN/2018"/>
    <s v="31/DEC/2018"/>
    <s v="31/DEC/2018"/>
    <s v="ORDENES DE PAGO"/>
    <n v="0"/>
    <n v="713"/>
    <d v="2018-11-09T00:00:00"/>
    <d v="2018-11-09T00:00:00"/>
    <n v="27"/>
    <n v="33"/>
    <s v="CONTRATO DE PRESTACION DE SERVICIOS PROFESIONALES"/>
    <n v="24"/>
    <s v="CC"/>
    <n v="1019016610"/>
    <s v="JUAN CARLOS DIAZ TORRES"/>
    <n v="4686913"/>
    <m/>
    <m/>
    <n v="4686913"/>
    <x v="10"/>
    <x v="13"/>
  </r>
  <r>
    <n v="2018"/>
    <n v="136"/>
    <n v="1"/>
    <s v="01/JAN/2018"/>
    <s v="31/DEC/2018"/>
    <s v="31/DEC/2018"/>
    <s v="ORDENES DE PAGO"/>
    <n v="0"/>
    <n v="714"/>
    <d v="2018-11-09T00:00:00"/>
    <d v="2018-11-09T00:00:00"/>
    <n v="24"/>
    <n v="31"/>
    <s v="CONTRATO DE PRESTACION DE SERVICIOS PROFESIONALES"/>
    <n v="21"/>
    <s v="CC"/>
    <n v="1016033211"/>
    <s v="JHON FERNEY ABRIL JIMENEZ"/>
    <n v="4686913"/>
    <m/>
    <m/>
    <n v="4686913"/>
    <x v="10"/>
    <x v="13"/>
  </r>
  <r>
    <n v="2018"/>
    <n v="136"/>
    <n v="1"/>
    <s v="01/JAN/2018"/>
    <s v="31/DEC/2018"/>
    <s v="31/DEC/2018"/>
    <s v="ORDENES DE PAGO"/>
    <n v="0"/>
    <n v="715"/>
    <d v="2018-11-09T00:00:00"/>
    <d v="2018-11-09T00:00:00"/>
    <n v="25"/>
    <n v="32"/>
    <s v="CONTRATO DE PRESTACION DE SERVICIOS PROFESIONALES"/>
    <n v="22"/>
    <s v="CC"/>
    <n v="79545191"/>
    <s v="JUAN CARLOS CEPEDA MONCADA"/>
    <n v="10043385"/>
    <m/>
    <m/>
    <n v="10043385"/>
    <x v="10"/>
    <x v="13"/>
  </r>
  <r>
    <n v="2018"/>
    <n v="136"/>
    <n v="1"/>
    <s v="01/JAN/2018"/>
    <s v="31/DEC/2018"/>
    <s v="31/DEC/2018"/>
    <s v="ORDENES DE PAGO"/>
    <n v="0"/>
    <n v="716"/>
    <d v="2018-11-09T00:00:00"/>
    <d v="2018-11-09T00:00:00"/>
    <n v="33"/>
    <n v="34"/>
    <s v="CONTRATO DE PRESTACION DE SERVICIOS PROFESIONALES"/>
    <n v="34"/>
    <s v="CC"/>
    <n v="51906542"/>
    <s v="ALBA LUCIA CARRILLO SALINAS"/>
    <n v="10043385"/>
    <m/>
    <m/>
    <n v="10043385"/>
    <x v="10"/>
    <x v="13"/>
  </r>
  <r>
    <n v="2018"/>
    <n v="136"/>
    <n v="1"/>
    <s v="01/JAN/2018"/>
    <s v="31/DEC/2018"/>
    <s v="31/DEC/2018"/>
    <s v="ORDENES DE PAGO"/>
    <n v="0"/>
    <n v="726"/>
    <d v="2018-11-09T00:00:00"/>
    <d v="2018-11-09T00:00:00"/>
    <n v="29"/>
    <n v="29"/>
    <s v="CONTRATO DE PRESTACION DE SERVICIOS PROFESIONALES"/>
    <n v="28"/>
    <s v="CC"/>
    <n v="19418135"/>
    <s v="JAIME GERMAN ALVAREZ GONZALEZ"/>
    <n v="10043385"/>
    <m/>
    <m/>
    <n v="10043385"/>
    <x v="10"/>
    <x v="13"/>
  </r>
  <r>
    <n v="2018"/>
    <n v="136"/>
    <n v="1"/>
    <s v="01/JAN/2018"/>
    <s v="31/DEC/2018"/>
    <s v="31/DEC/2018"/>
    <s v="ORDENES DE PAGO"/>
    <n v="0"/>
    <n v="738"/>
    <d v="2018-11-14T00:00:00"/>
    <d v="2018-11-14T00:00:00"/>
    <n v="26"/>
    <n v="27"/>
    <s v="CONTRATO DE PRESTACION DE SERVICIOS PROFESIONALES"/>
    <n v="23"/>
    <s v="CC"/>
    <n v="79799804"/>
    <s v="JUAN MANUEL RICO RAMIREZ"/>
    <n v="8704267"/>
    <m/>
    <m/>
    <n v="8704267"/>
    <x v="10"/>
    <x v="13"/>
  </r>
  <r>
    <n v="2018"/>
    <n v="136"/>
    <n v="1"/>
    <s v="01/JAN/2018"/>
    <s v="31/DEC/2018"/>
    <s v="31/DEC/2018"/>
    <s v="ORDENES DE PAGO"/>
    <n v="0"/>
    <n v="739"/>
    <d v="2018-11-13T00:00:00"/>
    <d v="2018-11-13T00:00:00"/>
    <n v="28"/>
    <n v="35"/>
    <s v="CONTRATO DE PRESTACION DE SERVICIOS DE APOYO A LA GESTION"/>
    <n v="25"/>
    <s v="CC"/>
    <n v="1022333143"/>
    <s v="YESID OSWALDO LOPEZ HENAO"/>
    <n v="4686913"/>
    <m/>
    <m/>
    <n v="4686913"/>
    <x v="10"/>
    <x v="13"/>
  </r>
  <r>
    <n v="2018"/>
    <n v="136"/>
    <n v="1"/>
    <s v="01/JAN/2018"/>
    <s v="31/DEC/2018"/>
    <s v="31/DEC/2018"/>
    <s v="ORDENES DE PAGO"/>
    <n v="0"/>
    <n v="766"/>
    <d v="2018-11-23T00:00:00"/>
    <d v="2018-11-23T00:00:00"/>
    <n v="170"/>
    <n v="169"/>
    <s v="CONTRATO DE PRESTACION DE SERVICIOS"/>
    <n v="111"/>
    <s v="NIT"/>
    <n v="830040274"/>
    <s v="COTECNA CERTIFICADORA SERVICES LIMITADA"/>
    <n v="6783000"/>
    <m/>
    <m/>
    <n v="6783000"/>
    <x v="10"/>
    <x v="13"/>
  </r>
  <r>
    <n v="2018"/>
    <n v="136"/>
    <n v="1"/>
    <s v="01/JAN/2018"/>
    <s v="31/DEC/2018"/>
    <s v="31/DEC/2018"/>
    <s v="ORDENES DE PAGO"/>
    <n v="0"/>
    <n v="773"/>
    <d v="2018-11-27T00:00:00"/>
    <d v="2018-11-27T00:00:00"/>
    <n v="183"/>
    <n v="181"/>
    <s v="ORDEN DE COMPRA"/>
    <n v="117"/>
    <s v="NIT"/>
    <n v="830061287"/>
    <s v="INVERSIONES DIAZ POSADA S.A.S"/>
    <n v="4773650"/>
    <m/>
    <m/>
    <n v="4773650"/>
    <x v="10"/>
    <x v="13"/>
  </r>
  <r>
    <n v="2018"/>
    <n v="136"/>
    <n v="1"/>
    <s v="01/JAN/2018"/>
    <s v="31/DEC/2018"/>
    <s v="31/DEC/2018"/>
    <s v="ORDENES DE PAGO"/>
    <n v="0"/>
    <n v="796"/>
    <d v="2018-12-06T00:00:00"/>
    <d v="2018-12-06T00:00:00"/>
    <n v="23"/>
    <n v="28"/>
    <s v="CONTRATO DE PRESTACION DE SERVICIOS PROFESIONALES"/>
    <n v="20"/>
    <s v="CC"/>
    <n v="52810637"/>
    <s v="ANGIE PAOLA JARA RUBIANO"/>
    <n v="4686913"/>
    <m/>
    <m/>
    <n v="4686913"/>
    <x v="11"/>
    <x v="13"/>
  </r>
  <r>
    <n v="2018"/>
    <n v="136"/>
    <n v="1"/>
    <s v="01/JAN/2018"/>
    <s v="31/DEC/2018"/>
    <s v="31/DEC/2018"/>
    <s v="ORDENES DE PAGO"/>
    <n v="0"/>
    <n v="797"/>
    <d v="2018-12-06T00:00:00"/>
    <d v="2018-12-06T00:00:00"/>
    <n v="25"/>
    <n v="32"/>
    <s v="CONTRATO DE PRESTACION DE SERVICIOS PROFESIONALES"/>
    <n v="22"/>
    <s v="CC"/>
    <n v="79545191"/>
    <s v="JUAN CARLOS CEPEDA MONCADA"/>
    <n v="10043385"/>
    <m/>
    <m/>
    <n v="10043385"/>
    <x v="11"/>
    <x v="13"/>
  </r>
  <r>
    <n v="2018"/>
    <n v="136"/>
    <n v="1"/>
    <s v="01/JAN/2018"/>
    <s v="31/DEC/2018"/>
    <s v="31/DEC/2018"/>
    <s v="ORDENES DE PAGO"/>
    <n v="0"/>
    <n v="798"/>
    <d v="2018-12-06T00:00:00"/>
    <d v="2018-12-06T00:00:00"/>
    <n v="33"/>
    <n v="34"/>
    <s v="CONTRATO DE PRESTACION DE SERVICIOS PROFESIONALES"/>
    <n v="34"/>
    <s v="CC"/>
    <n v="51906542"/>
    <s v="ALBA LUCIA CARRILLO SALINAS"/>
    <n v="10043385"/>
    <m/>
    <m/>
    <n v="10043385"/>
    <x v="11"/>
    <x v="13"/>
  </r>
  <r>
    <n v="2018"/>
    <n v="136"/>
    <n v="1"/>
    <s v="01/JAN/2018"/>
    <s v="31/DEC/2018"/>
    <s v="31/DEC/2018"/>
    <s v="ORDENES DE PAGO"/>
    <n v="0"/>
    <n v="799"/>
    <d v="2018-12-06T00:00:00"/>
    <d v="2018-12-06T00:00:00"/>
    <n v="24"/>
    <n v="31"/>
    <s v="CONTRATO DE PRESTACION DE SERVICIOS PROFESIONALES"/>
    <n v="21"/>
    <s v="CC"/>
    <n v="1016033211"/>
    <s v="JHON FERNEY ABRIL JIMENEZ"/>
    <n v="4686913"/>
    <m/>
    <m/>
    <n v="4686913"/>
    <x v="11"/>
    <x v="13"/>
  </r>
  <r>
    <n v="2018"/>
    <n v="136"/>
    <n v="1"/>
    <s v="01/JAN/2018"/>
    <s v="31/DEC/2018"/>
    <s v="31/DEC/2018"/>
    <s v="ORDENES DE PAGO"/>
    <n v="0"/>
    <n v="809"/>
    <d v="2018-12-12T00:00:00"/>
    <d v="2018-12-12T00:00:00"/>
    <n v="26"/>
    <n v="27"/>
    <s v="CONTRATO DE PRESTACION DE SERVICIOS PROFESIONALES"/>
    <n v="23"/>
    <s v="CC"/>
    <n v="79799804"/>
    <s v="JUAN MANUEL RICO RAMIREZ"/>
    <n v="8704267"/>
    <m/>
    <m/>
    <n v="8704267"/>
    <x v="11"/>
    <x v="13"/>
  </r>
  <r>
    <n v="2018"/>
    <n v="136"/>
    <n v="1"/>
    <s v="01/JAN/2018"/>
    <s v="31/DEC/2018"/>
    <s v="31/DEC/2018"/>
    <s v="ORDENES DE PAGO"/>
    <n v="0"/>
    <n v="810"/>
    <d v="2018-12-10T00:00:00"/>
    <d v="2018-12-10T00:00:00"/>
    <n v="27"/>
    <n v="33"/>
    <s v="CONTRATO DE PRESTACION DE SERVICIOS PROFESIONALES"/>
    <n v="24"/>
    <s v="CC"/>
    <n v="1019016610"/>
    <s v="JUAN CARLOS DIAZ TORRES"/>
    <n v="4686913"/>
    <m/>
    <m/>
    <n v="4686913"/>
    <x v="11"/>
    <x v="13"/>
  </r>
  <r>
    <n v="2018"/>
    <n v="136"/>
    <n v="1"/>
    <s v="01/JAN/2018"/>
    <s v="31/DEC/2018"/>
    <s v="31/DEC/2018"/>
    <s v="ORDENES DE PAGO"/>
    <n v="0"/>
    <n v="811"/>
    <d v="2018-12-12T00:00:00"/>
    <d v="2018-12-12T00:00:00"/>
    <n v="47"/>
    <n v="30"/>
    <s v="CONTRATO DE PRESTACION DE SERVICIOS PROFESIONALES"/>
    <n v="44"/>
    <s v="CC"/>
    <n v="1019081734"/>
    <s v="LINA MARIA BERRIO SUAREZ"/>
    <n v="4017354"/>
    <m/>
    <m/>
    <n v="4017354"/>
    <x v="11"/>
    <x v="13"/>
  </r>
  <r>
    <n v="2018"/>
    <n v="136"/>
    <n v="1"/>
    <s v="01/JAN/2018"/>
    <s v="31/DEC/2018"/>
    <s v="31/DEC/2018"/>
    <s v="ORDENES DE PAGO"/>
    <n v="0"/>
    <n v="813"/>
    <d v="2018-12-12T00:00:00"/>
    <d v="2018-12-12T00:00:00"/>
    <n v="29"/>
    <n v="29"/>
    <s v="CONTRATO DE PRESTACION DE SERVICIOS PROFESIONALES"/>
    <n v="28"/>
    <s v="CC"/>
    <n v="19418135"/>
    <s v="JAIME GERMAN ALVAREZ GONZALEZ"/>
    <n v="10043385"/>
    <m/>
    <m/>
    <n v="10043385"/>
    <x v="11"/>
    <x v="13"/>
  </r>
  <r>
    <n v="2018"/>
    <n v="136"/>
    <n v="1"/>
    <s v="01/JAN/2018"/>
    <s v="31/DEC/2018"/>
    <s v="31/DEC/2018"/>
    <s v="ORDENES DE PAGO"/>
    <n v="0"/>
    <n v="826"/>
    <d v="2018-12-12T00:00:00"/>
    <d v="2018-12-12T00:00:00"/>
    <n v="28"/>
    <n v="35"/>
    <s v="CONTRATO DE PRESTACION DE SERVICIOS DE APOYO A LA GESTION"/>
    <n v="25"/>
    <s v="CC"/>
    <n v="1022333143"/>
    <s v="YESID OSWALDO LOPEZ HENAO"/>
    <n v="4686913"/>
    <m/>
    <m/>
    <n v="4686913"/>
    <x v="11"/>
    <x v="13"/>
  </r>
  <r>
    <n v="2018"/>
    <n v="136"/>
    <n v="1"/>
    <s v="01/JAN/2018"/>
    <s v="31/DEC/2018"/>
    <s v="31/DEC/2018"/>
    <s v="ORDENES DE PAGO"/>
    <n v="0"/>
    <n v="894"/>
    <d v="2018-12-28T00:00:00"/>
    <d v="2018-12-28T00:00:00"/>
    <n v="170"/>
    <n v="169"/>
    <s v="CONTRATO DE PRESTACION DE SERVICIOS"/>
    <n v="111"/>
    <s v="NIT"/>
    <n v="830040274"/>
    <s v="COTECNA CERTIFICADORA SERVICES LIMITADA"/>
    <n v="6783000"/>
    <m/>
    <m/>
    <n v="6783000"/>
    <x v="11"/>
    <x v="13"/>
  </r>
  <r>
    <n v="2018"/>
    <n v="136"/>
    <n v="1"/>
    <s v="01/JAN/2018"/>
    <s v="31/DEC/2018"/>
    <s v="31/DEC/2018"/>
    <s v="ORDENES DE PAGO"/>
    <n v="0"/>
    <n v="902"/>
    <d v="2018-12-28T00:00:00"/>
    <d v="2018-12-28T00:00:00"/>
    <n v="27"/>
    <n v="33"/>
    <s v="CONTRATO DE PRESTACION DE SERVICIOS PROFESIONALES"/>
    <n v="24"/>
    <s v="CC"/>
    <n v="1019016610"/>
    <s v="JUAN CARLOS DIAZ TORRES"/>
    <n v="3437070"/>
    <m/>
    <m/>
    <n v="3437070"/>
    <x v="11"/>
    <x v="13"/>
  </r>
  <r>
    <n v="2018"/>
    <n v="136"/>
    <n v="1"/>
    <s v="01/JAN/2018"/>
    <s v="31/DEC/2018"/>
    <s v="31/DEC/2018"/>
    <s v="ORDENES DE PAGO"/>
    <n v="0"/>
    <n v="903"/>
    <d v="2018-12-28T00:00:00"/>
    <d v="2018-12-28T00:00:00"/>
    <n v="24"/>
    <n v="31"/>
    <s v="CONTRATO DE PRESTACION DE SERVICIOS PROFESIONALES"/>
    <n v="21"/>
    <s v="CC"/>
    <n v="1016033211"/>
    <s v="JHON FERNEY ABRIL JIMENEZ"/>
    <n v="3437070"/>
    <m/>
    <m/>
    <n v="3437070"/>
    <x v="11"/>
    <x v="13"/>
  </r>
  <r>
    <n v="2018"/>
    <n v="136"/>
    <n v="1"/>
    <s v="01/JAN/2018"/>
    <s v="31/DEC/2018"/>
    <s v="31/DEC/2018"/>
    <s v="ORDENES DE PAGO"/>
    <n v="0"/>
    <n v="904"/>
    <d v="2018-12-28T00:00:00"/>
    <d v="2018-12-28T00:00:00"/>
    <n v="28"/>
    <n v="35"/>
    <s v="CONTRATO DE PRESTACION DE SERVICIOS DE APOYO A LA GESTION"/>
    <n v="25"/>
    <s v="CC"/>
    <n v="1022333143"/>
    <s v="YESID OSWALDO LOPEZ HENAO"/>
    <n v="3593300"/>
    <m/>
    <m/>
    <n v="3593300"/>
    <x v="11"/>
    <x v="13"/>
  </r>
  <r>
    <n v="2018"/>
    <n v="136"/>
    <n v="1"/>
    <s v="01/JAN/2018"/>
    <s v="31/DEC/2018"/>
    <s v="31/DEC/2018"/>
    <s v="ORDENES DE PAGO"/>
    <n v="0"/>
    <n v="905"/>
    <d v="2018-12-28T00:00:00"/>
    <d v="2018-12-28T00:00:00"/>
    <n v="47"/>
    <n v="30"/>
    <s v="CONTRATO DE PRESTACION DE SERVICIOS PROFESIONALES"/>
    <n v="44"/>
    <s v="CC"/>
    <n v="1019081734"/>
    <s v="LINA MARIA BERRIO SUAREZ"/>
    <n v="3079971"/>
    <m/>
    <m/>
    <n v="3079971"/>
    <x v="11"/>
    <x v="13"/>
  </r>
  <r>
    <n v="2018"/>
    <n v="136"/>
    <n v="1"/>
    <s v="01/JAN/2018"/>
    <s v="31/DEC/2018"/>
    <s v="31/DEC/2018"/>
    <s v="ORDENES DE PAGO"/>
    <n v="0"/>
    <n v="906"/>
    <d v="2018-12-28T00:00:00"/>
    <d v="2018-12-28T00:00:00"/>
    <n v="33"/>
    <n v="34"/>
    <s v="CONTRATO DE PRESTACION DE SERVICIOS PROFESIONALES"/>
    <n v="34"/>
    <s v="CC"/>
    <n v="51906542"/>
    <s v="ALBA LUCIA CARRILLO SALINAS"/>
    <n v="7365149"/>
    <m/>
    <m/>
    <n v="7365149"/>
    <x v="11"/>
    <x v="13"/>
  </r>
  <r>
    <n v="2018"/>
    <n v="136"/>
    <n v="1"/>
    <s v="01/JAN/2018"/>
    <s v="31/DEC/2018"/>
    <s v="31/DEC/2018"/>
    <s v="ORDENES DE PAGO"/>
    <n v="0"/>
    <n v="907"/>
    <d v="2018-12-28T00:00:00"/>
    <d v="2018-12-28T00:00:00"/>
    <n v="23"/>
    <n v="28"/>
    <s v="CONTRATO DE PRESTACION DE SERVICIOS PROFESIONALES"/>
    <n v="20"/>
    <s v="CC"/>
    <n v="52810637"/>
    <s v="ANGIE PAOLA JARA RUBIANO"/>
    <n v="3593300"/>
    <m/>
    <m/>
    <n v="3593300"/>
    <x v="11"/>
    <x v="13"/>
  </r>
  <r>
    <n v="2018"/>
    <n v="136"/>
    <n v="1"/>
    <s v="01/JAN/2018"/>
    <s v="31/DEC/2018"/>
    <s v="31/DEC/2018"/>
    <s v="ORDENES DE PAGO"/>
    <n v="0"/>
    <n v="912"/>
    <d v="2018-12-28T00:00:00"/>
    <d v="2018-12-28T00:00:00"/>
    <n v="26"/>
    <n v="27"/>
    <s v="CONTRATO DE PRESTACION DE SERVICIOS PROFESIONALES"/>
    <n v="23"/>
    <s v="CC"/>
    <n v="79799804"/>
    <s v="JUAN MANUEL RICO RAMIREZ"/>
    <n v="6383129"/>
    <m/>
    <m/>
    <n v="6383129"/>
    <x v="11"/>
    <x v="13"/>
  </r>
  <r>
    <n v="2018"/>
    <n v="136"/>
    <n v="1"/>
    <s v="01/JAN/2018"/>
    <s v="31/DEC/2018"/>
    <s v="31/DEC/2018"/>
    <s v="ORDENES DE PAGO"/>
    <n v="0"/>
    <n v="914"/>
    <d v="2018-12-28T00:00:00"/>
    <d v="2018-12-28T00:00:00"/>
    <n v="29"/>
    <n v="29"/>
    <s v="CONTRATO DE PRESTACION DE SERVICIOS PROFESIONALES"/>
    <n v="28"/>
    <s v="CC"/>
    <n v="19418135"/>
    <s v="JAIME GERMAN ALVAREZ GONZALEZ"/>
    <n v="7365149"/>
    <m/>
    <m/>
    <n v="7365149"/>
    <x v="11"/>
    <x v="13"/>
  </r>
  <r>
    <n v="2018"/>
    <n v="136"/>
    <n v="1"/>
    <s v="01/JAN/2018"/>
    <s v="31/DEC/2018"/>
    <s v="31/DEC/2018"/>
    <s v="ORDENES DE PAGO"/>
    <n v="0"/>
    <n v="916"/>
    <d v="2018-12-28T00:00:00"/>
    <d v="2018-12-28T00:00:00"/>
    <n v="25"/>
    <n v="32"/>
    <s v="CONTRATO DE PRESTACION DE SERVICIOS PROFESIONALES"/>
    <n v="22"/>
    <s v="CC"/>
    <n v="79545191"/>
    <s v="JUAN CARLOS CEPEDA MONCADA"/>
    <n v="7365149"/>
    <m/>
    <m/>
    <n v="7365149"/>
    <x v="11"/>
    <x v="13"/>
  </r>
  <r>
    <n v="2018"/>
    <n v="136"/>
    <n v="1"/>
    <s v="01/JAN/2018"/>
    <s v="31/DEC/2018"/>
    <s v="31/DEC/2018"/>
    <s v="ORDENES DE PAGO"/>
    <n v="0"/>
    <n v="957"/>
    <d v="2018-12-31T00:00:00"/>
    <d v="2018-12-31T00:00:00"/>
    <n v="194"/>
    <n v="200"/>
    <s v="CONTRATO DE PRESTACION DE SERVICIOS"/>
    <n v="123"/>
    <s v="NIT"/>
    <n v="830085746"/>
    <s v="I T S SOLUCIONES ESTRATEGICAS SAS"/>
    <n v="16960000"/>
    <m/>
    <m/>
    <n v="16960000"/>
    <x v="11"/>
    <x v="13"/>
  </r>
  <r>
    <n v="2018"/>
    <n v="136"/>
    <n v="1"/>
    <s v="01/JAN/2018"/>
    <s v="31/DEC/2018"/>
    <s v="31/DEC/2018"/>
    <s v="ORDENES DE PAGO"/>
    <n v="0"/>
    <n v="963"/>
    <d v="2018-12-31T00:00:00"/>
    <d v="2018-12-31T00:00:00"/>
    <n v="194"/>
    <n v="200"/>
    <s v="CONTRATO DE PRESTACION DE SERVICIOS"/>
    <n v="123"/>
    <s v="NIT"/>
    <n v="830085746"/>
    <s v="I T S SOLUCIONES ESTRATEGICAS SAS"/>
    <n v="16960000"/>
    <m/>
    <m/>
    <n v="16960000"/>
    <x v="11"/>
    <x v="13"/>
  </r>
  <r>
    <n v="2018"/>
    <n v="136"/>
    <n v="1"/>
    <s v="01/JAN/2018"/>
    <s v="31/DEC/2018"/>
    <s v="31/DEC/2018"/>
    <s v="ORDENES DE PAGO"/>
    <n v="0"/>
    <n v="7"/>
    <d v="2018-02-12T00:00:00"/>
    <d v="2018-02-12T00:00:00"/>
    <n v="51"/>
    <n v="58"/>
    <s v="CONTRATO DE PRESTACION DE SERVICIOS PROFESIONALES"/>
    <n v="53"/>
    <s v="CC"/>
    <n v="79772448"/>
    <s v="LUIS JAVIER LEON ALGECIRAS"/>
    <n v="1000000"/>
    <m/>
    <m/>
    <n v="1000000"/>
    <x v="1"/>
    <x v="14"/>
  </r>
  <r>
    <n v="2018"/>
    <n v="136"/>
    <n v="1"/>
    <s v="01/JAN/2018"/>
    <s v="31/DEC/2018"/>
    <s v="31/DEC/2018"/>
    <s v="ORDENES DE PAGO"/>
    <n v="0"/>
    <n v="18"/>
    <d v="2018-02-12T00:00:00"/>
    <d v="2018-02-12T00:00:00"/>
    <n v="4"/>
    <n v="54"/>
    <s v="CONTRATO DE PRESTACION DE SERVICIOS PROFESIONALES"/>
    <n v="5"/>
    <s v="CC"/>
    <n v="80097672"/>
    <s v="DIEGO ARMANDO LAMPREA MOLINA"/>
    <n v="4017354"/>
    <m/>
    <m/>
    <n v="4017354"/>
    <x v="1"/>
    <x v="14"/>
  </r>
  <r>
    <n v="2018"/>
    <n v="136"/>
    <n v="1"/>
    <s v="01/JAN/2018"/>
    <s v="31/DEC/2018"/>
    <s v="31/DEC/2018"/>
    <s v="ORDENES DE PAGO"/>
    <n v="0"/>
    <n v="19"/>
    <d v="2018-02-12T00:00:00"/>
    <d v="2018-02-12T00:00:00"/>
    <n v="3"/>
    <n v="55"/>
    <s v="CONTRATO DE PRESTACION DE SERVICIOS PROFESIONALES"/>
    <n v="4"/>
    <s v="CC"/>
    <n v="80019562"/>
    <s v="CARLOS ARTURO MERCHAN HERRERA"/>
    <n v="3013016"/>
    <m/>
    <m/>
    <n v="3013016"/>
    <x v="1"/>
    <x v="14"/>
  </r>
  <r>
    <n v="2018"/>
    <n v="136"/>
    <n v="1"/>
    <s v="01/JAN/2018"/>
    <s v="31/DEC/2018"/>
    <s v="31/DEC/2018"/>
    <s v="ORDENES DE PAGO"/>
    <n v="0"/>
    <n v="20"/>
    <d v="2018-02-12T00:00:00"/>
    <d v="2018-02-12T00:00:00"/>
    <n v="67"/>
    <n v="62"/>
    <s v="CONTRATO DE PRESTACION DE SERVICIOS"/>
    <n v="50"/>
    <s v="CC"/>
    <n v="1014211359"/>
    <s v="JONNATHAN DAVID TRIANA BOTIA"/>
    <n v="1000000"/>
    <m/>
    <m/>
    <n v="1000000"/>
    <x v="1"/>
    <x v="14"/>
  </r>
  <r>
    <n v="2018"/>
    <n v="136"/>
    <n v="1"/>
    <s v="01/JAN/2018"/>
    <s v="31/DEC/2018"/>
    <s v="31/DEC/2018"/>
    <s v="ORDENES DE PAGO"/>
    <n v="0"/>
    <n v="23"/>
    <d v="2018-02-12T00:00:00"/>
    <d v="2018-02-12T00:00:00"/>
    <n v="5"/>
    <n v="53"/>
    <s v="CONTRATO DE PRESTACION DE SERVICIOS PROFESIONALES"/>
    <n v="6"/>
    <s v="CC"/>
    <n v="1049603928"/>
    <s v="DIEGO ALFONSO PEDROZA CASTRO"/>
    <n v="3013016"/>
    <n v="3013016"/>
    <m/>
    <m/>
    <x v="1"/>
    <x v="14"/>
  </r>
  <r>
    <n v="2018"/>
    <n v="136"/>
    <n v="1"/>
    <s v="01/JAN/2018"/>
    <s v="31/DEC/2018"/>
    <s v="31/DEC/2018"/>
    <s v="ORDENES DE PAGO"/>
    <n v="0"/>
    <n v="33"/>
    <d v="2018-02-13T00:00:00"/>
    <d v="2018-02-13T00:00:00"/>
    <n v="15"/>
    <n v="56"/>
    <s v="CONTRATO DE PRESTACION DE SERVICIOS PROFESIONALES"/>
    <n v="13"/>
    <s v="CC"/>
    <n v="79573074"/>
    <s v="JORGE FERNANDO BEJARANO LOBO"/>
    <n v="3013016"/>
    <m/>
    <m/>
    <n v="3013016"/>
    <x v="1"/>
    <x v="14"/>
  </r>
  <r>
    <n v="2018"/>
    <n v="136"/>
    <n v="1"/>
    <s v="01/JAN/2018"/>
    <s v="31/DEC/2018"/>
    <s v="31/DEC/2018"/>
    <s v="ORDENES DE PAGO"/>
    <n v="0"/>
    <n v="35"/>
    <d v="2018-02-13T00:00:00"/>
    <d v="2018-02-13T00:00:00"/>
    <n v="50"/>
    <n v="75"/>
    <s v="CONTRATO DE PRESTACION DE SERVICIOS PROFESIONALES"/>
    <n v="51"/>
    <s v="CC"/>
    <n v="94460645"/>
    <s v="DARIO ORLANDO BECERRA ERAZO"/>
    <n v="1339118"/>
    <m/>
    <m/>
    <n v="1339118"/>
    <x v="1"/>
    <x v="14"/>
  </r>
  <r>
    <n v="2018"/>
    <n v="136"/>
    <n v="1"/>
    <s v="01/JAN/2018"/>
    <s v="31/DEC/2018"/>
    <s v="31/DEC/2018"/>
    <s v="ORDENES DE PAGO"/>
    <n v="0"/>
    <n v="50"/>
    <d v="2018-02-19T00:00:00"/>
    <d v="2018-02-19T00:00:00"/>
    <n v="45"/>
    <n v="57"/>
    <s v="CONTRATO DE PRESTACION DE SERVICIOS PROFESIONALES"/>
    <n v="48"/>
    <s v="CC"/>
    <n v="25273125"/>
    <s v="LUZ HELENA CHICANGANA VIDAL"/>
    <n v="937383"/>
    <m/>
    <m/>
    <n v="937383"/>
    <x v="1"/>
    <x v="14"/>
  </r>
  <r>
    <n v="2018"/>
    <n v="136"/>
    <n v="1"/>
    <s v="01/JAN/2018"/>
    <s v="31/DEC/2018"/>
    <s v="31/DEC/2018"/>
    <s v="ORDENES DE PAGO"/>
    <n v="0"/>
    <n v="51"/>
    <d v="2018-02-19T00:00:00"/>
    <d v="2018-02-19T00:00:00"/>
    <n v="32"/>
    <n v="59"/>
    <s v="CONTRATO DE PRESTACION DE SERVICIOS PROFESIONALES"/>
    <n v="32"/>
    <s v="CC"/>
    <n v="30742793"/>
    <s v="MONICA JANNETH ARGOTY MOREANO"/>
    <n v="1406074"/>
    <m/>
    <m/>
    <n v="1406074"/>
    <x v="1"/>
    <x v="14"/>
  </r>
  <r>
    <n v="2018"/>
    <n v="136"/>
    <n v="1"/>
    <s v="01/JAN/2018"/>
    <s v="31/DEC/2018"/>
    <s v="31/DEC/2018"/>
    <s v="ORDENES DE PAGO"/>
    <n v="0"/>
    <n v="53"/>
    <d v="2018-03-02T00:00:00"/>
    <d v="2018-03-02T00:00:00"/>
    <n v="55"/>
    <n v="51"/>
    <s v="CONTRATO DE PRESTACION DE SERVICIOS PROFESIONALES"/>
    <n v="59"/>
    <s v="NIT"/>
    <n v="900046467"/>
    <s v="ADVANCED WEB APPLICATIONS LTDA"/>
    <n v="3370987"/>
    <m/>
    <m/>
    <n v="3370987"/>
    <x v="2"/>
    <x v="14"/>
  </r>
  <r>
    <n v="2018"/>
    <n v="136"/>
    <n v="1"/>
    <s v="01/JAN/2018"/>
    <s v="31/DEC/2018"/>
    <s v="31/DEC/2018"/>
    <s v="ORDENES DE PAGO"/>
    <n v="0"/>
    <n v="54"/>
    <d v="2018-03-02T00:00:00"/>
    <d v="2018-03-02T00:00:00"/>
    <n v="5"/>
    <n v="53"/>
    <s v="CONTRATO DE PRESTACION DE SERVICIOS PROFESIONALES"/>
    <n v="6"/>
    <s v="CC"/>
    <n v="1049603928"/>
    <s v="DIEGO ALFONSO PEDROZA CASTRO"/>
    <n v="3013016"/>
    <m/>
    <m/>
    <n v="3013016"/>
    <x v="2"/>
    <x v="14"/>
  </r>
  <r>
    <n v="2018"/>
    <n v="136"/>
    <n v="1"/>
    <s v="01/JAN/2018"/>
    <s v="31/DEC/2018"/>
    <s v="31/DEC/2018"/>
    <s v="ORDENES DE PAGO"/>
    <n v="0"/>
    <n v="67"/>
    <d v="2018-03-08T00:00:00"/>
    <d v="2018-03-08T00:00:00"/>
    <n v="67"/>
    <n v="62"/>
    <s v="CONTRATO DE PRESTACION DE SERVICIOS"/>
    <n v="50"/>
    <s v="CC"/>
    <n v="1014211359"/>
    <s v="JONNATHAN DAVID TRIANA BOTIA"/>
    <n v="3000000"/>
    <m/>
    <m/>
    <n v="3000000"/>
    <x v="2"/>
    <x v="14"/>
  </r>
  <r>
    <n v="2018"/>
    <n v="136"/>
    <n v="1"/>
    <s v="01/JAN/2018"/>
    <s v="31/DEC/2018"/>
    <s v="31/DEC/2018"/>
    <s v="ORDENES DE PAGO"/>
    <n v="0"/>
    <n v="68"/>
    <d v="2018-03-08T00:00:00"/>
    <d v="2018-03-08T00:00:00"/>
    <n v="45"/>
    <n v="57"/>
    <s v="CONTRATO DE PRESTACION DE SERVICIOS PROFESIONALES"/>
    <n v="48"/>
    <s v="CC"/>
    <n v="25273125"/>
    <s v="LUZ HELENA CHICANGANA VIDAL"/>
    <n v="4686913"/>
    <m/>
    <m/>
    <n v="4686913"/>
    <x v="2"/>
    <x v="14"/>
  </r>
  <r>
    <n v="2018"/>
    <n v="136"/>
    <n v="1"/>
    <s v="01/JAN/2018"/>
    <s v="31/DEC/2018"/>
    <s v="31/DEC/2018"/>
    <s v="ORDENES DE PAGO"/>
    <n v="0"/>
    <n v="69"/>
    <d v="2018-03-08T00:00:00"/>
    <d v="2018-03-08T00:00:00"/>
    <n v="60"/>
    <n v="52"/>
    <s v="CONTRATO DE PRESTACION DE SERVICIOS"/>
    <n v="60"/>
    <s v="CC"/>
    <n v="1030602070"/>
    <s v="FAVER  PEREZ GUTIERREZ"/>
    <n v="2678236"/>
    <m/>
    <m/>
    <n v="2678236"/>
    <x v="2"/>
    <x v="14"/>
  </r>
  <r>
    <n v="2018"/>
    <n v="136"/>
    <n v="1"/>
    <s v="01/JAN/2018"/>
    <s v="31/DEC/2018"/>
    <s v="31/DEC/2018"/>
    <s v="ORDENES DE PAGO"/>
    <n v="0"/>
    <n v="74"/>
    <d v="2018-03-09T00:00:00"/>
    <d v="2018-03-09T00:00:00"/>
    <n v="5"/>
    <n v="53"/>
    <s v="CONTRATO DE PRESTACION DE SERVICIOS PROFESIONALES"/>
    <n v="6"/>
    <s v="CC"/>
    <n v="1049603928"/>
    <s v="DIEGO ALFONSO PEDROZA CASTRO"/>
    <n v="10043385"/>
    <m/>
    <m/>
    <n v="10043385"/>
    <x v="2"/>
    <x v="14"/>
  </r>
  <r>
    <n v="2018"/>
    <n v="136"/>
    <n v="1"/>
    <s v="01/JAN/2018"/>
    <s v="31/DEC/2018"/>
    <s v="31/DEC/2018"/>
    <s v="ORDENES DE PAGO"/>
    <n v="0"/>
    <n v="78"/>
    <d v="2018-03-09T00:00:00"/>
    <d v="2018-03-09T00:00:00"/>
    <n v="3"/>
    <n v="55"/>
    <s v="CONTRATO DE PRESTACION DE SERVICIOS PROFESIONALES"/>
    <n v="4"/>
    <s v="CC"/>
    <n v="80019562"/>
    <s v="CARLOS ARTURO MERCHAN HERRERA"/>
    <n v="10043385"/>
    <m/>
    <m/>
    <n v="10043385"/>
    <x v="2"/>
    <x v="14"/>
  </r>
  <r>
    <n v="2018"/>
    <n v="136"/>
    <n v="1"/>
    <s v="01/JAN/2018"/>
    <s v="31/DEC/2018"/>
    <s v="31/DEC/2018"/>
    <s v="ORDENES DE PAGO"/>
    <n v="0"/>
    <n v="79"/>
    <d v="2018-03-09T00:00:00"/>
    <d v="2018-03-09T00:00:00"/>
    <n v="55"/>
    <n v="51"/>
    <s v="CONTRATO DE PRESTACION DE SERVICIOS PROFESIONALES"/>
    <n v="59"/>
    <s v="NIT"/>
    <n v="900046467"/>
    <s v="ADVANCED WEB APPLICATIONS LTDA"/>
    <n v="19472960"/>
    <m/>
    <m/>
    <n v="19472960"/>
    <x v="2"/>
    <x v="14"/>
  </r>
  <r>
    <n v="2018"/>
    <n v="136"/>
    <n v="1"/>
    <s v="01/JAN/2018"/>
    <s v="31/DEC/2018"/>
    <s v="31/DEC/2018"/>
    <s v="ORDENES DE PAGO"/>
    <n v="0"/>
    <n v="80"/>
    <d v="2018-03-09T00:00:00"/>
    <d v="2018-03-09T00:00:00"/>
    <n v="15"/>
    <n v="56"/>
    <s v="CONTRATO DE PRESTACION DE SERVICIOS PROFESIONALES"/>
    <n v="13"/>
    <s v="CC"/>
    <n v="79573074"/>
    <s v="JORGE FERNANDO BEJARANO LOBO"/>
    <n v="10043385"/>
    <m/>
    <m/>
    <n v="10043385"/>
    <x v="2"/>
    <x v="14"/>
  </r>
  <r>
    <n v="2018"/>
    <n v="136"/>
    <n v="1"/>
    <s v="01/JAN/2018"/>
    <s v="31/DEC/2018"/>
    <s v="31/DEC/2018"/>
    <s v="ORDENES DE PAGO"/>
    <n v="0"/>
    <n v="81"/>
    <d v="2018-03-09T00:00:00"/>
    <d v="2018-03-09T00:00:00"/>
    <n v="4"/>
    <n v="54"/>
    <s v="CONTRATO DE PRESTACION DE SERVICIOS PROFESIONALES"/>
    <n v="5"/>
    <s v="CC"/>
    <n v="80097672"/>
    <s v="DIEGO ARMANDO LAMPREA MOLINA"/>
    <n v="10043385"/>
    <m/>
    <m/>
    <n v="10043385"/>
    <x v="2"/>
    <x v="14"/>
  </r>
  <r>
    <n v="2018"/>
    <n v="136"/>
    <n v="1"/>
    <s v="01/JAN/2018"/>
    <s v="31/DEC/2018"/>
    <s v="31/DEC/2018"/>
    <s v="ORDENES DE PAGO"/>
    <n v="0"/>
    <n v="82"/>
    <d v="2018-03-09T00:00:00"/>
    <d v="2018-03-09T00:00:00"/>
    <n v="30"/>
    <n v="15"/>
    <s v="CONTRATO DE PRESTACION DE SERVICIOS PROFESIONALES"/>
    <n v="42"/>
    <s v="CC"/>
    <n v="60370762"/>
    <s v="JOHANA PATRICIA GARCIA POVEDA"/>
    <n v="3744000"/>
    <m/>
    <m/>
    <n v="3744000"/>
    <x v="2"/>
    <x v="14"/>
  </r>
  <r>
    <n v="2018"/>
    <n v="136"/>
    <n v="1"/>
    <s v="01/JAN/2018"/>
    <s v="31/DEC/2018"/>
    <s v="31/DEC/2018"/>
    <s v="ORDENES DE PAGO"/>
    <n v="0"/>
    <n v="83"/>
    <d v="2018-03-09T00:00:00"/>
    <d v="2018-03-09T00:00:00"/>
    <n v="30"/>
    <n v="15"/>
    <s v="CONTRATO DE PRESTACION DE SERVICIOS PROFESIONALES"/>
    <n v="42"/>
    <s v="CC"/>
    <n v="60370762"/>
    <s v="JOHANA PATRICIA GARCIA POVEDA"/>
    <n v="12480000"/>
    <m/>
    <m/>
    <n v="12480000"/>
    <x v="2"/>
    <x v="14"/>
  </r>
  <r>
    <n v="2018"/>
    <n v="136"/>
    <n v="1"/>
    <s v="01/JAN/2018"/>
    <s v="31/DEC/2018"/>
    <s v="31/DEC/2018"/>
    <s v="ORDENES DE PAGO"/>
    <n v="0"/>
    <n v="98"/>
    <d v="2018-03-16T00:00:00"/>
    <d v="2018-03-16T00:00:00"/>
    <n v="51"/>
    <n v="58"/>
    <s v="CONTRATO DE PRESTACION DE SERVICIOS PROFESIONALES"/>
    <n v="53"/>
    <s v="CC"/>
    <n v="79772448"/>
    <s v="LUIS JAVIER LEON ALGECIRAS"/>
    <n v="3000000"/>
    <m/>
    <m/>
    <n v="3000000"/>
    <x v="2"/>
    <x v="14"/>
  </r>
  <r>
    <n v="2018"/>
    <n v="136"/>
    <n v="1"/>
    <s v="01/JAN/2018"/>
    <s v="31/DEC/2018"/>
    <s v="31/DEC/2018"/>
    <s v="ORDENES DE PAGO"/>
    <n v="0"/>
    <n v="102"/>
    <d v="2018-03-16T00:00:00"/>
    <d v="2018-03-16T00:00:00"/>
    <n v="56"/>
    <n v="61"/>
    <s v="CONTRATO DE PRESTACION DE SERVICIOS PROFESIONALES"/>
    <n v="52"/>
    <s v="CC"/>
    <n v="11322903"/>
    <s v="FACCELLO  ARGEL MANJARRES"/>
    <n v="8034708"/>
    <m/>
    <m/>
    <n v="8034708"/>
    <x v="2"/>
    <x v="14"/>
  </r>
  <r>
    <n v="2018"/>
    <n v="136"/>
    <n v="1"/>
    <s v="01/JAN/2018"/>
    <s v="31/DEC/2018"/>
    <s v="31/DEC/2018"/>
    <s v="ORDENES DE PAGO"/>
    <n v="0"/>
    <n v="113"/>
    <d v="2018-03-16T00:00:00"/>
    <d v="2018-03-16T00:00:00"/>
    <n v="32"/>
    <n v="59"/>
    <s v="CONTRATO DE PRESTACION DE SERVICIOS PROFESIONALES"/>
    <n v="32"/>
    <s v="CC"/>
    <n v="30742793"/>
    <s v="MONICA JANNETH ARGOTY MOREANO"/>
    <n v="6026031"/>
    <m/>
    <m/>
    <n v="6026031"/>
    <x v="2"/>
    <x v="14"/>
  </r>
  <r>
    <n v="2018"/>
    <n v="136"/>
    <n v="1"/>
    <s v="01/JAN/2018"/>
    <s v="31/DEC/2018"/>
    <s v="31/DEC/2018"/>
    <s v="ORDENES DE PAGO"/>
    <n v="0"/>
    <n v="116"/>
    <d v="2018-03-16T00:00:00"/>
    <d v="2018-03-16T00:00:00"/>
    <n v="50"/>
    <n v="75"/>
    <s v="CONTRATO DE PRESTACION DE SERVICIOS PROFESIONALES"/>
    <n v="51"/>
    <s v="CC"/>
    <n v="94460645"/>
    <s v="DARIO ORLANDO BECERRA ERAZO"/>
    <n v="6695590"/>
    <m/>
    <m/>
    <n v="6695590"/>
    <x v="2"/>
    <x v="14"/>
  </r>
  <r>
    <n v="2018"/>
    <n v="136"/>
    <n v="1"/>
    <s v="01/JAN/2018"/>
    <s v="31/DEC/2018"/>
    <s v="31/DEC/2018"/>
    <s v="ORDENES DE PAGO"/>
    <n v="0"/>
    <n v="122"/>
    <d v="2018-03-23T00:00:00"/>
    <d v="2018-03-23T00:00:00"/>
    <n v="65"/>
    <n v="74"/>
    <s v="ORDEN DE COMPRA"/>
    <n v="74"/>
    <s v="NIT"/>
    <n v="800103052"/>
    <s v="ORACLE COLOMBIA LIMITADA"/>
    <n v="215014948"/>
    <m/>
    <m/>
    <n v="215014948"/>
    <x v="2"/>
    <x v="14"/>
  </r>
  <r>
    <n v="2018"/>
    <n v="136"/>
    <n v="1"/>
    <s v="01/JAN/2018"/>
    <s v="31/DEC/2018"/>
    <s v="31/DEC/2018"/>
    <s v="ORDENES DE PAGO"/>
    <n v="0"/>
    <n v="123"/>
    <d v="2018-03-23T00:00:00"/>
    <d v="2018-03-23T00:00:00"/>
    <n v="64"/>
    <n v="74"/>
    <s v="ORDEN DE COMPRA"/>
    <n v="68"/>
    <s v="NIT"/>
    <n v="800103052"/>
    <s v="ORACLE COLOMBIA LIMITADA"/>
    <n v="51745999"/>
    <m/>
    <m/>
    <n v="51745999"/>
    <x v="2"/>
    <x v="14"/>
  </r>
  <r>
    <n v="2018"/>
    <n v="136"/>
    <n v="1"/>
    <s v="01/JAN/2018"/>
    <s v="31/DEC/2018"/>
    <s v="31/DEC/2018"/>
    <s v="ORDENES DE PAGO"/>
    <n v="0"/>
    <n v="126"/>
    <d v="2018-03-23T00:00:00"/>
    <d v="2018-03-23T00:00:00"/>
    <n v="58"/>
    <n v="63"/>
    <s v="CONTRATO DE PRESTACION DE SERVICIOS PROFESIONALES"/>
    <n v="31"/>
    <s v="CC"/>
    <n v="79690681"/>
    <s v="HECTOR ALEXANDER MARTINEZ SILVA"/>
    <n v="6695590"/>
    <m/>
    <m/>
    <n v="6695590"/>
    <x v="2"/>
    <x v="14"/>
  </r>
  <r>
    <n v="2018"/>
    <n v="136"/>
    <n v="1"/>
    <s v="01/JAN/2018"/>
    <s v="31/DEC/2018"/>
    <s v="31/DEC/2018"/>
    <s v="ORDENES DE PAGO"/>
    <n v="0"/>
    <n v="158"/>
    <d v="2018-04-10T00:00:00"/>
    <d v="2018-04-10T00:00:00"/>
    <n v="3"/>
    <n v="55"/>
    <s v="CONTRATO DE PRESTACION DE SERVICIOS PROFESIONALES"/>
    <n v="4"/>
    <s v="CC"/>
    <n v="80019562"/>
    <s v="CARLOS ARTURO MERCHAN HERRERA"/>
    <n v="10043385"/>
    <m/>
    <m/>
    <n v="10043385"/>
    <x v="3"/>
    <x v="14"/>
  </r>
  <r>
    <n v="2018"/>
    <n v="136"/>
    <n v="1"/>
    <s v="01/JAN/2018"/>
    <s v="31/DEC/2018"/>
    <s v="31/DEC/2018"/>
    <s v="ORDENES DE PAGO"/>
    <n v="0"/>
    <n v="159"/>
    <d v="2018-04-10T00:00:00"/>
    <d v="2018-04-10T00:00:00"/>
    <n v="5"/>
    <n v="53"/>
    <s v="CONTRATO DE PRESTACION DE SERVICIOS PROFESIONALES"/>
    <n v="6"/>
    <s v="CC"/>
    <n v="1049603928"/>
    <s v="DIEGO ALFONSO PEDROZA CASTRO"/>
    <n v="10043385"/>
    <m/>
    <m/>
    <n v="10043385"/>
    <x v="3"/>
    <x v="14"/>
  </r>
  <r>
    <n v="2018"/>
    <n v="136"/>
    <n v="1"/>
    <s v="01/JAN/2018"/>
    <s v="31/DEC/2018"/>
    <s v="31/DEC/2018"/>
    <s v="ORDENES DE PAGO"/>
    <n v="0"/>
    <n v="160"/>
    <d v="2018-04-10T00:00:00"/>
    <d v="2018-04-10T00:00:00"/>
    <n v="60"/>
    <n v="52"/>
    <s v="CONTRATO DE PRESTACION DE SERVICIOS"/>
    <n v="60"/>
    <s v="CC"/>
    <n v="1030602070"/>
    <s v="FAVER  PEREZ GUTIERREZ"/>
    <n v="2678236"/>
    <m/>
    <m/>
    <n v="2678236"/>
    <x v="3"/>
    <x v="14"/>
  </r>
  <r>
    <n v="2018"/>
    <n v="136"/>
    <n v="1"/>
    <s v="01/JAN/2018"/>
    <s v="31/DEC/2018"/>
    <s v="31/DEC/2018"/>
    <s v="ORDENES DE PAGO"/>
    <n v="0"/>
    <n v="161"/>
    <d v="2018-04-10T00:00:00"/>
    <d v="2018-04-10T00:00:00"/>
    <n v="55"/>
    <n v="51"/>
    <s v="CONTRATO DE PRESTACION DE SERVICIOS PROFESIONALES"/>
    <n v="59"/>
    <s v="NIT"/>
    <n v="900046467"/>
    <s v="ADVANCED WEB APPLICATIONS LTDA"/>
    <n v="20088641"/>
    <m/>
    <m/>
    <n v="20088641"/>
    <x v="3"/>
    <x v="14"/>
  </r>
  <r>
    <n v="2018"/>
    <n v="136"/>
    <n v="1"/>
    <s v="01/JAN/2018"/>
    <s v="31/DEC/2018"/>
    <s v="31/DEC/2018"/>
    <s v="ORDENES DE PAGO"/>
    <n v="0"/>
    <n v="162"/>
    <d v="2018-04-10T00:00:00"/>
    <d v="2018-04-10T00:00:00"/>
    <n v="30"/>
    <n v="15"/>
    <s v="CONTRATO DE PRESTACION DE SERVICIOS PROFESIONALES"/>
    <n v="42"/>
    <s v="CC"/>
    <n v="60370762"/>
    <s v="JOHANA PATRICIA GARCIA POVEDA"/>
    <n v="12480000"/>
    <m/>
    <m/>
    <n v="12480000"/>
    <x v="3"/>
    <x v="14"/>
  </r>
  <r>
    <n v="2018"/>
    <n v="136"/>
    <n v="1"/>
    <s v="01/JAN/2018"/>
    <s v="31/DEC/2018"/>
    <s v="31/DEC/2018"/>
    <s v="ORDENES DE PAGO"/>
    <n v="0"/>
    <n v="164"/>
    <d v="2018-04-10T00:00:00"/>
    <d v="2018-04-10T00:00:00"/>
    <n v="4"/>
    <n v="54"/>
    <s v="CONTRATO DE PRESTACION DE SERVICIOS PROFESIONALES"/>
    <n v="5"/>
    <s v="CC"/>
    <n v="80097672"/>
    <s v="DIEGO ARMANDO LAMPREA MOLINA"/>
    <n v="10043385"/>
    <m/>
    <m/>
    <n v="10043385"/>
    <x v="3"/>
    <x v="14"/>
  </r>
  <r>
    <n v="2018"/>
    <n v="136"/>
    <n v="1"/>
    <s v="01/JAN/2018"/>
    <s v="31/DEC/2018"/>
    <s v="31/DEC/2018"/>
    <s v="ORDENES DE PAGO"/>
    <n v="0"/>
    <n v="181"/>
    <d v="2018-04-12T00:00:00"/>
    <d v="2018-04-12T00:00:00"/>
    <n v="50"/>
    <n v="75"/>
    <s v="CONTRATO DE PRESTACION DE SERVICIOS PROFESIONALES"/>
    <n v="51"/>
    <s v="CC"/>
    <n v="94460645"/>
    <s v="DARIO ORLANDO BECERRA ERAZO"/>
    <n v="6695590"/>
    <m/>
    <m/>
    <n v="6695590"/>
    <x v="3"/>
    <x v="14"/>
  </r>
  <r>
    <n v="2018"/>
    <n v="136"/>
    <n v="1"/>
    <s v="01/JAN/2018"/>
    <s v="31/DEC/2018"/>
    <s v="31/DEC/2018"/>
    <s v="ORDENES DE PAGO"/>
    <n v="0"/>
    <n v="182"/>
    <d v="2018-04-12T00:00:00"/>
    <d v="2018-04-12T00:00:00"/>
    <n v="32"/>
    <n v="59"/>
    <s v="CONTRATO DE PRESTACION DE SERVICIOS PROFESIONALES"/>
    <n v="32"/>
    <s v="CC"/>
    <n v="30742793"/>
    <s v="MONICA JANNETH ARGOTY MOREANO"/>
    <n v="6026031"/>
    <m/>
    <m/>
    <n v="6026031"/>
    <x v="3"/>
    <x v="14"/>
  </r>
  <r>
    <n v="2018"/>
    <n v="136"/>
    <n v="1"/>
    <s v="01/JAN/2018"/>
    <s v="31/DEC/2018"/>
    <s v="31/DEC/2018"/>
    <s v="ORDENES DE PAGO"/>
    <n v="0"/>
    <n v="183"/>
    <d v="2018-04-12T00:00:00"/>
    <d v="2018-04-12T00:00:00"/>
    <n v="15"/>
    <n v="56"/>
    <s v="CONTRATO DE PRESTACION DE SERVICIOS PROFESIONALES"/>
    <n v="13"/>
    <s v="CC"/>
    <n v="79573074"/>
    <s v="JORGE FERNANDO BEJARANO LOBO"/>
    <n v="10043385"/>
    <m/>
    <m/>
    <n v="10043385"/>
    <x v="3"/>
    <x v="14"/>
  </r>
  <r>
    <n v="2018"/>
    <n v="136"/>
    <n v="1"/>
    <s v="01/JAN/2018"/>
    <s v="31/DEC/2018"/>
    <s v="31/DEC/2018"/>
    <s v="ORDENES DE PAGO"/>
    <n v="0"/>
    <n v="188"/>
    <d v="2018-04-12T00:00:00"/>
    <d v="2018-04-12T00:00:00"/>
    <n v="67"/>
    <n v="62"/>
    <s v="CONTRATO DE PRESTACION DE SERVICIOS"/>
    <n v="50"/>
    <s v="CC"/>
    <n v="1014211359"/>
    <s v="JONNATHAN DAVID TRIANA BOTIA"/>
    <n v="3000000"/>
    <n v="3000000"/>
    <m/>
    <m/>
    <x v="3"/>
    <x v="14"/>
  </r>
  <r>
    <n v="2018"/>
    <n v="136"/>
    <n v="1"/>
    <s v="01/JAN/2018"/>
    <s v="31/DEC/2018"/>
    <s v="31/DEC/2018"/>
    <s v="ORDENES DE PAGO"/>
    <n v="0"/>
    <n v="190"/>
    <d v="2018-04-13T00:00:00"/>
    <d v="2018-04-13T00:00:00"/>
    <n v="67"/>
    <n v="62"/>
    <s v="CONTRATO DE PRESTACION DE SERVICIOS"/>
    <n v="50"/>
    <s v="CC"/>
    <n v="1014211359"/>
    <s v="JONNATHAN DAVID TRIANA BOTIA"/>
    <n v="3000000"/>
    <m/>
    <m/>
    <n v="3000000"/>
    <x v="3"/>
    <x v="14"/>
  </r>
  <r>
    <n v="2018"/>
    <n v="136"/>
    <n v="1"/>
    <s v="01/JAN/2018"/>
    <s v="31/DEC/2018"/>
    <s v="31/DEC/2018"/>
    <s v="ORDENES DE PAGO"/>
    <n v="0"/>
    <n v="192"/>
    <d v="2018-04-13T00:00:00"/>
    <d v="2018-04-13T00:00:00"/>
    <n v="51"/>
    <n v="58"/>
    <s v="CONTRATO DE PRESTACION DE SERVICIOS PROFESIONALES"/>
    <n v="53"/>
    <s v="CC"/>
    <n v="79772448"/>
    <s v="LUIS JAVIER LEON ALGECIRAS"/>
    <n v="3000000"/>
    <m/>
    <m/>
    <n v="3000000"/>
    <x v="3"/>
    <x v="14"/>
  </r>
  <r>
    <n v="2018"/>
    <n v="136"/>
    <n v="1"/>
    <s v="01/JAN/2018"/>
    <s v="31/DEC/2018"/>
    <s v="31/DEC/2018"/>
    <s v="ORDENES DE PAGO"/>
    <n v="0"/>
    <n v="203"/>
    <d v="2018-04-25T00:00:00"/>
    <d v="2018-04-25T00:00:00"/>
    <n v="45"/>
    <n v="57"/>
    <s v="CONTRATO DE PRESTACION DE SERVICIOS PROFESIONALES"/>
    <n v="48"/>
    <s v="CC"/>
    <n v="25273125"/>
    <s v="LUZ HELENA CHICANGANA VIDAL"/>
    <n v="4686913"/>
    <m/>
    <m/>
    <n v="4686913"/>
    <x v="3"/>
    <x v="14"/>
  </r>
  <r>
    <n v="2018"/>
    <n v="136"/>
    <n v="1"/>
    <s v="01/JAN/2018"/>
    <s v="31/DEC/2018"/>
    <s v="31/DEC/2018"/>
    <s v="ORDENES DE PAGO"/>
    <n v="0"/>
    <n v="204"/>
    <d v="2018-04-18T00:00:00"/>
    <d v="2018-04-18T00:00:00"/>
    <n v="56"/>
    <n v="61"/>
    <s v="CONTRATO DE PRESTACION DE SERVICIOS PROFESIONALES"/>
    <n v="52"/>
    <s v="CC"/>
    <n v="11322903"/>
    <s v="FACCELLO  ARGEL MANJARRES"/>
    <n v="8034708"/>
    <m/>
    <m/>
    <n v="8034708"/>
    <x v="3"/>
    <x v="14"/>
  </r>
  <r>
    <n v="2018"/>
    <n v="136"/>
    <n v="1"/>
    <s v="01/JAN/2018"/>
    <s v="31/DEC/2018"/>
    <s v="31/DEC/2018"/>
    <s v="ORDENES DE PAGO"/>
    <n v="0"/>
    <n v="205"/>
    <d v="2018-04-23T00:00:00"/>
    <d v="2018-04-23T00:00:00"/>
    <n v="83"/>
    <n v="1"/>
    <s v="CONTRATO DE CONSULTORIA"/>
    <n v="82"/>
    <s v="NIT"/>
    <n v="800104672"/>
    <s v="INDUDATA S A S"/>
    <n v="234674997"/>
    <m/>
    <m/>
    <n v="234674997"/>
    <x v="3"/>
    <x v="14"/>
  </r>
  <r>
    <n v="2018"/>
    <n v="136"/>
    <n v="1"/>
    <s v="01/JAN/2018"/>
    <s v="31/DEC/2018"/>
    <s v="31/DEC/2018"/>
    <s v="ORDENES DE PAGO"/>
    <n v="0"/>
    <n v="206"/>
    <d v="2018-04-23T00:00:00"/>
    <d v="2018-04-23T00:00:00"/>
    <n v="82"/>
    <n v="2"/>
    <s v="CONTRATO DE INTERVENTORIA"/>
    <n v="83"/>
    <s v="NIT"/>
    <n v="900883191"/>
    <s v="BETA GROUP SERVICES S A S"/>
    <n v="74594399"/>
    <m/>
    <m/>
    <n v="74594399"/>
    <x v="3"/>
    <x v="14"/>
  </r>
  <r>
    <n v="2018"/>
    <n v="136"/>
    <n v="1"/>
    <s v="01/JAN/2018"/>
    <s v="31/DEC/2018"/>
    <s v="31/DEC/2018"/>
    <s v="ORDENES DE PAGO"/>
    <n v="0"/>
    <n v="207"/>
    <d v="2018-04-24T00:00:00"/>
    <d v="2018-04-24T00:00:00"/>
    <n v="58"/>
    <n v="63"/>
    <s v="CONTRATO DE PRESTACION DE SERVICIOS PROFESIONALES"/>
    <n v="31"/>
    <s v="CC"/>
    <n v="79690681"/>
    <s v="HECTOR ALEXANDER MARTINEZ SILVA"/>
    <n v="223186"/>
    <m/>
    <m/>
    <n v="223186"/>
    <x v="3"/>
    <x v="14"/>
  </r>
  <r>
    <n v="2018"/>
    <n v="136"/>
    <n v="1"/>
    <s v="01/JAN/2018"/>
    <s v="31/DEC/2018"/>
    <s v="31/DEC/2018"/>
    <s v="ORDENES DE PAGO"/>
    <n v="0"/>
    <n v="208"/>
    <d v="2018-04-24T00:00:00"/>
    <d v="2018-04-24T00:00:00"/>
    <n v="58"/>
    <n v="63"/>
    <s v="CONTRATO DE PRESTACION DE SERVICIOS PROFESIONALES"/>
    <n v="31"/>
    <s v="CC"/>
    <n v="79690681"/>
    <s v="HECTOR ALEXANDER MARTINEZ SILVA"/>
    <n v="6695590"/>
    <m/>
    <m/>
    <n v="6695590"/>
    <x v="3"/>
    <x v="14"/>
  </r>
  <r>
    <n v="2018"/>
    <n v="136"/>
    <n v="1"/>
    <s v="01/JAN/2018"/>
    <s v="31/DEC/2018"/>
    <s v="31/DEC/2018"/>
    <s v="ORDENES DE PAGO"/>
    <n v="0"/>
    <n v="209"/>
    <d v="2018-04-23T00:00:00"/>
    <d v="2018-04-23T00:00:00"/>
    <n v="64"/>
    <n v="74"/>
    <s v="ORDEN DE COMPRA"/>
    <n v="68"/>
    <s v="NIT"/>
    <n v="800103052"/>
    <s v="ORACLE COLOMBIA LIMITADA"/>
    <n v="98292220"/>
    <m/>
    <m/>
    <n v="98292220"/>
    <x v="3"/>
    <x v="14"/>
  </r>
  <r>
    <n v="2018"/>
    <n v="136"/>
    <n v="1"/>
    <s v="01/JAN/2018"/>
    <s v="31/DEC/2018"/>
    <s v="31/DEC/2018"/>
    <s v="ORDENES DE PAGO"/>
    <n v="0"/>
    <n v="225"/>
    <d v="2018-05-08T00:00:00"/>
    <d v="2018-05-08T00:00:00"/>
    <n v="51"/>
    <n v="58"/>
    <s v="CONTRATO DE PRESTACION DE SERVICIOS PROFESIONALES"/>
    <n v="53"/>
    <s v="CC"/>
    <n v="79772448"/>
    <s v="LUIS JAVIER LEON ALGECIRAS"/>
    <n v="3000000"/>
    <m/>
    <m/>
    <n v="3000000"/>
    <x v="4"/>
    <x v="14"/>
  </r>
  <r>
    <n v="2018"/>
    <n v="136"/>
    <n v="1"/>
    <s v="01/JAN/2018"/>
    <s v="31/DEC/2018"/>
    <s v="31/DEC/2018"/>
    <s v="ORDENES DE PAGO"/>
    <n v="0"/>
    <n v="226"/>
    <d v="2018-05-08T00:00:00"/>
    <d v="2018-05-08T00:00:00"/>
    <n v="30"/>
    <n v="15"/>
    <s v="CONTRATO DE PRESTACION DE SERVICIOS PROFESIONALES"/>
    <n v="42"/>
    <s v="CC"/>
    <n v="60370762"/>
    <s v="JOHANA PATRICIA GARCIA POVEDA"/>
    <n v="12480000"/>
    <m/>
    <m/>
    <n v="12480000"/>
    <x v="4"/>
    <x v="14"/>
  </r>
  <r>
    <n v="2018"/>
    <n v="136"/>
    <n v="1"/>
    <s v="01/JAN/2018"/>
    <s v="31/DEC/2018"/>
    <s v="31/DEC/2018"/>
    <s v="ORDENES DE PAGO"/>
    <n v="0"/>
    <n v="227"/>
    <d v="2018-05-08T00:00:00"/>
    <d v="2018-05-08T00:00:00"/>
    <n v="50"/>
    <n v="75"/>
    <s v="CONTRATO DE PRESTACION DE SERVICIOS PROFESIONALES"/>
    <n v="51"/>
    <s v="CC"/>
    <n v="94460645"/>
    <s v="DARIO ORLANDO BECERRA ERAZO"/>
    <n v="6695590"/>
    <m/>
    <m/>
    <n v="6695590"/>
    <x v="4"/>
    <x v="14"/>
  </r>
  <r>
    <n v="2018"/>
    <n v="136"/>
    <n v="1"/>
    <s v="01/JAN/2018"/>
    <s v="31/DEC/2018"/>
    <s v="31/DEC/2018"/>
    <s v="ORDENES DE PAGO"/>
    <n v="0"/>
    <n v="228"/>
    <d v="2018-05-08T00:00:00"/>
    <d v="2018-05-08T00:00:00"/>
    <n v="15"/>
    <n v="56"/>
    <s v="CONTRATO DE PRESTACION DE SERVICIOS PROFESIONALES"/>
    <n v="13"/>
    <s v="CC"/>
    <n v="79573074"/>
    <s v="JORGE FERNANDO BEJARANO LOBO"/>
    <n v="10043385"/>
    <m/>
    <m/>
    <n v="10043385"/>
    <x v="4"/>
    <x v="14"/>
  </r>
  <r>
    <n v="2018"/>
    <n v="136"/>
    <n v="1"/>
    <s v="01/JAN/2018"/>
    <s v="31/DEC/2018"/>
    <s v="31/DEC/2018"/>
    <s v="ORDENES DE PAGO"/>
    <n v="0"/>
    <n v="229"/>
    <d v="2018-05-08T00:00:00"/>
    <d v="2018-05-08T00:00:00"/>
    <n v="5"/>
    <n v="53"/>
    <s v="CONTRATO DE PRESTACION DE SERVICIOS PROFESIONALES"/>
    <n v="6"/>
    <s v="CC"/>
    <n v="1049603928"/>
    <s v="DIEGO ALFONSO PEDROZA CASTRO"/>
    <n v="10043385"/>
    <m/>
    <m/>
    <n v="10043385"/>
    <x v="4"/>
    <x v="14"/>
  </r>
  <r>
    <n v="2018"/>
    <n v="136"/>
    <n v="1"/>
    <s v="01/JAN/2018"/>
    <s v="31/DEC/2018"/>
    <s v="31/DEC/2018"/>
    <s v="ORDENES DE PAGO"/>
    <n v="0"/>
    <n v="230"/>
    <d v="2018-05-08T00:00:00"/>
    <d v="2018-05-08T00:00:00"/>
    <n v="60"/>
    <n v="52"/>
    <s v="CONTRATO DE PRESTACION DE SERVICIOS"/>
    <n v="60"/>
    <s v="CC"/>
    <n v="1030602070"/>
    <s v="FAVER  PEREZ GUTIERREZ"/>
    <n v="2678236"/>
    <m/>
    <m/>
    <n v="2678236"/>
    <x v="4"/>
    <x v="14"/>
  </r>
  <r>
    <n v="2018"/>
    <n v="136"/>
    <n v="1"/>
    <s v="01/JAN/2018"/>
    <s v="31/DEC/2018"/>
    <s v="31/DEC/2018"/>
    <s v="ORDENES DE PAGO"/>
    <n v="0"/>
    <n v="249"/>
    <d v="2018-05-10T00:00:00"/>
    <d v="2018-05-10T00:00:00"/>
    <n v="4"/>
    <n v="54"/>
    <s v="CONTRATO DE PRESTACION DE SERVICIOS PROFESIONALES"/>
    <n v="5"/>
    <s v="CC"/>
    <n v="80097672"/>
    <s v="DIEGO ARMANDO LAMPREA MOLINA"/>
    <n v="10043385"/>
    <m/>
    <m/>
    <n v="10043385"/>
    <x v="4"/>
    <x v="14"/>
  </r>
  <r>
    <n v="2018"/>
    <n v="136"/>
    <n v="1"/>
    <s v="01/JAN/2018"/>
    <s v="31/DEC/2018"/>
    <s v="31/DEC/2018"/>
    <s v="ORDENES DE PAGO"/>
    <n v="0"/>
    <n v="250"/>
    <d v="2018-05-10T00:00:00"/>
    <d v="2018-05-10T00:00:00"/>
    <n v="3"/>
    <n v="55"/>
    <s v="CONTRATO DE PRESTACION DE SERVICIOS PROFESIONALES"/>
    <n v="4"/>
    <s v="CC"/>
    <n v="80019562"/>
    <s v="CARLOS ARTURO MERCHAN HERRERA"/>
    <n v="10043385"/>
    <m/>
    <m/>
    <n v="10043385"/>
    <x v="4"/>
    <x v="14"/>
  </r>
  <r>
    <n v="2018"/>
    <n v="136"/>
    <n v="1"/>
    <s v="01/JAN/2018"/>
    <s v="31/DEC/2018"/>
    <s v="31/DEC/2018"/>
    <s v="ORDENES DE PAGO"/>
    <n v="0"/>
    <n v="251"/>
    <d v="2018-05-10T00:00:00"/>
    <d v="2018-05-10T00:00:00"/>
    <n v="67"/>
    <n v="62"/>
    <s v="CONTRATO DE PRESTACION DE SERVICIOS"/>
    <n v="50"/>
    <s v="CC"/>
    <n v="1014211359"/>
    <s v="JONNATHAN DAVID TRIANA BOTIA"/>
    <n v="3000000"/>
    <m/>
    <m/>
    <n v="3000000"/>
    <x v="4"/>
    <x v="14"/>
  </r>
  <r>
    <n v="2018"/>
    <n v="136"/>
    <n v="1"/>
    <s v="01/JAN/2018"/>
    <s v="31/DEC/2018"/>
    <s v="31/DEC/2018"/>
    <s v="ORDENES DE PAGO"/>
    <n v="0"/>
    <n v="252"/>
    <d v="2018-05-10T00:00:00"/>
    <d v="2018-05-10T00:00:00"/>
    <n v="55"/>
    <n v="51"/>
    <s v="CONTRATO DE PRESTACION DE SERVICIOS PROFESIONALES"/>
    <n v="59"/>
    <s v="NIT"/>
    <n v="900046467"/>
    <s v="ADVANCED WEB APPLICATIONS LTDA"/>
    <n v="13624000"/>
    <m/>
    <m/>
    <n v="13624000"/>
    <x v="4"/>
    <x v="14"/>
  </r>
  <r>
    <n v="2018"/>
    <n v="136"/>
    <n v="1"/>
    <s v="01/JAN/2018"/>
    <s v="31/DEC/2018"/>
    <s v="31/DEC/2018"/>
    <s v="ORDENES DE PAGO"/>
    <n v="0"/>
    <n v="263"/>
    <d v="2018-05-16T00:00:00"/>
    <d v="2018-05-16T00:00:00"/>
    <n v="32"/>
    <n v="59"/>
    <s v="CONTRATO DE PRESTACION DE SERVICIOS PROFESIONALES"/>
    <n v="32"/>
    <s v="CC"/>
    <n v="30742793"/>
    <s v="MONICA JANNETH ARGOTY MOREANO"/>
    <n v="6026031"/>
    <m/>
    <m/>
    <n v="6026031"/>
    <x v="4"/>
    <x v="14"/>
  </r>
  <r>
    <n v="2018"/>
    <n v="136"/>
    <n v="1"/>
    <s v="01/JAN/2018"/>
    <s v="31/DEC/2018"/>
    <s v="31/DEC/2018"/>
    <s v="ORDENES DE PAGO"/>
    <n v="0"/>
    <n v="269"/>
    <d v="2018-05-11T00:00:00"/>
    <d v="2018-05-11T00:00:00"/>
    <n v="45"/>
    <n v="57"/>
    <s v="CONTRATO DE PRESTACION DE SERVICIOS PROFESIONALES"/>
    <n v="48"/>
    <s v="CC"/>
    <n v="25273125"/>
    <s v="LUZ HELENA CHICANGANA VIDAL"/>
    <n v="4686913"/>
    <m/>
    <m/>
    <n v="4686913"/>
    <x v="4"/>
    <x v="14"/>
  </r>
  <r>
    <n v="2018"/>
    <n v="136"/>
    <n v="1"/>
    <s v="01/JAN/2018"/>
    <s v="31/DEC/2018"/>
    <s v="31/DEC/2018"/>
    <s v="ORDENES DE PAGO"/>
    <n v="0"/>
    <n v="275"/>
    <d v="2018-05-16T00:00:00"/>
    <d v="2018-05-16T00:00:00"/>
    <n v="58"/>
    <n v="63"/>
    <s v="CONTRATO DE PRESTACION DE SERVICIOS PROFESIONALES"/>
    <n v="31"/>
    <s v="CC"/>
    <n v="79690681"/>
    <s v="HECTOR ALEXANDER MARTINEZ SILVA"/>
    <n v="6695590"/>
    <m/>
    <m/>
    <n v="6695590"/>
    <x v="4"/>
    <x v="14"/>
  </r>
  <r>
    <n v="2018"/>
    <n v="136"/>
    <n v="1"/>
    <s v="01/JAN/2018"/>
    <s v="31/DEC/2018"/>
    <s v="31/DEC/2018"/>
    <s v="ORDENES DE PAGO"/>
    <n v="0"/>
    <n v="277"/>
    <d v="2018-05-16T00:00:00"/>
    <d v="2018-05-16T00:00:00"/>
    <n v="56"/>
    <n v="61"/>
    <s v="CONTRATO DE PRESTACION DE SERVICIOS PROFESIONALES"/>
    <n v="52"/>
    <s v="CC"/>
    <n v="11322903"/>
    <s v="FACCELLO  ARGEL MANJARRES"/>
    <n v="8034708"/>
    <m/>
    <m/>
    <n v="8034708"/>
    <x v="4"/>
    <x v="14"/>
  </r>
  <r>
    <n v="2018"/>
    <n v="136"/>
    <n v="1"/>
    <s v="01/JAN/2018"/>
    <s v="31/DEC/2018"/>
    <s v="31/DEC/2018"/>
    <s v="ORDENES DE PAGO"/>
    <n v="0"/>
    <n v="282"/>
    <d v="2018-05-23T00:00:00"/>
    <d v="2018-05-23T00:00:00"/>
    <n v="82"/>
    <n v="2"/>
    <s v="CONTRATO DE INTERVENTORIA"/>
    <n v="83"/>
    <s v="NIT"/>
    <n v="900883191"/>
    <s v="BETA GROUP SERVICES S A S"/>
    <n v="43513400"/>
    <m/>
    <m/>
    <n v="43513400"/>
    <x v="4"/>
    <x v="14"/>
  </r>
  <r>
    <n v="2018"/>
    <n v="136"/>
    <n v="1"/>
    <s v="01/JAN/2018"/>
    <s v="31/DEC/2018"/>
    <s v="31/DEC/2018"/>
    <s v="ORDENES DE PAGO"/>
    <n v="0"/>
    <n v="324"/>
    <d v="2018-06-12T00:00:00"/>
    <d v="2018-06-12T00:00:00"/>
    <n v="51"/>
    <n v="58"/>
    <s v="CONTRATO DE PRESTACION DE SERVICIOS PROFESIONALES"/>
    <n v="53"/>
    <s v="CC"/>
    <n v="79772448"/>
    <s v="LUIS JAVIER LEON ALGECIRAS"/>
    <n v="3000000"/>
    <m/>
    <m/>
    <n v="3000000"/>
    <x v="5"/>
    <x v="14"/>
  </r>
  <r>
    <n v="2018"/>
    <n v="136"/>
    <n v="1"/>
    <s v="01/JAN/2018"/>
    <s v="31/DEC/2018"/>
    <s v="31/DEC/2018"/>
    <s v="ORDENES DE PAGO"/>
    <n v="0"/>
    <n v="325"/>
    <d v="2018-06-12T00:00:00"/>
    <d v="2018-06-12T00:00:00"/>
    <n v="3"/>
    <n v="55"/>
    <s v="CONTRATO DE PRESTACION DE SERVICIOS PROFESIONALES"/>
    <n v="4"/>
    <s v="CC"/>
    <n v="80019562"/>
    <s v="CARLOS ARTURO MERCHAN HERRERA"/>
    <n v="10043385"/>
    <m/>
    <m/>
    <n v="10043385"/>
    <x v="5"/>
    <x v="14"/>
  </r>
  <r>
    <n v="2018"/>
    <n v="136"/>
    <n v="1"/>
    <s v="01/JAN/2018"/>
    <s v="31/DEC/2018"/>
    <s v="31/DEC/2018"/>
    <s v="ORDENES DE PAGO"/>
    <n v="0"/>
    <n v="326"/>
    <d v="2018-06-12T00:00:00"/>
    <d v="2018-06-12T00:00:00"/>
    <n v="15"/>
    <n v="56"/>
    <s v="CONTRATO DE PRESTACION DE SERVICIOS PROFESIONALES"/>
    <n v="13"/>
    <s v="CC"/>
    <n v="79573074"/>
    <s v="JORGE FERNANDO BEJARANO LOBO"/>
    <n v="10043385"/>
    <m/>
    <m/>
    <n v="10043385"/>
    <x v="5"/>
    <x v="14"/>
  </r>
  <r>
    <n v="2018"/>
    <n v="136"/>
    <n v="1"/>
    <s v="01/JAN/2018"/>
    <s v="31/DEC/2018"/>
    <s v="31/DEC/2018"/>
    <s v="ORDENES DE PAGO"/>
    <n v="0"/>
    <n v="327"/>
    <d v="2018-06-12T00:00:00"/>
    <d v="2018-06-12T00:00:00"/>
    <n v="4"/>
    <n v="54"/>
    <s v="CONTRATO DE PRESTACION DE SERVICIOS PROFESIONALES"/>
    <n v="5"/>
    <s v="CC"/>
    <n v="80097672"/>
    <s v="DIEGO ARMANDO LAMPREA MOLINA"/>
    <n v="10043385"/>
    <m/>
    <m/>
    <n v="10043385"/>
    <x v="5"/>
    <x v="14"/>
  </r>
  <r>
    <n v="2018"/>
    <n v="136"/>
    <n v="1"/>
    <s v="01/JAN/2018"/>
    <s v="31/DEC/2018"/>
    <s v="31/DEC/2018"/>
    <s v="ORDENES DE PAGO"/>
    <n v="0"/>
    <n v="328"/>
    <d v="2018-06-12T00:00:00"/>
    <d v="2018-06-12T00:00:00"/>
    <n v="55"/>
    <n v="51"/>
    <s v="CONTRATO DE PRESTACION DE SERVICIOS PROFESIONALES"/>
    <n v="59"/>
    <s v="NIT"/>
    <n v="900046467"/>
    <s v="ADVANCED WEB APPLICATIONS LTDA"/>
    <n v="13624000"/>
    <m/>
    <m/>
    <n v="13624000"/>
    <x v="5"/>
    <x v="14"/>
  </r>
  <r>
    <n v="2018"/>
    <n v="136"/>
    <n v="1"/>
    <s v="01/JAN/2018"/>
    <s v="31/DEC/2018"/>
    <s v="31/DEC/2018"/>
    <s v="ORDENES DE PAGO"/>
    <n v="0"/>
    <n v="329"/>
    <d v="2018-06-12T00:00:00"/>
    <d v="2018-06-12T00:00:00"/>
    <n v="60"/>
    <n v="52"/>
    <s v="CONTRATO DE PRESTACION DE SERVICIOS"/>
    <n v="60"/>
    <s v="CC"/>
    <n v="1030602070"/>
    <s v="FAVER  PEREZ GUTIERREZ"/>
    <n v="2678236"/>
    <m/>
    <m/>
    <n v="2678236"/>
    <x v="5"/>
    <x v="14"/>
  </r>
  <r>
    <n v="2018"/>
    <n v="136"/>
    <n v="1"/>
    <s v="01/JAN/2018"/>
    <s v="31/DEC/2018"/>
    <s v="31/DEC/2018"/>
    <s v="ORDENES DE PAGO"/>
    <n v="0"/>
    <n v="330"/>
    <d v="2018-06-12T00:00:00"/>
    <d v="2018-06-12T00:00:00"/>
    <n v="30"/>
    <n v="15"/>
    <s v="CONTRATO DE PRESTACION DE SERVICIOS PROFESIONALES"/>
    <n v="42"/>
    <s v="CC"/>
    <n v="60370762"/>
    <s v="JOHANA PATRICIA GARCIA POVEDA"/>
    <n v="12480000"/>
    <m/>
    <m/>
    <n v="12480000"/>
    <x v="5"/>
    <x v="14"/>
  </r>
  <r>
    <n v="2018"/>
    <n v="136"/>
    <n v="1"/>
    <s v="01/JAN/2018"/>
    <s v="31/DEC/2018"/>
    <s v="31/DEC/2018"/>
    <s v="ORDENES DE PAGO"/>
    <n v="0"/>
    <n v="331"/>
    <d v="2018-06-12T00:00:00"/>
    <d v="2018-06-12T00:00:00"/>
    <n v="5"/>
    <n v="53"/>
    <s v="CONTRATO DE PRESTACION DE SERVICIOS PROFESIONALES"/>
    <n v="6"/>
    <s v="CC"/>
    <n v="1049603928"/>
    <s v="DIEGO ALFONSO PEDROZA CASTRO"/>
    <n v="10043385"/>
    <m/>
    <m/>
    <n v="10043385"/>
    <x v="5"/>
    <x v="14"/>
  </r>
  <r>
    <n v="2018"/>
    <n v="136"/>
    <n v="1"/>
    <s v="01/JAN/2018"/>
    <s v="31/DEC/2018"/>
    <s v="31/DEC/2018"/>
    <s v="ORDENES DE PAGO"/>
    <n v="0"/>
    <n v="332"/>
    <d v="2018-06-12T00:00:00"/>
    <d v="2018-06-12T00:00:00"/>
    <n v="45"/>
    <n v="57"/>
    <s v="CONTRATO DE PRESTACION DE SERVICIOS PROFESIONALES"/>
    <n v="48"/>
    <s v="CC"/>
    <n v="25273125"/>
    <s v="LUZ HELENA CHICANGANA VIDAL"/>
    <n v="4686913"/>
    <m/>
    <m/>
    <n v="4686913"/>
    <x v="5"/>
    <x v="14"/>
  </r>
  <r>
    <n v="2018"/>
    <n v="136"/>
    <n v="1"/>
    <s v="01/JAN/2018"/>
    <s v="31/DEC/2018"/>
    <s v="31/DEC/2018"/>
    <s v="ORDENES DE PAGO"/>
    <n v="0"/>
    <n v="333"/>
    <d v="2018-06-18T00:00:00"/>
    <d v="2018-06-18T00:00:00"/>
    <n v="67"/>
    <n v="62"/>
    <s v="CONTRATO DE PRESTACION DE SERVICIOS"/>
    <n v="50"/>
    <s v="CC"/>
    <n v="1014211359"/>
    <s v="JONNATHAN DAVID TRIANA BOTIA"/>
    <n v="3000000"/>
    <m/>
    <m/>
    <n v="3000000"/>
    <x v="5"/>
    <x v="14"/>
  </r>
  <r>
    <n v="2018"/>
    <n v="136"/>
    <n v="1"/>
    <s v="01/JAN/2018"/>
    <s v="31/DEC/2018"/>
    <s v="31/DEC/2018"/>
    <s v="ORDENES DE PAGO"/>
    <n v="0"/>
    <n v="336"/>
    <d v="2018-06-18T00:00:00"/>
    <d v="2018-06-18T00:00:00"/>
    <n v="58"/>
    <n v="63"/>
    <s v="CONTRATO DE PRESTACION DE SERVICIOS PROFESIONALES"/>
    <n v="31"/>
    <s v="CC"/>
    <n v="79690681"/>
    <s v="HECTOR ALEXANDER MARTINEZ SILVA"/>
    <n v="6695590"/>
    <m/>
    <m/>
    <n v="6695590"/>
    <x v="5"/>
    <x v="14"/>
  </r>
  <r>
    <n v="2018"/>
    <n v="136"/>
    <n v="1"/>
    <s v="01/JAN/2018"/>
    <s v="31/DEC/2018"/>
    <s v="31/DEC/2018"/>
    <s v="ORDENES DE PAGO"/>
    <n v="0"/>
    <n v="337"/>
    <d v="2018-06-18T00:00:00"/>
    <d v="2018-06-18T00:00:00"/>
    <n v="32"/>
    <n v="59"/>
    <s v="CONTRATO DE PRESTACION DE SERVICIOS PROFESIONALES"/>
    <n v="32"/>
    <s v="CC"/>
    <n v="30742793"/>
    <s v="MONICA JANNETH ARGOTY MOREANO"/>
    <n v="6026031"/>
    <m/>
    <m/>
    <n v="6026031"/>
    <x v="5"/>
    <x v="14"/>
  </r>
  <r>
    <n v="2018"/>
    <n v="136"/>
    <n v="1"/>
    <s v="01/JAN/2018"/>
    <s v="31/DEC/2018"/>
    <s v="31/DEC/2018"/>
    <s v="ORDENES DE PAGO"/>
    <n v="0"/>
    <n v="340"/>
    <d v="2018-06-18T00:00:00"/>
    <d v="2018-06-18T00:00:00"/>
    <n v="56"/>
    <n v="61"/>
    <s v="CONTRATO DE PRESTACION DE SERVICIOS PROFESIONALES"/>
    <n v="52"/>
    <s v="CC"/>
    <n v="11322903"/>
    <s v="FACCELLO  ARGEL MANJARRES"/>
    <n v="8034708"/>
    <m/>
    <m/>
    <n v="8034708"/>
    <x v="5"/>
    <x v="14"/>
  </r>
  <r>
    <n v="2018"/>
    <n v="136"/>
    <n v="1"/>
    <s v="01/JAN/2018"/>
    <s v="31/DEC/2018"/>
    <s v="31/DEC/2018"/>
    <s v="ORDENES DE PAGO"/>
    <n v="0"/>
    <n v="341"/>
    <d v="2018-06-18T00:00:00"/>
    <d v="2018-06-18T00:00:00"/>
    <n v="50"/>
    <n v="75"/>
    <s v="CONTRATO DE PRESTACION DE SERVICIOS PROFESIONALES"/>
    <n v="51"/>
    <s v="CC"/>
    <n v="94460645"/>
    <s v="DARIO ORLANDO BECERRA ERAZO"/>
    <n v="6695590"/>
    <m/>
    <m/>
    <n v="6695590"/>
    <x v="5"/>
    <x v="14"/>
  </r>
  <r>
    <n v="2018"/>
    <n v="136"/>
    <n v="1"/>
    <s v="01/JAN/2018"/>
    <s v="31/DEC/2018"/>
    <s v="31/DEC/2018"/>
    <s v="ORDENES DE PAGO"/>
    <n v="0"/>
    <n v="357"/>
    <d v="2018-06-26T00:00:00"/>
    <d v="2018-06-26T00:00:00"/>
    <n v="82"/>
    <n v="2"/>
    <s v="CONTRATO DE INTERVENTORIA"/>
    <n v="83"/>
    <s v="NIT"/>
    <n v="900883191"/>
    <s v="BETA GROUP SERVICES S A S"/>
    <n v="102018811"/>
    <m/>
    <m/>
    <n v="102018811"/>
    <x v="5"/>
    <x v="14"/>
  </r>
  <r>
    <n v="2018"/>
    <n v="136"/>
    <n v="1"/>
    <s v="01/JAN/2018"/>
    <s v="31/DEC/2018"/>
    <s v="31/DEC/2018"/>
    <s v="ORDENES DE PAGO"/>
    <n v="0"/>
    <n v="362"/>
    <d v="2018-07-04T00:00:00"/>
    <d v="2018-07-04T00:00:00"/>
    <n v="60"/>
    <n v="52"/>
    <s v="CONTRATO DE PRESTACION DE SERVICIOS"/>
    <n v="60"/>
    <s v="CC"/>
    <n v="1030602070"/>
    <s v="FAVER  PEREZ GUTIERREZ"/>
    <n v="2678236"/>
    <m/>
    <m/>
    <n v="2678236"/>
    <x v="6"/>
    <x v="14"/>
  </r>
  <r>
    <n v="2018"/>
    <n v="136"/>
    <n v="1"/>
    <s v="01/JAN/2018"/>
    <s v="31/DEC/2018"/>
    <s v="31/DEC/2018"/>
    <s v="ORDENES DE PAGO"/>
    <n v="0"/>
    <n v="366"/>
    <d v="2018-07-09T00:00:00"/>
    <d v="2018-07-09T00:00:00"/>
    <n v="3"/>
    <n v="55"/>
    <s v="CONTRATO DE PRESTACION DE SERVICIOS PROFESIONALES"/>
    <n v="4"/>
    <s v="CC"/>
    <n v="80019562"/>
    <s v="CARLOS ARTURO MERCHAN HERRERA"/>
    <n v="10043385"/>
    <m/>
    <m/>
    <n v="10043385"/>
    <x v="6"/>
    <x v="14"/>
  </r>
  <r>
    <n v="2018"/>
    <n v="136"/>
    <n v="1"/>
    <s v="01/JAN/2018"/>
    <s v="31/DEC/2018"/>
    <s v="31/DEC/2018"/>
    <s v="ORDENES DE PAGO"/>
    <n v="0"/>
    <n v="368"/>
    <d v="2018-07-09T00:00:00"/>
    <d v="2018-07-09T00:00:00"/>
    <n v="67"/>
    <n v="62"/>
    <s v="CONTRATO DE PRESTACION DE SERVICIOS"/>
    <n v="50"/>
    <s v="CC"/>
    <n v="1014211359"/>
    <s v="JONNATHAN DAVID TRIANA BOTIA"/>
    <n v="3000000"/>
    <m/>
    <m/>
    <n v="3000000"/>
    <x v="6"/>
    <x v="14"/>
  </r>
  <r>
    <n v="2018"/>
    <n v="136"/>
    <n v="1"/>
    <s v="01/JAN/2018"/>
    <s v="31/DEC/2018"/>
    <s v="31/DEC/2018"/>
    <s v="ORDENES DE PAGO"/>
    <n v="0"/>
    <n v="369"/>
    <d v="2018-07-09T00:00:00"/>
    <d v="2018-07-09T00:00:00"/>
    <n v="4"/>
    <n v="54"/>
    <s v="CONTRATO DE PRESTACION DE SERVICIOS PROFESIONALES"/>
    <n v="5"/>
    <s v="CC"/>
    <n v="80097672"/>
    <s v="DIEGO ARMANDO LAMPREA MOLINA"/>
    <n v="10043385"/>
    <m/>
    <m/>
    <n v="10043385"/>
    <x v="6"/>
    <x v="14"/>
  </r>
  <r>
    <n v="2018"/>
    <n v="136"/>
    <n v="1"/>
    <s v="01/JAN/2018"/>
    <s v="31/DEC/2018"/>
    <s v="31/DEC/2018"/>
    <s v="ORDENES DE PAGO"/>
    <n v="0"/>
    <n v="370"/>
    <d v="2018-07-09T00:00:00"/>
    <d v="2018-07-09T00:00:00"/>
    <n v="30"/>
    <n v="15"/>
    <s v="CONTRATO DE PRESTACION DE SERVICIOS PROFESIONALES"/>
    <n v="42"/>
    <s v="CC"/>
    <n v="60370762"/>
    <s v="JOHANA PATRICIA GARCIA POVEDA"/>
    <n v="12480000"/>
    <m/>
    <m/>
    <n v="12480000"/>
    <x v="6"/>
    <x v="14"/>
  </r>
  <r>
    <n v="2018"/>
    <n v="136"/>
    <n v="1"/>
    <s v="01/JAN/2018"/>
    <s v="31/DEC/2018"/>
    <s v="31/DEC/2018"/>
    <s v="ORDENES DE PAGO"/>
    <n v="0"/>
    <n v="371"/>
    <d v="2018-07-09T00:00:00"/>
    <d v="2018-07-09T00:00:00"/>
    <n v="5"/>
    <n v="53"/>
    <s v="CONTRATO DE PRESTACION DE SERVICIOS PROFESIONALES"/>
    <n v="6"/>
    <s v="CC"/>
    <n v="1049603928"/>
    <s v="DIEGO ALFONSO PEDROZA CASTRO"/>
    <n v="10043385"/>
    <m/>
    <m/>
    <n v="10043385"/>
    <x v="6"/>
    <x v="14"/>
  </r>
  <r>
    <n v="2018"/>
    <n v="136"/>
    <n v="1"/>
    <s v="01/JAN/2018"/>
    <s v="31/DEC/2018"/>
    <s v="31/DEC/2018"/>
    <s v="ORDENES DE PAGO"/>
    <n v="0"/>
    <n v="372"/>
    <d v="2018-07-09T00:00:00"/>
    <d v="2018-07-09T00:00:00"/>
    <n v="15"/>
    <n v="56"/>
    <s v="CONTRATO DE PRESTACION DE SERVICIOS PROFESIONALES"/>
    <n v="13"/>
    <s v="CC"/>
    <n v="79573074"/>
    <s v="JORGE FERNANDO BEJARANO LOBO"/>
    <n v="10043385"/>
    <m/>
    <m/>
    <n v="10043385"/>
    <x v="6"/>
    <x v="14"/>
  </r>
  <r>
    <n v="2018"/>
    <n v="136"/>
    <n v="1"/>
    <s v="01/JAN/2018"/>
    <s v="31/DEC/2018"/>
    <s v="31/DEC/2018"/>
    <s v="ORDENES DE PAGO"/>
    <n v="0"/>
    <n v="373"/>
    <d v="2018-07-09T00:00:00"/>
    <d v="2018-07-09T00:00:00"/>
    <n v="51"/>
    <n v="58"/>
    <s v="CONTRATO DE PRESTACION DE SERVICIOS PROFESIONALES"/>
    <n v="53"/>
    <s v="CC"/>
    <n v="79772448"/>
    <s v="LUIS JAVIER LEON ALGECIRAS"/>
    <n v="3000000"/>
    <m/>
    <m/>
    <n v="3000000"/>
    <x v="6"/>
    <x v="14"/>
  </r>
  <r>
    <n v="2018"/>
    <n v="136"/>
    <n v="1"/>
    <s v="01/JAN/2018"/>
    <s v="31/DEC/2018"/>
    <s v="31/DEC/2018"/>
    <s v="ORDENES DE PAGO"/>
    <n v="0"/>
    <n v="394"/>
    <d v="2018-07-10T00:00:00"/>
    <d v="2018-07-10T00:00:00"/>
    <n v="45"/>
    <n v="57"/>
    <s v="CONTRATO DE PRESTACION DE SERVICIOS PROFESIONALES"/>
    <n v="48"/>
    <s v="CC"/>
    <n v="25273125"/>
    <s v="LUZ HELENA CHICANGANA VIDAL"/>
    <n v="4686913"/>
    <m/>
    <m/>
    <n v="4686913"/>
    <x v="6"/>
    <x v="14"/>
  </r>
  <r>
    <n v="2018"/>
    <n v="136"/>
    <n v="1"/>
    <s v="01/JAN/2018"/>
    <s v="31/DEC/2018"/>
    <s v="31/DEC/2018"/>
    <s v="ORDENES DE PAGO"/>
    <n v="0"/>
    <n v="395"/>
    <d v="2018-07-10T00:00:00"/>
    <d v="2018-07-10T00:00:00"/>
    <n v="55"/>
    <n v="51"/>
    <s v="CONTRATO DE PRESTACION DE SERVICIOS PROFESIONALES"/>
    <n v="59"/>
    <s v="NIT"/>
    <n v="900046467"/>
    <s v="ADVANCED WEB APPLICATIONS LTDA"/>
    <n v="15471040"/>
    <m/>
    <m/>
    <n v="15471040"/>
    <x v="6"/>
    <x v="14"/>
  </r>
  <r>
    <n v="2018"/>
    <n v="136"/>
    <n v="1"/>
    <s v="01/JAN/2018"/>
    <s v="31/DEC/2018"/>
    <s v="31/DEC/2018"/>
    <s v="ORDENES DE PAGO"/>
    <n v="0"/>
    <n v="399"/>
    <d v="2018-07-11T00:00:00"/>
    <d v="2018-07-11T00:00:00"/>
    <n v="50"/>
    <n v="75"/>
    <s v="CONTRATO DE PRESTACION DE SERVICIOS PROFESIONALES"/>
    <n v="51"/>
    <s v="CC"/>
    <n v="94460645"/>
    <s v="DARIO ORLANDO BECERRA ERAZO"/>
    <n v="6695590"/>
    <m/>
    <m/>
    <n v="6695590"/>
    <x v="6"/>
    <x v="14"/>
  </r>
  <r>
    <n v="2018"/>
    <n v="136"/>
    <n v="1"/>
    <s v="01/JAN/2018"/>
    <s v="31/DEC/2018"/>
    <s v="31/DEC/2018"/>
    <s v="ORDENES DE PAGO"/>
    <n v="0"/>
    <n v="400"/>
    <d v="2018-07-11T00:00:00"/>
    <d v="2018-07-11T00:00:00"/>
    <n v="32"/>
    <n v="59"/>
    <s v="CONTRATO DE PRESTACION DE SERVICIOS PROFESIONALES"/>
    <n v="32"/>
    <s v="CC"/>
    <n v="30742793"/>
    <s v="MONICA JANNETH ARGOTY MOREANO"/>
    <n v="6026031"/>
    <m/>
    <m/>
    <n v="6026031"/>
    <x v="6"/>
    <x v="14"/>
  </r>
  <r>
    <n v="2018"/>
    <n v="136"/>
    <n v="1"/>
    <s v="01/JAN/2018"/>
    <s v="31/DEC/2018"/>
    <s v="31/DEC/2018"/>
    <s v="ORDENES DE PAGO"/>
    <n v="0"/>
    <n v="408"/>
    <d v="2018-07-11T00:00:00"/>
    <d v="2018-07-11T00:00:00"/>
    <n v="58"/>
    <n v="63"/>
    <s v="CONTRATO DE PRESTACION DE SERVICIOS PROFESIONALES"/>
    <n v="31"/>
    <s v="CC"/>
    <n v="79690681"/>
    <s v="HECTOR ALEXANDER MARTINEZ SILVA"/>
    <n v="6695590"/>
    <m/>
    <m/>
    <n v="6695590"/>
    <x v="6"/>
    <x v="14"/>
  </r>
  <r>
    <n v="2018"/>
    <n v="136"/>
    <n v="1"/>
    <s v="01/JAN/2018"/>
    <s v="31/DEC/2018"/>
    <s v="31/DEC/2018"/>
    <s v="ORDENES DE PAGO"/>
    <n v="0"/>
    <n v="425"/>
    <d v="2018-07-13T00:00:00"/>
    <d v="2018-07-13T00:00:00"/>
    <n v="56"/>
    <n v="61"/>
    <s v="CONTRATO DE PRESTACION DE SERVICIOS PROFESIONALES"/>
    <n v="52"/>
    <s v="CC"/>
    <n v="11322903"/>
    <s v="FACCELLO  ARGEL MANJARRES"/>
    <n v="8034708"/>
    <m/>
    <m/>
    <n v="8034708"/>
    <x v="6"/>
    <x v="14"/>
  </r>
  <r>
    <n v="2018"/>
    <n v="136"/>
    <n v="1"/>
    <s v="01/JAN/2018"/>
    <s v="31/DEC/2018"/>
    <s v="31/DEC/2018"/>
    <s v="ORDENES DE PAGO"/>
    <n v="0"/>
    <n v="432"/>
    <d v="2018-07-26T00:00:00"/>
    <d v="2018-07-26T00:00:00"/>
    <n v="82"/>
    <n v="2"/>
    <s v="CONTRATO DE INTERVENTORIA"/>
    <n v="83"/>
    <s v="NIT"/>
    <n v="900883191"/>
    <s v="BETA GROUP SERVICES S A S"/>
    <n v="43513400"/>
    <m/>
    <m/>
    <n v="43513400"/>
    <x v="6"/>
    <x v="14"/>
  </r>
  <r>
    <n v="2018"/>
    <n v="136"/>
    <n v="1"/>
    <s v="01/JAN/2018"/>
    <s v="31/DEC/2018"/>
    <s v="31/DEC/2018"/>
    <s v="ORDENES DE PAGO"/>
    <n v="0"/>
    <n v="442"/>
    <d v="2018-08-03T00:00:00"/>
    <d v="2018-08-03T00:00:00"/>
    <n v="4"/>
    <n v="54"/>
    <s v="CONTRATO DE PRESTACION DE SERVICIOS PROFESIONALES"/>
    <n v="5"/>
    <s v="CC"/>
    <n v="80097672"/>
    <s v="DIEGO ARMANDO LAMPREA MOLINA"/>
    <n v="10043385"/>
    <m/>
    <m/>
    <n v="10043385"/>
    <x v="7"/>
    <x v="14"/>
  </r>
  <r>
    <n v="2018"/>
    <n v="136"/>
    <n v="1"/>
    <s v="01/JAN/2018"/>
    <s v="31/DEC/2018"/>
    <s v="31/DEC/2018"/>
    <s v="ORDENES DE PAGO"/>
    <n v="0"/>
    <n v="446"/>
    <d v="2018-08-03T00:00:00"/>
    <d v="2018-08-03T00:00:00"/>
    <n v="60"/>
    <n v="52"/>
    <s v="CONTRATO DE PRESTACION DE SERVICIOS"/>
    <n v="60"/>
    <s v="CC"/>
    <n v="1030602070"/>
    <s v="FAVER  PEREZ GUTIERREZ"/>
    <n v="2678236"/>
    <m/>
    <m/>
    <n v="2678236"/>
    <x v="7"/>
    <x v="14"/>
  </r>
  <r>
    <n v="2018"/>
    <n v="136"/>
    <n v="1"/>
    <s v="01/JAN/2018"/>
    <s v="31/DEC/2018"/>
    <s v="31/DEC/2018"/>
    <s v="ORDENES DE PAGO"/>
    <n v="0"/>
    <n v="447"/>
    <d v="2018-08-03T00:00:00"/>
    <d v="2018-08-03T00:00:00"/>
    <n v="15"/>
    <n v="56"/>
    <s v="CONTRATO DE PRESTACION DE SERVICIOS PROFESIONALES"/>
    <n v="13"/>
    <s v="CC"/>
    <n v="79573074"/>
    <s v="JORGE FERNANDO BEJARANO LOBO"/>
    <n v="10043385"/>
    <m/>
    <m/>
    <n v="10043385"/>
    <x v="7"/>
    <x v="14"/>
  </r>
  <r>
    <n v="2018"/>
    <n v="136"/>
    <n v="1"/>
    <s v="01/JAN/2018"/>
    <s v="31/DEC/2018"/>
    <s v="31/DEC/2018"/>
    <s v="ORDENES DE PAGO"/>
    <n v="0"/>
    <n v="448"/>
    <d v="2018-08-03T00:00:00"/>
    <d v="2018-08-03T00:00:00"/>
    <n v="3"/>
    <n v="55"/>
    <s v="CONTRATO DE PRESTACION DE SERVICIOS PROFESIONALES"/>
    <n v="4"/>
    <s v="CC"/>
    <n v="80019562"/>
    <s v="CARLOS ARTURO MERCHAN HERRERA"/>
    <n v="10043385"/>
    <m/>
    <m/>
    <n v="10043385"/>
    <x v="7"/>
    <x v="14"/>
  </r>
  <r>
    <n v="2018"/>
    <n v="136"/>
    <n v="1"/>
    <s v="01/JAN/2018"/>
    <s v="31/DEC/2018"/>
    <s v="31/DEC/2018"/>
    <s v="ORDENES DE PAGO"/>
    <n v="0"/>
    <n v="449"/>
    <d v="2018-08-03T00:00:00"/>
    <d v="2018-08-03T00:00:00"/>
    <n v="67"/>
    <n v="62"/>
    <s v="CONTRATO DE PRESTACION DE SERVICIOS"/>
    <n v="50"/>
    <s v="CC"/>
    <n v="1014211359"/>
    <s v="JONNATHAN DAVID TRIANA BOTIA"/>
    <n v="3000000"/>
    <m/>
    <m/>
    <n v="3000000"/>
    <x v="7"/>
    <x v="14"/>
  </r>
  <r>
    <n v="2018"/>
    <n v="136"/>
    <n v="1"/>
    <s v="01/JAN/2018"/>
    <s v="31/DEC/2018"/>
    <s v="31/DEC/2018"/>
    <s v="ORDENES DE PAGO"/>
    <n v="0"/>
    <n v="452"/>
    <d v="2018-08-09T00:00:00"/>
    <d v="2018-08-09T00:00:00"/>
    <n v="51"/>
    <n v="58"/>
    <s v="CONTRATO DE PRESTACION DE SERVICIOS PROFESIONALES"/>
    <n v="53"/>
    <s v="CC"/>
    <n v="79772448"/>
    <s v="LUIS JAVIER LEON ALGECIRAS"/>
    <n v="3000000"/>
    <m/>
    <m/>
    <n v="3000000"/>
    <x v="7"/>
    <x v="14"/>
  </r>
  <r>
    <n v="2018"/>
    <n v="136"/>
    <n v="1"/>
    <s v="01/JAN/2018"/>
    <s v="31/DEC/2018"/>
    <s v="31/DEC/2018"/>
    <s v="ORDENES DE PAGO"/>
    <n v="0"/>
    <n v="453"/>
    <d v="2018-08-09T00:00:00"/>
    <d v="2018-08-09T00:00:00"/>
    <n v="83"/>
    <n v="1"/>
    <s v="CONTRATO DE CONSULTORIA"/>
    <n v="82"/>
    <s v="NIT"/>
    <n v="800104672"/>
    <s v="INDUDATA S A S"/>
    <n v="469349994"/>
    <m/>
    <m/>
    <n v="469349994"/>
    <x v="7"/>
    <x v="14"/>
  </r>
  <r>
    <n v="2018"/>
    <n v="136"/>
    <n v="1"/>
    <s v="01/JAN/2018"/>
    <s v="31/DEC/2018"/>
    <s v="31/DEC/2018"/>
    <s v="ORDENES DE PAGO"/>
    <n v="0"/>
    <n v="458"/>
    <d v="2018-08-09T00:00:00"/>
    <d v="2018-08-09T00:00:00"/>
    <n v="50"/>
    <n v="75"/>
    <s v="CONTRATO DE PRESTACION DE SERVICIOS PROFESIONALES"/>
    <n v="51"/>
    <s v="CC"/>
    <n v="94460645"/>
    <s v="DARIO ORLANDO BECERRA ERAZO"/>
    <n v="6695590"/>
    <m/>
    <m/>
    <n v="6695590"/>
    <x v="7"/>
    <x v="14"/>
  </r>
  <r>
    <n v="2018"/>
    <n v="136"/>
    <n v="1"/>
    <s v="01/JAN/2018"/>
    <s v="31/DEC/2018"/>
    <s v="31/DEC/2018"/>
    <s v="ORDENES DE PAGO"/>
    <n v="0"/>
    <n v="459"/>
    <d v="2018-08-09T00:00:00"/>
    <d v="2018-08-09T00:00:00"/>
    <n v="32"/>
    <n v="59"/>
    <s v="CONTRATO DE PRESTACION DE SERVICIOS PROFESIONALES"/>
    <n v="32"/>
    <s v="CC"/>
    <n v="30742793"/>
    <s v="MONICA JANNETH ARGOTY MOREANO"/>
    <n v="6026031"/>
    <m/>
    <m/>
    <n v="6026031"/>
    <x v="7"/>
    <x v="14"/>
  </r>
  <r>
    <n v="2018"/>
    <n v="136"/>
    <n v="1"/>
    <s v="01/JAN/2018"/>
    <s v="31/DEC/2018"/>
    <s v="31/DEC/2018"/>
    <s v="ORDENES DE PAGO"/>
    <n v="0"/>
    <n v="460"/>
    <d v="2018-08-09T00:00:00"/>
    <d v="2018-08-09T00:00:00"/>
    <n v="5"/>
    <n v="53"/>
    <s v="CONTRATO DE PRESTACION DE SERVICIOS PROFESIONALES"/>
    <n v="6"/>
    <s v="CC"/>
    <n v="1049603928"/>
    <s v="DIEGO ALFONSO PEDROZA CASTRO"/>
    <n v="10043385"/>
    <m/>
    <m/>
    <n v="10043385"/>
    <x v="7"/>
    <x v="14"/>
  </r>
  <r>
    <n v="2018"/>
    <n v="136"/>
    <n v="1"/>
    <s v="01/JAN/2018"/>
    <s v="31/DEC/2018"/>
    <s v="31/DEC/2018"/>
    <s v="ORDENES DE PAGO"/>
    <n v="0"/>
    <n v="462"/>
    <d v="2018-08-09T00:00:00"/>
    <d v="2018-08-09T00:00:00"/>
    <n v="30"/>
    <n v="15"/>
    <s v="CONTRATO DE PRESTACION DE SERVICIOS PROFESIONALES"/>
    <n v="42"/>
    <s v="CC"/>
    <n v="60370762"/>
    <s v="JOHANA PATRICIA GARCIA POVEDA"/>
    <n v="12480000"/>
    <m/>
    <m/>
    <n v="12480000"/>
    <x v="7"/>
    <x v="14"/>
  </r>
  <r>
    <n v="2018"/>
    <n v="136"/>
    <n v="1"/>
    <s v="01/JAN/2018"/>
    <s v="31/DEC/2018"/>
    <s v="31/DEC/2018"/>
    <s v="ORDENES DE PAGO"/>
    <n v="0"/>
    <n v="472"/>
    <d v="2018-08-13T00:00:00"/>
    <d v="2018-08-13T00:00:00"/>
    <n v="55"/>
    <n v="51"/>
    <s v="CONTRATO DE PRESTACION DE SERVICIOS PROFESIONALES"/>
    <n v="59"/>
    <s v="NIT"/>
    <n v="900046467"/>
    <s v="ADVANCED WEB APPLICATIONS LTDA"/>
    <n v="24860160"/>
    <m/>
    <m/>
    <n v="24860160"/>
    <x v="7"/>
    <x v="14"/>
  </r>
  <r>
    <n v="2018"/>
    <n v="136"/>
    <n v="1"/>
    <s v="01/JAN/2018"/>
    <s v="31/DEC/2018"/>
    <s v="31/DEC/2018"/>
    <s v="ORDENES DE PAGO"/>
    <n v="0"/>
    <n v="473"/>
    <d v="2018-08-13T00:00:00"/>
    <d v="2018-08-13T00:00:00"/>
    <n v="58"/>
    <n v="63"/>
    <s v="CONTRATO DE PRESTACION DE SERVICIOS PROFESIONALES"/>
    <n v="31"/>
    <s v="CC"/>
    <n v="79690681"/>
    <s v="HECTOR ALEXANDER MARTINEZ SILVA"/>
    <n v="6695590"/>
    <m/>
    <m/>
    <n v="6695590"/>
    <x v="7"/>
    <x v="14"/>
  </r>
  <r>
    <n v="2018"/>
    <n v="136"/>
    <n v="1"/>
    <s v="01/JAN/2018"/>
    <s v="31/DEC/2018"/>
    <s v="31/DEC/2018"/>
    <s v="ORDENES DE PAGO"/>
    <n v="0"/>
    <n v="491"/>
    <d v="2018-08-15T00:00:00"/>
    <d v="2018-08-15T00:00:00"/>
    <n v="56"/>
    <n v="61"/>
    <s v="CONTRATO DE PRESTACION DE SERVICIOS PROFESIONALES"/>
    <n v="52"/>
    <s v="CC"/>
    <n v="11322903"/>
    <s v="FACCELLO  ARGEL MANJARRES"/>
    <n v="8034708"/>
    <m/>
    <m/>
    <n v="8034708"/>
    <x v="7"/>
    <x v="14"/>
  </r>
  <r>
    <n v="2018"/>
    <n v="136"/>
    <n v="1"/>
    <s v="01/JAN/2018"/>
    <s v="31/DEC/2018"/>
    <s v="31/DEC/2018"/>
    <s v="ORDENES DE PAGO"/>
    <n v="0"/>
    <n v="502"/>
    <d v="2018-08-28T00:00:00"/>
    <d v="2018-08-28T00:00:00"/>
    <n v="82"/>
    <n v="2"/>
    <s v="CONTRATO DE INTERVENTORIA"/>
    <n v="83"/>
    <s v="NIT"/>
    <n v="900883191"/>
    <s v="BETA GROUP SERVICES S A S"/>
    <n v="43513400"/>
    <m/>
    <m/>
    <n v="43513400"/>
    <x v="7"/>
    <x v="14"/>
  </r>
  <r>
    <n v="2018"/>
    <n v="136"/>
    <n v="1"/>
    <s v="01/JAN/2018"/>
    <s v="31/DEC/2018"/>
    <s v="31/DEC/2018"/>
    <s v="ORDENES DE PAGO"/>
    <n v="0"/>
    <n v="509"/>
    <d v="2018-09-04T00:00:00"/>
    <d v="2018-09-04T00:00:00"/>
    <n v="60"/>
    <n v="52"/>
    <s v="CONTRATO DE PRESTACION DE SERVICIOS"/>
    <n v="60"/>
    <s v="CC"/>
    <n v="1030602070"/>
    <s v="FAVER  PEREZ GUTIERREZ"/>
    <n v="2678236"/>
    <m/>
    <m/>
    <n v="2678236"/>
    <x v="8"/>
    <x v="14"/>
  </r>
  <r>
    <n v="2018"/>
    <n v="136"/>
    <n v="1"/>
    <s v="01/JAN/2018"/>
    <s v="31/DEC/2018"/>
    <s v="31/DEC/2018"/>
    <s v="ORDENES DE PAGO"/>
    <n v="0"/>
    <n v="510"/>
    <d v="2018-09-04T00:00:00"/>
    <d v="2018-09-04T00:00:00"/>
    <n v="5"/>
    <n v="53"/>
    <s v="CONTRATO DE PRESTACION DE SERVICIOS PROFESIONALES"/>
    <n v="6"/>
    <s v="CC"/>
    <n v="1049603928"/>
    <s v="DIEGO ALFONSO PEDROZA CASTRO"/>
    <n v="10043385"/>
    <m/>
    <m/>
    <n v="10043385"/>
    <x v="8"/>
    <x v="14"/>
  </r>
  <r>
    <n v="2018"/>
    <n v="136"/>
    <n v="1"/>
    <s v="01/JAN/2018"/>
    <s v="31/DEC/2018"/>
    <s v="31/DEC/2018"/>
    <s v="ORDENES DE PAGO"/>
    <n v="0"/>
    <n v="511"/>
    <d v="2018-09-04T00:00:00"/>
    <d v="2018-09-04T00:00:00"/>
    <n v="4"/>
    <n v="54"/>
    <s v="CONTRATO DE PRESTACION DE SERVICIOS PROFESIONALES"/>
    <n v="5"/>
    <s v="CC"/>
    <n v="80097672"/>
    <s v="DIEGO ARMANDO LAMPREA MOLINA"/>
    <n v="10043385"/>
    <m/>
    <m/>
    <n v="10043385"/>
    <x v="8"/>
    <x v="14"/>
  </r>
  <r>
    <n v="2018"/>
    <n v="136"/>
    <n v="1"/>
    <s v="01/JAN/2018"/>
    <s v="31/DEC/2018"/>
    <s v="31/DEC/2018"/>
    <s v="ORDENES DE PAGO"/>
    <n v="0"/>
    <n v="520"/>
    <d v="2018-09-06T00:00:00"/>
    <d v="2018-09-06T00:00:00"/>
    <n v="51"/>
    <n v="58"/>
    <s v="CONTRATO DE PRESTACION DE SERVICIOS PROFESIONALES"/>
    <n v="53"/>
    <s v="CC"/>
    <n v="79772448"/>
    <s v="LUIS JAVIER LEON ALGECIRAS"/>
    <n v="3000000"/>
    <m/>
    <m/>
    <n v="3000000"/>
    <x v="8"/>
    <x v="14"/>
  </r>
  <r>
    <n v="2018"/>
    <n v="136"/>
    <n v="1"/>
    <s v="01/JAN/2018"/>
    <s v="31/DEC/2018"/>
    <s v="31/DEC/2018"/>
    <s v="ORDENES DE PAGO"/>
    <n v="0"/>
    <n v="522"/>
    <d v="2018-09-06T00:00:00"/>
    <d v="2018-09-06T00:00:00"/>
    <n v="15"/>
    <n v="56"/>
    <s v="CONTRATO DE PRESTACION DE SERVICIOS PROFESIONALES"/>
    <n v="13"/>
    <s v="CC"/>
    <n v="79573074"/>
    <s v="JORGE FERNANDO BEJARANO LOBO"/>
    <n v="10043385"/>
    <m/>
    <m/>
    <n v="10043385"/>
    <x v="8"/>
    <x v="14"/>
  </r>
  <r>
    <n v="2018"/>
    <n v="136"/>
    <n v="1"/>
    <s v="01/JAN/2018"/>
    <s v="31/DEC/2018"/>
    <s v="31/DEC/2018"/>
    <s v="ORDENES DE PAGO"/>
    <n v="0"/>
    <n v="524"/>
    <d v="2018-09-06T00:00:00"/>
    <d v="2018-09-06T00:00:00"/>
    <n v="50"/>
    <n v="75"/>
    <s v="CONTRATO DE PRESTACION DE SERVICIOS PROFESIONALES"/>
    <n v="51"/>
    <s v="CC"/>
    <n v="94460645"/>
    <s v="DARIO ORLANDO BECERRA ERAZO"/>
    <n v="6695590"/>
    <m/>
    <m/>
    <n v="6695590"/>
    <x v="8"/>
    <x v="14"/>
  </r>
  <r>
    <n v="2018"/>
    <n v="136"/>
    <n v="1"/>
    <s v="01/JAN/2018"/>
    <s v="31/DEC/2018"/>
    <s v="31/DEC/2018"/>
    <s v="ORDENES DE PAGO"/>
    <n v="0"/>
    <n v="525"/>
    <d v="2018-09-06T00:00:00"/>
    <d v="2018-09-06T00:00:00"/>
    <n v="131"/>
    <n v="149"/>
    <s v="CONTRATO DE PRESTACION DE SERVICIOS PROFESIONALES"/>
    <n v="97"/>
    <s v="CC"/>
    <n v="39579873"/>
    <s v="ZULMA ANDREA LEON NUÐEZ"/>
    <n v="10043385"/>
    <m/>
    <m/>
    <n v="10043385"/>
    <x v="8"/>
    <x v="14"/>
  </r>
  <r>
    <n v="2018"/>
    <n v="136"/>
    <n v="1"/>
    <s v="01/JAN/2018"/>
    <s v="31/DEC/2018"/>
    <s v="31/DEC/2018"/>
    <s v="ORDENES DE PAGO"/>
    <n v="0"/>
    <n v="527"/>
    <d v="2018-09-06T00:00:00"/>
    <d v="2018-09-06T00:00:00"/>
    <n v="55"/>
    <n v="51"/>
    <s v="CONTRATO DE PRESTACION DE SERVICIOS PROFESIONALES"/>
    <n v="59"/>
    <s v="NIT"/>
    <n v="900046467"/>
    <s v="ADVANCED WEB APPLICATIONS LTDA"/>
    <n v="21935681"/>
    <m/>
    <m/>
    <n v="21935681"/>
    <x v="8"/>
    <x v="14"/>
  </r>
  <r>
    <n v="2018"/>
    <n v="136"/>
    <n v="1"/>
    <s v="01/JAN/2018"/>
    <s v="31/DEC/2018"/>
    <s v="31/DEC/2018"/>
    <s v="ORDENES DE PAGO"/>
    <n v="0"/>
    <n v="528"/>
    <d v="2018-09-06T00:00:00"/>
    <d v="2018-09-06T00:00:00"/>
    <n v="67"/>
    <n v="62"/>
    <s v="CONTRATO DE PRESTACION DE SERVICIOS"/>
    <n v="50"/>
    <s v="CC"/>
    <n v="1014211359"/>
    <s v="JONNATHAN DAVID TRIANA BOTIA"/>
    <n v="3000000"/>
    <m/>
    <m/>
    <n v="3000000"/>
    <x v="8"/>
    <x v="14"/>
  </r>
  <r>
    <n v="2018"/>
    <n v="136"/>
    <n v="1"/>
    <s v="01/JAN/2018"/>
    <s v="31/DEC/2018"/>
    <s v="31/DEC/2018"/>
    <s v="ORDENES DE PAGO"/>
    <n v="0"/>
    <n v="532"/>
    <d v="2018-09-06T00:00:00"/>
    <d v="2018-09-06T00:00:00"/>
    <n v="3"/>
    <n v="55"/>
    <s v="CONTRATO DE PRESTACION DE SERVICIOS PROFESIONALES"/>
    <n v="4"/>
    <s v="CC"/>
    <n v="80019562"/>
    <s v="CARLOS ARTURO MERCHAN HERRERA"/>
    <n v="10043385"/>
    <m/>
    <m/>
    <n v="10043385"/>
    <x v="8"/>
    <x v="14"/>
  </r>
  <r>
    <n v="2018"/>
    <n v="136"/>
    <n v="1"/>
    <s v="01/JAN/2018"/>
    <s v="31/DEC/2018"/>
    <s v="31/DEC/2018"/>
    <s v="ORDENES DE PAGO"/>
    <n v="0"/>
    <n v="556"/>
    <d v="2018-09-12T00:00:00"/>
    <d v="2018-09-12T00:00:00"/>
    <n v="32"/>
    <n v="59"/>
    <s v="CONTRATO DE PRESTACION DE SERVICIOS PROFESIONALES"/>
    <n v="32"/>
    <s v="CC"/>
    <n v="30742793"/>
    <s v="MONICA JANNETH ARGOTY MOREANO"/>
    <n v="6026031"/>
    <m/>
    <m/>
    <n v="6026031"/>
    <x v="8"/>
    <x v="14"/>
  </r>
  <r>
    <n v="2018"/>
    <n v="136"/>
    <n v="1"/>
    <s v="01/JAN/2018"/>
    <s v="31/DEC/2018"/>
    <s v="31/DEC/2018"/>
    <s v="ORDENES DE PAGO"/>
    <n v="0"/>
    <n v="557"/>
    <d v="2018-09-12T00:00:00"/>
    <d v="2018-09-12T00:00:00"/>
    <n v="45"/>
    <n v="57"/>
    <s v="CONTRATO DE PRESTACION DE SERVICIOS PROFESIONALES"/>
    <n v="48"/>
    <s v="CC"/>
    <n v="25273125"/>
    <s v="LUZ HELENA CHICANGANA VIDAL"/>
    <n v="4686913"/>
    <m/>
    <m/>
    <n v="4686913"/>
    <x v="8"/>
    <x v="14"/>
  </r>
  <r>
    <n v="2018"/>
    <n v="136"/>
    <n v="1"/>
    <s v="01/JAN/2018"/>
    <s v="31/DEC/2018"/>
    <s v="31/DEC/2018"/>
    <s v="ORDENES DE PAGO"/>
    <n v="0"/>
    <n v="558"/>
    <d v="2018-09-12T00:00:00"/>
    <d v="2018-09-12T00:00:00"/>
    <n v="45"/>
    <n v="57"/>
    <s v="CONTRATO DE PRESTACION DE SERVICIOS PROFESIONALES"/>
    <n v="48"/>
    <s v="CC"/>
    <n v="25273125"/>
    <s v="LUZ HELENA CHICANGANA VIDAL"/>
    <n v="4686913"/>
    <m/>
    <m/>
    <n v="4686913"/>
    <x v="8"/>
    <x v="14"/>
  </r>
  <r>
    <n v="2018"/>
    <n v="136"/>
    <n v="1"/>
    <s v="01/JAN/2018"/>
    <s v="31/DEC/2018"/>
    <s v="31/DEC/2018"/>
    <s v="ORDENES DE PAGO"/>
    <n v="0"/>
    <n v="559"/>
    <d v="2018-09-13T00:00:00"/>
    <d v="2018-09-13T00:00:00"/>
    <n v="30"/>
    <n v="15"/>
    <s v="CONTRATO DE PRESTACION DE SERVICIOS PROFESIONALES"/>
    <n v="42"/>
    <s v="CC"/>
    <n v="60370762"/>
    <s v="JOHANA PATRICIA GARCIA POVEDA"/>
    <n v="12480000"/>
    <m/>
    <m/>
    <n v="12480000"/>
    <x v="8"/>
    <x v="14"/>
  </r>
  <r>
    <n v="2018"/>
    <n v="136"/>
    <n v="1"/>
    <s v="01/JAN/2018"/>
    <s v="31/DEC/2018"/>
    <s v="31/DEC/2018"/>
    <s v="ORDENES DE PAGO"/>
    <n v="0"/>
    <n v="560"/>
    <d v="2018-09-12T00:00:00"/>
    <d v="2018-09-12T00:00:00"/>
    <n v="58"/>
    <n v="63"/>
    <s v="CONTRATO DE PRESTACION DE SERVICIOS PROFESIONALES"/>
    <n v="31"/>
    <s v="CC"/>
    <n v="79690681"/>
    <s v="HECTOR ALEXANDER MARTINEZ SILVA"/>
    <n v="6695590"/>
    <m/>
    <m/>
    <n v="6695590"/>
    <x v="8"/>
    <x v="14"/>
  </r>
  <r>
    <n v="2018"/>
    <n v="136"/>
    <n v="1"/>
    <s v="01/JAN/2018"/>
    <s v="31/DEC/2018"/>
    <s v="31/DEC/2018"/>
    <s v="ORDENES DE PAGO"/>
    <n v="0"/>
    <n v="573"/>
    <d v="2018-09-13T00:00:00"/>
    <d v="2018-09-13T00:00:00"/>
    <n v="56"/>
    <n v="61"/>
    <s v="CONTRATO DE PRESTACION DE SERVICIOS PROFESIONALES"/>
    <n v="52"/>
    <s v="CC"/>
    <n v="11322903"/>
    <s v="FACCELLO  ARGEL MANJARRES"/>
    <n v="8034708"/>
    <m/>
    <m/>
    <n v="8034708"/>
    <x v="8"/>
    <x v="14"/>
  </r>
  <r>
    <n v="2018"/>
    <n v="136"/>
    <n v="1"/>
    <s v="01/JAN/2018"/>
    <s v="31/DEC/2018"/>
    <s v="31/DEC/2018"/>
    <s v="ORDENES DE PAGO"/>
    <n v="0"/>
    <n v="578"/>
    <d v="2018-09-18T00:00:00"/>
    <d v="2018-09-18T00:00:00"/>
    <n v="132"/>
    <n v="148"/>
    <s v="CONTRATO DE PRESTACION DE SERVICIOS"/>
    <n v="98"/>
    <s v="CC"/>
    <n v="79694066"/>
    <s v="LUIS ALEXANDER JIMENEZ ALVARADO"/>
    <n v="5177923"/>
    <m/>
    <m/>
    <n v="5177923"/>
    <x v="8"/>
    <x v="14"/>
  </r>
  <r>
    <n v="2018"/>
    <n v="136"/>
    <n v="1"/>
    <s v="01/JAN/2018"/>
    <s v="31/DEC/2018"/>
    <s v="31/DEC/2018"/>
    <s v="ORDENES DE PAGO"/>
    <n v="0"/>
    <n v="590"/>
    <d v="2018-09-25T00:00:00"/>
    <d v="2018-09-25T00:00:00"/>
    <n v="82"/>
    <n v="2"/>
    <s v="CONTRATO DE INTERVENTORIA"/>
    <n v="83"/>
    <s v="NIT"/>
    <n v="900883191"/>
    <s v="BETA GROUP SERVICES S A S"/>
    <n v="43513400"/>
    <m/>
    <m/>
    <n v="43513400"/>
    <x v="8"/>
    <x v="14"/>
  </r>
  <r>
    <n v="2018"/>
    <n v="136"/>
    <n v="1"/>
    <s v="01/JAN/2018"/>
    <s v="31/DEC/2018"/>
    <s v="31/DEC/2018"/>
    <s v="ORDENES DE PAGO"/>
    <n v="0"/>
    <n v="595"/>
    <d v="2018-10-03T00:00:00"/>
    <d v="2018-10-03T00:00:00"/>
    <n v="60"/>
    <n v="52"/>
    <s v="CONTRATO DE PRESTACION DE SERVICIOS"/>
    <n v="60"/>
    <s v="CC"/>
    <n v="1030602070"/>
    <s v="FAVER  PEREZ GUTIERREZ"/>
    <n v="2678236"/>
    <m/>
    <m/>
    <n v="2678236"/>
    <x v="9"/>
    <x v="14"/>
  </r>
  <r>
    <n v="2018"/>
    <n v="136"/>
    <n v="1"/>
    <s v="01/JAN/2018"/>
    <s v="31/DEC/2018"/>
    <s v="31/DEC/2018"/>
    <s v="ORDENES DE PAGO"/>
    <n v="0"/>
    <n v="596"/>
    <d v="2018-10-03T00:00:00"/>
    <d v="2018-10-03T00:00:00"/>
    <n v="30"/>
    <n v="15"/>
    <s v="CONTRATO DE PRESTACION DE SERVICIOS PROFESIONALES"/>
    <n v="42"/>
    <s v="CC"/>
    <n v="60370762"/>
    <s v="JOHANA PATRICIA GARCIA POVEDA"/>
    <n v="12480000"/>
    <m/>
    <m/>
    <n v="12480000"/>
    <x v="9"/>
    <x v="14"/>
  </r>
  <r>
    <n v="2018"/>
    <n v="136"/>
    <n v="1"/>
    <s v="01/JAN/2018"/>
    <s v="31/DEC/2018"/>
    <s v="31/DEC/2018"/>
    <s v="ORDENES DE PAGO"/>
    <n v="0"/>
    <n v="597"/>
    <d v="2018-10-03T00:00:00"/>
    <d v="2018-10-03T00:00:00"/>
    <n v="3"/>
    <n v="55"/>
    <s v="CONTRATO DE PRESTACION DE SERVICIOS PROFESIONALES"/>
    <n v="4"/>
    <s v="CC"/>
    <n v="80019562"/>
    <s v="CARLOS ARTURO MERCHAN HERRERA"/>
    <n v="10043385"/>
    <m/>
    <m/>
    <n v="10043385"/>
    <x v="9"/>
    <x v="14"/>
  </r>
  <r>
    <n v="2018"/>
    <n v="136"/>
    <n v="1"/>
    <s v="01/JAN/2018"/>
    <s v="31/DEC/2018"/>
    <s v="31/DEC/2018"/>
    <s v="ORDENES DE PAGO"/>
    <n v="0"/>
    <n v="598"/>
    <d v="2018-10-03T00:00:00"/>
    <d v="2018-10-03T00:00:00"/>
    <n v="15"/>
    <n v="56"/>
    <s v="CONTRATO DE PRESTACION DE SERVICIOS PROFESIONALES"/>
    <n v="13"/>
    <s v="CC"/>
    <n v="79573074"/>
    <s v="JORGE FERNANDO BEJARANO LOBO"/>
    <n v="10043385"/>
    <m/>
    <m/>
    <n v="10043385"/>
    <x v="9"/>
    <x v="14"/>
  </r>
  <r>
    <n v="2018"/>
    <n v="136"/>
    <n v="1"/>
    <s v="01/JAN/2018"/>
    <s v="31/DEC/2018"/>
    <s v="31/DEC/2018"/>
    <s v="ORDENES DE PAGO"/>
    <n v="0"/>
    <n v="599"/>
    <d v="2018-10-03T00:00:00"/>
    <d v="2018-10-03T00:00:00"/>
    <n v="4"/>
    <n v="54"/>
    <s v="CONTRATO DE PRESTACION DE SERVICIOS PROFESIONALES"/>
    <n v="5"/>
    <s v="CC"/>
    <n v="80097672"/>
    <s v="DIEGO ARMANDO LAMPREA MOLINA"/>
    <n v="10043385"/>
    <m/>
    <m/>
    <n v="10043385"/>
    <x v="9"/>
    <x v="14"/>
  </r>
  <r>
    <n v="2018"/>
    <n v="136"/>
    <n v="1"/>
    <s v="01/JAN/2018"/>
    <s v="31/DEC/2018"/>
    <s v="31/DEC/2018"/>
    <s v="ORDENES DE PAGO"/>
    <n v="0"/>
    <n v="604"/>
    <d v="2018-10-04T00:00:00"/>
    <d v="2018-10-04T00:00:00"/>
    <n v="51"/>
    <n v="58"/>
    <s v="CONTRATO DE PRESTACION DE SERVICIOS PROFESIONALES"/>
    <n v="53"/>
    <s v="CC"/>
    <n v="79772448"/>
    <s v="LUIS JAVIER LEON ALGECIRAS"/>
    <n v="3000000"/>
    <m/>
    <m/>
    <n v="3000000"/>
    <x v="9"/>
    <x v="14"/>
  </r>
  <r>
    <n v="2018"/>
    <n v="136"/>
    <n v="1"/>
    <s v="01/JAN/2018"/>
    <s v="31/DEC/2018"/>
    <s v="31/DEC/2018"/>
    <s v="ORDENES DE PAGO"/>
    <n v="0"/>
    <n v="605"/>
    <d v="2018-10-04T00:00:00"/>
    <d v="2018-10-04T00:00:00"/>
    <n v="131"/>
    <n v="149"/>
    <s v="CONTRATO DE PRESTACION DE SERVICIOS PROFESIONALES"/>
    <n v="97"/>
    <s v="CC"/>
    <n v="39579873"/>
    <s v="ZULMA ANDREA LEON NUÐEZ"/>
    <n v="10043385"/>
    <m/>
    <m/>
    <n v="10043385"/>
    <x v="9"/>
    <x v="14"/>
  </r>
  <r>
    <n v="2018"/>
    <n v="136"/>
    <n v="1"/>
    <s v="01/JAN/2018"/>
    <s v="31/DEC/2018"/>
    <s v="31/DEC/2018"/>
    <s v="ORDENES DE PAGO"/>
    <n v="0"/>
    <n v="612"/>
    <d v="2018-10-04T00:00:00"/>
    <d v="2018-10-04T00:00:00"/>
    <n v="67"/>
    <n v="62"/>
    <s v="CONTRATO DE PRESTACION DE SERVICIOS"/>
    <n v="50"/>
    <s v="CC"/>
    <n v="1014211359"/>
    <s v="JONNATHAN DAVID TRIANA BOTIA"/>
    <n v="3000000"/>
    <m/>
    <m/>
    <n v="3000000"/>
    <x v="9"/>
    <x v="14"/>
  </r>
  <r>
    <n v="2018"/>
    <n v="136"/>
    <n v="1"/>
    <s v="01/JAN/2018"/>
    <s v="31/DEC/2018"/>
    <s v="31/DEC/2018"/>
    <s v="ORDENES DE PAGO"/>
    <n v="0"/>
    <n v="622"/>
    <d v="2018-10-05T00:00:00"/>
    <d v="2018-10-05T00:00:00"/>
    <n v="50"/>
    <n v="75"/>
    <s v="CONTRATO DE PRESTACION DE SERVICIOS PROFESIONALES"/>
    <n v="51"/>
    <s v="CC"/>
    <n v="94460645"/>
    <s v="DARIO ORLANDO BECERRA ERAZO"/>
    <n v="6695590"/>
    <m/>
    <m/>
    <n v="6695590"/>
    <x v="9"/>
    <x v="14"/>
  </r>
  <r>
    <n v="2018"/>
    <n v="136"/>
    <n v="1"/>
    <s v="01/JAN/2018"/>
    <s v="31/DEC/2018"/>
    <s v="31/DEC/2018"/>
    <s v="ORDENES DE PAGO"/>
    <n v="0"/>
    <n v="623"/>
    <d v="2018-10-05T00:00:00"/>
    <d v="2018-10-05T00:00:00"/>
    <n v="32"/>
    <n v="59"/>
    <s v="CONTRATO DE PRESTACION DE SERVICIOS PROFESIONALES"/>
    <n v="32"/>
    <s v="CC"/>
    <n v="30742793"/>
    <s v="MONICA JANNETH ARGOTY MOREANO"/>
    <n v="6026031"/>
    <m/>
    <m/>
    <n v="6026031"/>
    <x v="9"/>
    <x v="14"/>
  </r>
  <r>
    <n v="2018"/>
    <n v="136"/>
    <n v="1"/>
    <s v="01/JAN/2018"/>
    <s v="31/DEC/2018"/>
    <s v="31/DEC/2018"/>
    <s v="ORDENES DE PAGO"/>
    <n v="0"/>
    <n v="624"/>
    <d v="2018-10-05T00:00:00"/>
    <d v="2018-10-05T00:00:00"/>
    <n v="45"/>
    <n v="57"/>
    <s v="CONTRATO DE PRESTACION DE SERVICIOS PROFESIONALES"/>
    <n v="48"/>
    <s v="CC"/>
    <n v="25273125"/>
    <s v="LUZ HELENA CHICANGANA VIDAL"/>
    <n v="4686913"/>
    <m/>
    <m/>
    <n v="4686913"/>
    <x v="9"/>
    <x v="14"/>
  </r>
  <r>
    <n v="2018"/>
    <n v="136"/>
    <n v="1"/>
    <s v="01/JAN/2018"/>
    <s v="31/DEC/2018"/>
    <s v="31/DEC/2018"/>
    <s v="ORDENES DE PAGO"/>
    <n v="0"/>
    <n v="625"/>
    <d v="2018-10-05T00:00:00"/>
    <d v="2018-10-05T00:00:00"/>
    <n v="55"/>
    <n v="51"/>
    <s v="CONTRATO DE PRESTACION DE SERVICIOS PROFESIONALES"/>
    <n v="59"/>
    <s v="NIT"/>
    <n v="900046467"/>
    <s v="ADVANCED WEB APPLICATIONS LTDA"/>
    <n v="22859234"/>
    <m/>
    <m/>
    <n v="22859234"/>
    <x v="9"/>
    <x v="14"/>
  </r>
  <r>
    <n v="2018"/>
    <n v="136"/>
    <n v="1"/>
    <s v="01/JAN/2018"/>
    <s v="31/DEC/2018"/>
    <s v="31/DEC/2018"/>
    <s v="ORDENES DE PAGO"/>
    <n v="0"/>
    <n v="626"/>
    <d v="2018-10-05T00:00:00"/>
    <d v="2018-10-05T00:00:00"/>
    <n v="5"/>
    <n v="53"/>
    <s v="CONTRATO DE PRESTACION DE SERVICIOS PROFESIONALES"/>
    <n v="6"/>
    <s v="CC"/>
    <n v="1049603928"/>
    <s v="DIEGO ALFONSO PEDROZA CASTRO"/>
    <n v="10043385"/>
    <m/>
    <m/>
    <n v="10043385"/>
    <x v="9"/>
    <x v="14"/>
  </r>
  <r>
    <n v="2018"/>
    <n v="136"/>
    <n v="1"/>
    <s v="01/JAN/2018"/>
    <s v="31/DEC/2018"/>
    <s v="31/DEC/2018"/>
    <s v="ORDENES DE PAGO"/>
    <n v="0"/>
    <n v="631"/>
    <d v="2018-10-05T00:00:00"/>
    <d v="2018-10-05T00:00:00"/>
    <n v="132"/>
    <n v="148"/>
    <s v="CONTRATO DE PRESTACION DE SERVICIOS"/>
    <n v="98"/>
    <s v="CC"/>
    <n v="79694066"/>
    <s v="LUIS ALEXANDER JIMENEZ ALVARADO"/>
    <n v="5356472"/>
    <m/>
    <m/>
    <n v="5356472"/>
    <x v="9"/>
    <x v="14"/>
  </r>
  <r>
    <n v="2018"/>
    <n v="136"/>
    <n v="1"/>
    <s v="01/JAN/2018"/>
    <s v="31/DEC/2018"/>
    <s v="31/DEC/2018"/>
    <s v="ORDENES DE PAGO"/>
    <n v="0"/>
    <n v="632"/>
    <d v="2018-10-05T00:00:00"/>
    <d v="2018-10-05T00:00:00"/>
    <n v="56"/>
    <n v="61"/>
    <s v="CONTRATO DE PRESTACION DE SERVICIOS PROFESIONALES"/>
    <n v="52"/>
    <s v="CC"/>
    <n v="11322903"/>
    <s v="FACCELLO  ARGEL MANJARRES"/>
    <n v="8034708"/>
    <m/>
    <m/>
    <n v="8034708"/>
    <x v="9"/>
    <x v="14"/>
  </r>
  <r>
    <n v="2018"/>
    <n v="136"/>
    <n v="1"/>
    <s v="01/JAN/2018"/>
    <s v="31/DEC/2018"/>
    <s v="31/DEC/2018"/>
    <s v="ORDENES DE PAGO"/>
    <n v="0"/>
    <n v="651"/>
    <d v="2018-10-09T00:00:00"/>
    <d v="2018-10-09T00:00:00"/>
    <n v="58"/>
    <n v="63"/>
    <s v="CONTRATO DE PRESTACION DE SERVICIOS PROFESIONALES"/>
    <n v="31"/>
    <s v="CC"/>
    <n v="79690681"/>
    <s v="HECTOR ALEXANDER MARTINEZ SILVA"/>
    <n v="6695590"/>
    <m/>
    <m/>
    <n v="6695590"/>
    <x v="9"/>
    <x v="14"/>
  </r>
  <r>
    <n v="2018"/>
    <n v="136"/>
    <n v="1"/>
    <s v="01/JAN/2018"/>
    <s v="31/DEC/2018"/>
    <s v="31/DEC/2018"/>
    <s v="ORDENES DE PAGO"/>
    <n v="0"/>
    <n v="675"/>
    <d v="2018-10-25T00:00:00"/>
    <d v="2018-10-25T00:00:00"/>
    <n v="82"/>
    <n v="2"/>
    <s v="CONTRATO DE INTERVENTORIA"/>
    <n v="83"/>
    <s v="NIT"/>
    <n v="900883191"/>
    <s v="BETA GROUP SERVICES S A S"/>
    <n v="267296600"/>
    <m/>
    <m/>
    <n v="267296600"/>
    <x v="9"/>
    <x v="14"/>
  </r>
  <r>
    <n v="2018"/>
    <n v="136"/>
    <n v="1"/>
    <s v="01/JAN/2018"/>
    <s v="31/DEC/2018"/>
    <s v="31/DEC/2018"/>
    <s v="ORDENES DE PAGO"/>
    <n v="0"/>
    <n v="676"/>
    <d v="2018-10-25T00:00:00"/>
    <d v="2018-10-25T00:00:00"/>
    <n v="83"/>
    <n v="1"/>
    <s v="CONTRATO DE CONSULTORIA"/>
    <n v="82"/>
    <s v="NIT"/>
    <n v="800104672"/>
    <s v="INDUDATA S A S"/>
    <n v="1173374986"/>
    <m/>
    <m/>
    <n v="1173374986"/>
    <x v="9"/>
    <x v="14"/>
  </r>
  <r>
    <n v="2018"/>
    <n v="136"/>
    <n v="1"/>
    <s v="01/JAN/2018"/>
    <s v="31/DEC/2018"/>
    <s v="31/DEC/2018"/>
    <s v="ORDENES DE PAGO"/>
    <n v="0"/>
    <n v="688"/>
    <d v="2018-11-06T00:00:00"/>
    <d v="2018-11-06T00:00:00"/>
    <n v="168"/>
    <n v="184"/>
    <s v="CONTRATO DE PRESTACION DE SERVICIOS"/>
    <n v="60"/>
    <s v="CC"/>
    <n v="1030602070"/>
    <s v="FAVER  PEREZ GUTIERREZ"/>
    <n v="2678236"/>
    <m/>
    <m/>
    <n v="2678236"/>
    <x v="10"/>
    <x v="14"/>
  </r>
  <r>
    <n v="2018"/>
    <n v="136"/>
    <n v="1"/>
    <s v="01/JAN/2018"/>
    <s v="31/DEC/2018"/>
    <s v="31/DEC/2018"/>
    <s v="ORDENES DE PAGO"/>
    <n v="0"/>
    <n v="689"/>
    <d v="2018-11-06T00:00:00"/>
    <d v="2018-11-06T00:00:00"/>
    <n v="51"/>
    <n v="58"/>
    <s v="CONTRATO DE PRESTACION DE SERVICIOS PROFESIONALES"/>
    <n v="53"/>
    <s v="CC"/>
    <n v="79772448"/>
    <s v="LUIS JAVIER LEON ALGECIRAS"/>
    <n v="3000000"/>
    <m/>
    <m/>
    <n v="3000000"/>
    <x v="10"/>
    <x v="14"/>
  </r>
  <r>
    <n v="2018"/>
    <n v="136"/>
    <n v="1"/>
    <s v="01/JAN/2018"/>
    <s v="31/DEC/2018"/>
    <s v="31/DEC/2018"/>
    <s v="ORDENES DE PAGO"/>
    <n v="0"/>
    <n v="691"/>
    <d v="2018-11-06T00:00:00"/>
    <d v="2018-11-06T00:00:00"/>
    <n v="5"/>
    <n v="53"/>
    <s v="CONTRATO DE PRESTACION DE SERVICIOS PROFESIONALES"/>
    <n v="6"/>
    <s v="CC"/>
    <n v="1049603928"/>
    <s v="DIEGO ALFONSO PEDROZA CASTRO"/>
    <n v="10043385"/>
    <m/>
    <m/>
    <n v="10043385"/>
    <x v="10"/>
    <x v="14"/>
  </r>
  <r>
    <n v="2018"/>
    <n v="136"/>
    <n v="1"/>
    <s v="01/JAN/2018"/>
    <s v="31/DEC/2018"/>
    <s v="31/DEC/2018"/>
    <s v="ORDENES DE PAGO"/>
    <n v="0"/>
    <n v="692"/>
    <d v="2018-11-06T00:00:00"/>
    <d v="2018-11-06T00:00:00"/>
    <n v="4"/>
    <n v="54"/>
    <s v="CONTRATO DE PRESTACION DE SERVICIOS PROFESIONALES"/>
    <n v="5"/>
    <s v="CC"/>
    <n v="80097672"/>
    <s v="DIEGO ARMANDO LAMPREA MOLINA"/>
    <n v="10043385"/>
    <m/>
    <m/>
    <n v="10043385"/>
    <x v="10"/>
    <x v="14"/>
  </r>
  <r>
    <n v="2018"/>
    <n v="136"/>
    <n v="1"/>
    <s v="01/JAN/2018"/>
    <s v="31/DEC/2018"/>
    <s v="31/DEC/2018"/>
    <s v="ORDENES DE PAGO"/>
    <n v="0"/>
    <n v="693"/>
    <d v="2018-11-06T00:00:00"/>
    <d v="2018-11-06T00:00:00"/>
    <n v="3"/>
    <n v="55"/>
    <s v="CONTRATO DE PRESTACION DE SERVICIOS PROFESIONALES"/>
    <n v="4"/>
    <s v="CC"/>
    <n v="80019562"/>
    <s v="CARLOS ARTURO MERCHAN HERRERA"/>
    <n v="10043385"/>
    <m/>
    <m/>
    <n v="10043385"/>
    <x v="10"/>
    <x v="14"/>
  </r>
  <r>
    <n v="2018"/>
    <n v="136"/>
    <n v="1"/>
    <s v="01/JAN/2018"/>
    <s v="31/DEC/2018"/>
    <s v="31/DEC/2018"/>
    <s v="ORDENES DE PAGO"/>
    <n v="0"/>
    <n v="694"/>
    <d v="2018-11-06T00:00:00"/>
    <d v="2018-11-06T00:00:00"/>
    <n v="131"/>
    <n v="149"/>
    <s v="CONTRATO DE PRESTACION DE SERVICIOS PROFESIONALES"/>
    <n v="97"/>
    <s v="CC"/>
    <n v="39579873"/>
    <s v="ZULMA ANDREA LEON NUÐEZ"/>
    <n v="10043385"/>
    <m/>
    <m/>
    <n v="10043385"/>
    <x v="10"/>
    <x v="14"/>
  </r>
  <r>
    <n v="2018"/>
    <n v="136"/>
    <n v="1"/>
    <s v="01/JAN/2018"/>
    <s v="31/DEC/2018"/>
    <s v="31/DEC/2018"/>
    <s v="ORDENES DE PAGO"/>
    <n v="0"/>
    <n v="698"/>
    <d v="2018-11-07T00:00:00"/>
    <d v="2018-11-07T00:00:00"/>
    <n v="50"/>
    <n v="75"/>
    <s v="CONTRATO DE PRESTACION DE SERVICIOS PROFESIONALES"/>
    <n v="51"/>
    <s v="CC"/>
    <n v="94460645"/>
    <s v="DARIO ORLANDO BECERRA ERAZO"/>
    <n v="6695590"/>
    <m/>
    <m/>
    <n v="6695590"/>
    <x v="10"/>
    <x v="14"/>
  </r>
  <r>
    <n v="2018"/>
    <n v="136"/>
    <n v="1"/>
    <s v="01/JAN/2018"/>
    <s v="31/DEC/2018"/>
    <s v="31/DEC/2018"/>
    <s v="ORDENES DE PAGO"/>
    <n v="0"/>
    <n v="707"/>
    <d v="2018-11-07T00:00:00"/>
    <d v="2018-11-07T00:00:00"/>
    <n v="30"/>
    <n v="15"/>
    <s v="CONTRATO DE PRESTACION DE SERVICIOS PROFESIONALES"/>
    <n v="42"/>
    <s v="CC"/>
    <n v="60370762"/>
    <s v="JOHANA PATRICIA GARCIA POVEDA"/>
    <n v="12480000"/>
    <m/>
    <m/>
    <n v="12480000"/>
    <x v="10"/>
    <x v="14"/>
  </r>
  <r>
    <n v="2018"/>
    <n v="136"/>
    <n v="1"/>
    <s v="01/JAN/2018"/>
    <s v="31/DEC/2018"/>
    <s v="31/DEC/2018"/>
    <s v="ORDENES DE PAGO"/>
    <n v="0"/>
    <n v="708"/>
    <d v="2018-11-07T00:00:00"/>
    <d v="2018-11-07T00:00:00"/>
    <n v="32"/>
    <n v="59"/>
    <s v="CONTRATO DE PRESTACION DE SERVICIOS PROFESIONALES"/>
    <n v="32"/>
    <s v="CC"/>
    <n v="30742793"/>
    <s v="MONICA JANNETH ARGOTY MOREANO"/>
    <n v="6026031"/>
    <m/>
    <m/>
    <n v="6026031"/>
    <x v="10"/>
    <x v="14"/>
  </r>
  <r>
    <n v="2018"/>
    <n v="136"/>
    <n v="1"/>
    <s v="01/JAN/2018"/>
    <s v="31/DEC/2018"/>
    <s v="31/DEC/2018"/>
    <s v="ORDENES DE PAGO"/>
    <n v="0"/>
    <n v="709"/>
    <d v="2018-11-07T00:00:00"/>
    <d v="2018-11-07T00:00:00"/>
    <n v="58"/>
    <n v="63"/>
    <s v="CONTRATO DE PRESTACION DE SERVICIOS PROFESIONALES"/>
    <n v="31"/>
    <s v="CC"/>
    <n v="79690681"/>
    <s v="HECTOR ALEXANDER MARTINEZ SILVA"/>
    <n v="6695590"/>
    <m/>
    <m/>
    <n v="6695590"/>
    <x v="10"/>
    <x v="14"/>
  </r>
  <r>
    <n v="2018"/>
    <n v="136"/>
    <n v="1"/>
    <s v="01/JAN/2018"/>
    <s v="31/DEC/2018"/>
    <s v="31/DEC/2018"/>
    <s v="ORDENES DE PAGO"/>
    <n v="0"/>
    <n v="717"/>
    <d v="2018-11-09T00:00:00"/>
    <d v="2018-11-09T00:00:00"/>
    <n v="15"/>
    <n v="56"/>
    <s v="CONTRATO DE PRESTACION DE SERVICIOS PROFESIONALES"/>
    <n v="13"/>
    <s v="CC"/>
    <n v="79573074"/>
    <s v="JORGE FERNANDO BEJARANO LOBO"/>
    <n v="10043385"/>
    <m/>
    <m/>
    <n v="10043385"/>
    <x v="10"/>
    <x v="14"/>
  </r>
  <r>
    <n v="2018"/>
    <n v="136"/>
    <n v="1"/>
    <s v="01/JAN/2018"/>
    <s v="31/DEC/2018"/>
    <s v="31/DEC/2018"/>
    <s v="ORDENES DE PAGO"/>
    <n v="0"/>
    <n v="720"/>
    <d v="2018-11-09T00:00:00"/>
    <d v="2018-11-09T00:00:00"/>
    <n v="67"/>
    <n v="62"/>
    <s v="CONTRATO DE PRESTACION DE SERVICIOS"/>
    <n v="50"/>
    <s v="CC"/>
    <n v="1014211359"/>
    <s v="JONNATHAN DAVID TRIANA BOTIA"/>
    <n v="3000000"/>
    <m/>
    <m/>
    <n v="3000000"/>
    <x v="10"/>
    <x v="14"/>
  </r>
  <r>
    <n v="2018"/>
    <n v="136"/>
    <n v="1"/>
    <s v="01/JAN/2018"/>
    <s v="31/DEC/2018"/>
    <s v="31/DEC/2018"/>
    <s v="ORDENES DE PAGO"/>
    <n v="0"/>
    <n v="725"/>
    <d v="2018-11-09T00:00:00"/>
    <d v="2018-11-09T00:00:00"/>
    <n v="132"/>
    <n v="148"/>
    <s v="CONTRATO DE PRESTACION DE SERVICIOS"/>
    <n v="98"/>
    <s v="CC"/>
    <n v="79694066"/>
    <s v="LUIS ALEXANDER JIMENEZ ALVARADO"/>
    <n v="5356472"/>
    <m/>
    <m/>
    <n v="5356472"/>
    <x v="10"/>
    <x v="14"/>
  </r>
  <r>
    <n v="2018"/>
    <n v="136"/>
    <n v="1"/>
    <s v="01/JAN/2018"/>
    <s v="31/DEC/2018"/>
    <s v="31/DEC/2018"/>
    <s v="ORDENES DE PAGO"/>
    <n v="0"/>
    <n v="734"/>
    <d v="2018-11-09T00:00:00"/>
    <d v="2018-11-09T00:00:00"/>
    <n v="55"/>
    <n v="51"/>
    <s v="CONTRATO DE PRESTACION DE SERVICIOS PROFESIONALES"/>
    <n v="59"/>
    <s v="NIT"/>
    <n v="900046467"/>
    <s v="ADVANCED WEB APPLICATIONS LTDA"/>
    <n v="22859234"/>
    <m/>
    <m/>
    <n v="22859234"/>
    <x v="10"/>
    <x v="14"/>
  </r>
  <r>
    <n v="2018"/>
    <n v="136"/>
    <n v="1"/>
    <s v="01/JAN/2018"/>
    <s v="31/DEC/2018"/>
    <s v="31/DEC/2018"/>
    <s v="ORDENES DE PAGO"/>
    <n v="0"/>
    <n v="735"/>
    <d v="2018-11-09T00:00:00"/>
    <d v="2018-11-09T00:00:00"/>
    <n v="56"/>
    <n v="61"/>
    <s v="CONTRATO DE PRESTACION DE SERVICIOS PROFESIONALES"/>
    <n v="52"/>
    <s v="CC"/>
    <n v="11322903"/>
    <s v="FACCELLO  ARGEL MANJARRES"/>
    <n v="8034708"/>
    <m/>
    <m/>
    <n v="8034708"/>
    <x v="10"/>
    <x v="14"/>
  </r>
  <r>
    <n v="2018"/>
    <n v="136"/>
    <n v="1"/>
    <s v="01/JAN/2018"/>
    <s v="31/DEC/2018"/>
    <s v="31/DEC/2018"/>
    <s v="ORDENES DE PAGO"/>
    <n v="0"/>
    <n v="753"/>
    <d v="2018-11-14T00:00:00"/>
    <d v="2018-11-14T00:00:00"/>
    <n v="45"/>
    <n v="57"/>
    <s v="CONTRATO DE PRESTACION DE SERVICIOS PROFESIONALES"/>
    <n v="48"/>
    <s v="CC"/>
    <n v="25273125"/>
    <s v="LUZ HELENA CHICANGANA VIDAL"/>
    <n v="4686913"/>
    <m/>
    <m/>
    <n v="4686913"/>
    <x v="10"/>
    <x v="14"/>
  </r>
  <r>
    <n v="2018"/>
    <n v="136"/>
    <n v="1"/>
    <s v="01/JAN/2018"/>
    <s v="31/DEC/2018"/>
    <s v="31/DEC/2018"/>
    <s v="ORDENES DE PAGO"/>
    <n v="0"/>
    <n v="764"/>
    <d v="2018-11-27T00:00:00"/>
    <d v="2018-11-27T00:00:00"/>
    <n v="181"/>
    <n v="191"/>
    <s v="ORDEN DE COMPRA"/>
    <n v="116"/>
    <s v="NIT"/>
    <n v="800103052"/>
    <s v="ORACLE COLOMBIA LIMITADA"/>
    <n v="1698455"/>
    <m/>
    <m/>
    <n v="1698455"/>
    <x v="10"/>
    <x v="14"/>
  </r>
  <r>
    <n v="2018"/>
    <n v="136"/>
    <n v="1"/>
    <s v="01/JAN/2018"/>
    <s v="31/DEC/2018"/>
    <s v="31/DEC/2018"/>
    <s v="ORDENES DE PAGO"/>
    <n v="0"/>
    <n v="778"/>
    <d v="2018-12-05T00:00:00"/>
    <d v="2018-12-05T00:00:00"/>
    <n v="55"/>
    <n v="51"/>
    <s v="CONTRATO DE PRESTACION DE SERVICIOS PROFESIONALES"/>
    <n v="59"/>
    <s v="NIT"/>
    <n v="900046467"/>
    <s v="ADVANCED WEB APPLICATIONS LTDA"/>
    <n v="36712001"/>
    <m/>
    <m/>
    <n v="36712001"/>
    <x v="11"/>
    <x v="14"/>
  </r>
  <r>
    <n v="2018"/>
    <n v="136"/>
    <n v="1"/>
    <s v="01/JAN/2018"/>
    <s v="31/DEC/2018"/>
    <s v="31/DEC/2018"/>
    <s v="ORDENES DE PAGO"/>
    <n v="0"/>
    <n v="779"/>
    <d v="2018-12-05T00:00:00"/>
    <d v="2018-12-05T00:00:00"/>
    <n v="168"/>
    <n v="184"/>
    <s v="CONTRATO DE PRESTACION DE SERVICIOS"/>
    <n v="60"/>
    <s v="CC"/>
    <n v="1030602070"/>
    <s v="FAVER  PEREZ GUTIERREZ"/>
    <n v="2678236"/>
    <m/>
    <m/>
    <n v="2678236"/>
    <x v="11"/>
    <x v="14"/>
  </r>
  <r>
    <n v="2018"/>
    <n v="136"/>
    <n v="1"/>
    <s v="01/JAN/2018"/>
    <s v="31/DEC/2018"/>
    <s v="31/DEC/2018"/>
    <s v="ORDENES DE PAGO"/>
    <n v="0"/>
    <n v="780"/>
    <d v="2018-12-05T00:00:00"/>
    <d v="2018-12-05T00:00:00"/>
    <n v="51"/>
    <n v="58"/>
    <s v="CONTRATO DE PRESTACION DE SERVICIOS PROFESIONALES"/>
    <n v="53"/>
    <s v="CC"/>
    <n v="79772448"/>
    <s v="LUIS JAVIER LEON ALGECIRAS"/>
    <n v="3000000"/>
    <m/>
    <m/>
    <n v="3000000"/>
    <x v="11"/>
    <x v="14"/>
  </r>
  <r>
    <n v="2018"/>
    <n v="136"/>
    <n v="1"/>
    <s v="01/JAN/2018"/>
    <s v="31/DEC/2018"/>
    <s v="31/DEC/2018"/>
    <s v="ORDENES DE PAGO"/>
    <n v="0"/>
    <n v="790"/>
    <d v="2018-12-05T00:00:00"/>
    <d v="2018-12-05T00:00:00"/>
    <n v="5"/>
    <n v="53"/>
    <s v="CONTRATO DE PRESTACION DE SERVICIOS PROFESIONALES"/>
    <n v="6"/>
    <s v="CC"/>
    <n v="1049603928"/>
    <s v="DIEGO ALFONSO PEDROZA CASTRO"/>
    <n v="10043385"/>
    <m/>
    <m/>
    <n v="10043385"/>
    <x v="11"/>
    <x v="14"/>
  </r>
  <r>
    <n v="2018"/>
    <n v="136"/>
    <n v="1"/>
    <s v="01/JAN/2018"/>
    <s v="31/DEC/2018"/>
    <s v="31/DEC/2018"/>
    <s v="ORDENES DE PAGO"/>
    <n v="0"/>
    <n v="791"/>
    <d v="2018-12-05T00:00:00"/>
    <d v="2018-12-05T00:00:00"/>
    <n v="3"/>
    <n v="55"/>
    <s v="CONTRATO DE PRESTACION DE SERVICIOS PROFESIONALES"/>
    <n v="4"/>
    <s v="CC"/>
    <n v="80019562"/>
    <s v="CARLOS ARTURO MERCHAN HERRERA"/>
    <n v="10043385"/>
    <m/>
    <m/>
    <n v="10043385"/>
    <x v="11"/>
    <x v="14"/>
  </r>
  <r>
    <n v="2018"/>
    <n v="136"/>
    <n v="1"/>
    <s v="01/JAN/2018"/>
    <s v="31/DEC/2018"/>
    <s v="31/DEC/2018"/>
    <s v="ORDENES DE PAGO"/>
    <n v="0"/>
    <n v="792"/>
    <d v="2018-12-05T00:00:00"/>
    <d v="2018-12-05T00:00:00"/>
    <n v="4"/>
    <n v="54"/>
    <s v="CONTRATO DE PRESTACION DE SERVICIOS PROFESIONALES"/>
    <n v="5"/>
    <s v="CC"/>
    <n v="80097672"/>
    <s v="DIEGO ARMANDO LAMPREA MOLINA"/>
    <n v="10043385"/>
    <m/>
    <m/>
    <n v="10043385"/>
    <x v="11"/>
    <x v="14"/>
  </r>
  <r>
    <n v="2018"/>
    <n v="136"/>
    <n v="1"/>
    <s v="01/JAN/2018"/>
    <s v="31/DEC/2018"/>
    <s v="31/DEC/2018"/>
    <s v="ORDENES DE PAGO"/>
    <n v="0"/>
    <n v="793"/>
    <d v="2018-12-05T00:00:00"/>
    <d v="2018-12-05T00:00:00"/>
    <n v="67"/>
    <n v="62"/>
    <s v="CONTRATO DE PRESTACION DE SERVICIOS"/>
    <n v="50"/>
    <s v="CC"/>
    <n v="1014211359"/>
    <s v="JONNATHAN DAVID TRIANA BOTIA"/>
    <n v="3000000"/>
    <m/>
    <m/>
    <n v="3000000"/>
    <x v="11"/>
    <x v="14"/>
  </r>
  <r>
    <n v="2018"/>
    <n v="136"/>
    <n v="1"/>
    <s v="01/JAN/2018"/>
    <s v="31/DEC/2018"/>
    <s v="31/DEC/2018"/>
    <s v="ORDENES DE PAGO"/>
    <n v="0"/>
    <n v="795"/>
    <d v="2018-12-06T00:00:00"/>
    <d v="2018-12-06T00:00:00"/>
    <n v="131"/>
    <n v="149"/>
    <s v="CONTRATO DE PRESTACION DE SERVICIOS PROFESIONALES"/>
    <n v="97"/>
    <s v="CC"/>
    <n v="39579873"/>
    <s v="ZULMA ANDREA LEON NUÐEZ"/>
    <n v="10043385"/>
    <m/>
    <m/>
    <n v="10043385"/>
    <x v="11"/>
    <x v="14"/>
  </r>
  <r>
    <n v="2018"/>
    <n v="136"/>
    <n v="1"/>
    <s v="01/JAN/2018"/>
    <s v="31/DEC/2018"/>
    <s v="31/DEC/2018"/>
    <s v="ORDENES DE PAGO"/>
    <n v="0"/>
    <n v="802"/>
    <d v="2018-12-06T00:00:00"/>
    <d v="2018-12-06T00:00:00"/>
    <n v="132"/>
    <n v="148"/>
    <s v="CONTRATO DE PRESTACION DE SERVICIOS"/>
    <n v="98"/>
    <s v="CC"/>
    <n v="79694066"/>
    <s v="LUIS ALEXANDER JIMENEZ ALVARADO"/>
    <n v="5356472"/>
    <m/>
    <m/>
    <n v="5356472"/>
    <x v="11"/>
    <x v="14"/>
  </r>
  <r>
    <n v="2018"/>
    <n v="136"/>
    <n v="1"/>
    <s v="01/JAN/2018"/>
    <s v="31/DEC/2018"/>
    <s v="31/DEC/2018"/>
    <s v="ORDENES DE PAGO"/>
    <n v="0"/>
    <n v="803"/>
    <d v="2018-12-06T00:00:00"/>
    <d v="2018-12-06T00:00:00"/>
    <n v="45"/>
    <n v="57"/>
    <s v="CONTRATO DE PRESTACION DE SERVICIOS PROFESIONALES"/>
    <n v="48"/>
    <s v="CC"/>
    <n v="25273125"/>
    <s v="LUZ HELENA CHICANGANA VIDAL"/>
    <n v="4686913"/>
    <m/>
    <m/>
    <n v="4686913"/>
    <x v="11"/>
    <x v="14"/>
  </r>
  <r>
    <n v="2018"/>
    <n v="136"/>
    <n v="1"/>
    <s v="01/JAN/2018"/>
    <s v="31/DEC/2018"/>
    <s v="31/DEC/2018"/>
    <s v="ORDENES DE PAGO"/>
    <n v="0"/>
    <n v="804"/>
    <d v="2018-12-06T00:00:00"/>
    <d v="2018-12-06T00:00:00"/>
    <n v="56"/>
    <n v="61"/>
    <s v="CONTRATO DE PRESTACION DE SERVICIOS PROFESIONALES"/>
    <n v="52"/>
    <s v="CC"/>
    <n v="11322903"/>
    <s v="FACCELLO  ARGEL MANJARRES"/>
    <n v="8034708"/>
    <m/>
    <m/>
    <n v="8034708"/>
    <x v="11"/>
    <x v="14"/>
  </r>
  <r>
    <n v="2018"/>
    <n v="136"/>
    <n v="1"/>
    <s v="01/JAN/2018"/>
    <s v="31/DEC/2018"/>
    <s v="31/DEC/2018"/>
    <s v="ORDENES DE PAGO"/>
    <n v="0"/>
    <n v="805"/>
    <d v="2018-12-06T00:00:00"/>
    <d v="2018-12-06T00:00:00"/>
    <n v="58"/>
    <n v="63"/>
    <s v="CONTRATO DE PRESTACION DE SERVICIOS PROFESIONALES"/>
    <n v="31"/>
    <s v="CC"/>
    <n v="79690681"/>
    <s v="HECTOR ALEXANDER MARTINEZ SILVA"/>
    <n v="6695590"/>
    <m/>
    <m/>
    <n v="6695590"/>
    <x v="11"/>
    <x v="14"/>
  </r>
  <r>
    <n v="2018"/>
    <n v="136"/>
    <n v="1"/>
    <s v="01/JAN/2018"/>
    <s v="31/DEC/2018"/>
    <s v="31/DEC/2018"/>
    <s v="ORDENES DE PAGO"/>
    <n v="0"/>
    <n v="806"/>
    <d v="2018-12-06T00:00:00"/>
    <d v="2018-12-06T00:00:00"/>
    <n v="32"/>
    <n v="59"/>
    <s v="CONTRATO DE PRESTACION DE SERVICIOS PROFESIONALES"/>
    <n v="32"/>
    <s v="CC"/>
    <n v="30742793"/>
    <s v="MONICA JANNETH ARGOTY MOREANO"/>
    <n v="6026031"/>
    <m/>
    <m/>
    <n v="6026031"/>
    <x v="11"/>
    <x v="14"/>
  </r>
  <r>
    <n v="2018"/>
    <n v="136"/>
    <n v="1"/>
    <s v="01/JAN/2018"/>
    <s v="31/DEC/2018"/>
    <s v="31/DEC/2018"/>
    <s v="ORDENES DE PAGO"/>
    <n v="0"/>
    <n v="819"/>
    <d v="2018-12-10T00:00:00"/>
    <d v="2018-12-10T00:00:00"/>
    <n v="50"/>
    <n v="75"/>
    <s v="CONTRATO DE PRESTACION DE SERVICIOS PROFESIONALES"/>
    <n v="51"/>
    <s v="CC"/>
    <n v="94460645"/>
    <s v="DARIO ORLANDO BECERRA ERAZO"/>
    <n v="6695590"/>
    <m/>
    <m/>
    <n v="6695590"/>
    <x v="11"/>
    <x v="14"/>
  </r>
  <r>
    <n v="2018"/>
    <n v="136"/>
    <n v="1"/>
    <s v="01/JAN/2018"/>
    <s v="31/DEC/2018"/>
    <s v="31/DEC/2018"/>
    <s v="ORDENES DE PAGO"/>
    <n v="0"/>
    <n v="820"/>
    <d v="2018-12-12T00:00:00"/>
    <d v="2018-12-12T00:00:00"/>
    <n v="30"/>
    <n v="15"/>
    <s v="CONTRATO DE PRESTACION DE SERVICIOS PROFESIONALES"/>
    <n v="42"/>
    <s v="CC"/>
    <n v="60370762"/>
    <s v="JOHANA PATRICIA GARCIA POVEDA"/>
    <n v="8736000"/>
    <m/>
    <m/>
    <n v="8736000"/>
    <x v="11"/>
    <x v="14"/>
  </r>
  <r>
    <n v="2018"/>
    <n v="136"/>
    <n v="1"/>
    <s v="01/JAN/2018"/>
    <s v="31/DEC/2018"/>
    <s v="31/DEC/2018"/>
    <s v="ORDENES DE PAGO"/>
    <n v="0"/>
    <n v="832"/>
    <d v="2018-12-13T00:00:00"/>
    <d v="2018-12-13T00:00:00"/>
    <n v="15"/>
    <n v="56"/>
    <s v="CONTRATO DE PRESTACION DE SERVICIOS PROFESIONALES"/>
    <n v="13"/>
    <s v="CC"/>
    <n v="79573074"/>
    <s v="JORGE FERNANDO BEJARANO LOBO"/>
    <n v="10043385"/>
    <m/>
    <m/>
    <n v="10043385"/>
    <x v="11"/>
    <x v="14"/>
  </r>
  <r>
    <n v="2018"/>
    <n v="136"/>
    <n v="1"/>
    <s v="01/JAN/2018"/>
    <s v="31/DEC/2018"/>
    <s v="31/DEC/2018"/>
    <s v="ORDENES DE PAGO"/>
    <n v="0"/>
    <n v="880"/>
    <d v="2018-12-27T00:00:00"/>
    <d v="2018-12-27T00:00:00"/>
    <n v="4"/>
    <n v="54"/>
    <s v="CONTRATO DE PRESTACION DE SERVICIOS PROFESIONALES"/>
    <n v="5"/>
    <s v="CC"/>
    <n v="80097672"/>
    <s v="DIEGO ARMANDO LAMPREA MOLINA"/>
    <n v="6026031"/>
    <m/>
    <m/>
    <n v="6026031"/>
    <x v="11"/>
    <x v="14"/>
  </r>
  <r>
    <n v="2018"/>
    <n v="136"/>
    <n v="1"/>
    <s v="01/JAN/2018"/>
    <s v="31/DEC/2018"/>
    <s v="31/DEC/2018"/>
    <s v="ORDENES DE PAGO"/>
    <n v="0"/>
    <n v="888"/>
    <d v="2018-12-27T00:00:00"/>
    <d v="2018-12-27T00:00:00"/>
    <n v="168"/>
    <n v="184"/>
    <s v="CONTRATO DE PRESTACION DE SERVICIOS"/>
    <n v="60"/>
    <s v="CC"/>
    <n v="1030602070"/>
    <s v="FAVER  PEREZ GUTIERREZ"/>
    <n v="2588961"/>
    <m/>
    <m/>
    <n v="2588961"/>
    <x v="11"/>
    <x v="14"/>
  </r>
  <r>
    <n v="2018"/>
    <n v="136"/>
    <n v="1"/>
    <s v="01/JAN/2018"/>
    <s v="31/DEC/2018"/>
    <s v="31/DEC/2018"/>
    <s v="ORDENES DE PAGO"/>
    <n v="0"/>
    <n v="889"/>
    <d v="2018-12-27T00:00:00"/>
    <d v="2018-12-27T00:00:00"/>
    <n v="15"/>
    <n v="56"/>
    <s v="CONTRATO DE PRESTACION DE SERVICIOS PROFESIONALES"/>
    <n v="13"/>
    <s v="CC"/>
    <n v="79573074"/>
    <s v="JORGE FERNANDO BEJARANO LOBO"/>
    <n v="7030369"/>
    <m/>
    <m/>
    <n v="7030369"/>
    <x v="11"/>
    <x v="14"/>
  </r>
  <r>
    <n v="2018"/>
    <n v="136"/>
    <n v="1"/>
    <s v="01/JAN/2018"/>
    <s v="31/DEC/2018"/>
    <s v="31/DEC/2018"/>
    <s v="ORDENES DE PAGO"/>
    <n v="0"/>
    <n v="892"/>
    <d v="2018-12-27T00:00:00"/>
    <d v="2018-12-27T00:00:00"/>
    <n v="3"/>
    <n v="55"/>
    <s v="CONTRATO DE PRESTACION DE SERVICIOS PROFESIONALES"/>
    <n v="4"/>
    <s v="CC"/>
    <n v="80019562"/>
    <s v="CARLOS ARTURO MERCHAN HERRERA"/>
    <n v="7030369"/>
    <m/>
    <m/>
    <n v="7030369"/>
    <x v="11"/>
    <x v="14"/>
  </r>
  <r>
    <n v="2018"/>
    <n v="136"/>
    <n v="1"/>
    <s v="01/JAN/2018"/>
    <s v="31/DEC/2018"/>
    <s v="31/DEC/2018"/>
    <s v="ORDENES DE PAGO"/>
    <n v="0"/>
    <n v="900"/>
    <d v="2018-12-28T00:00:00"/>
    <d v="2018-12-28T00:00:00"/>
    <n v="5"/>
    <n v="53"/>
    <s v="CONTRATO DE PRESTACION DE SERVICIOS PROFESIONALES"/>
    <n v="6"/>
    <s v="CC"/>
    <n v="1049603928"/>
    <s v="DIEGO ALFONSO PEDROZA CASTRO"/>
    <n v="7030369"/>
    <m/>
    <m/>
    <n v="7030369"/>
    <x v="11"/>
    <x v="14"/>
  </r>
  <r>
    <n v="2018"/>
    <n v="136"/>
    <n v="1"/>
    <s v="01/JAN/2018"/>
    <s v="31/DEC/2018"/>
    <s v="31/DEC/2018"/>
    <s v="ORDENES DE PAGO"/>
    <n v="0"/>
    <n v="911"/>
    <d v="2018-12-28T00:00:00"/>
    <d v="2018-12-28T00:00:00"/>
    <n v="32"/>
    <n v="59"/>
    <s v="CONTRATO DE PRESTACION DE SERVICIOS PROFESIONALES"/>
    <n v="32"/>
    <s v="CC"/>
    <n v="30742793"/>
    <s v="MONICA JANNETH ARGOTY MOREANO"/>
    <n v="4619957"/>
    <m/>
    <m/>
    <n v="4619957"/>
    <x v="11"/>
    <x v="14"/>
  </r>
  <r>
    <n v="2018"/>
    <n v="136"/>
    <n v="1"/>
    <s v="01/JAN/2018"/>
    <s v="31/DEC/2018"/>
    <s v="31/DEC/2018"/>
    <s v="ORDENES DE PAGO"/>
    <n v="0"/>
    <n v="913"/>
    <d v="2018-12-28T00:00:00"/>
    <d v="2018-12-28T00:00:00"/>
    <n v="50"/>
    <n v="75"/>
    <s v="CONTRATO DE PRESTACION DE SERVICIOS PROFESIONALES"/>
    <n v="51"/>
    <s v="CC"/>
    <n v="94460645"/>
    <s v="DARIO ORLANDO BECERRA ERAZO"/>
    <n v="5356472"/>
    <m/>
    <m/>
    <n v="5356472"/>
    <x v="11"/>
    <x v="14"/>
  </r>
  <r>
    <n v="2018"/>
    <n v="136"/>
    <n v="1"/>
    <s v="01/JAN/2018"/>
    <s v="31/DEC/2018"/>
    <s v="31/DEC/2018"/>
    <s v="ORDENES DE PAGO"/>
    <n v="0"/>
    <n v="933"/>
    <d v="2018-12-31T00:00:00"/>
    <d v="2018-12-31T00:00:00"/>
    <n v="58"/>
    <n v="63"/>
    <s v="CONTRATO DE PRESTACION DE SERVICIOS PROFESIONALES"/>
    <n v="31"/>
    <s v="CC"/>
    <n v="79690681"/>
    <s v="HECTOR ALEXANDER MARTINEZ SILVA"/>
    <n v="6472404"/>
    <m/>
    <m/>
    <n v="6472404"/>
    <x v="11"/>
    <x v="14"/>
  </r>
  <r>
    <n v="2018"/>
    <n v="136"/>
    <n v="1"/>
    <s v="01/JAN/2018"/>
    <s v="31/DEC/2018"/>
    <s v="31/DEC/2018"/>
    <s v="ORDENES DE PAGO"/>
    <n v="0"/>
    <n v="934"/>
    <d v="2018-12-31T00:00:00"/>
    <d v="2018-12-31T00:00:00"/>
    <n v="51"/>
    <n v="58"/>
    <s v="CONTRATO DE PRESTACION DE SERVICIOS PROFESIONALES"/>
    <n v="53"/>
    <s v="CC"/>
    <n v="79772448"/>
    <s v="LUIS JAVIER LEON ALGECIRAS"/>
    <n v="2000000"/>
    <m/>
    <m/>
    <n v="2000000"/>
    <x v="11"/>
    <x v="14"/>
  </r>
  <r>
    <n v="2018"/>
    <n v="136"/>
    <n v="1"/>
    <s v="01/JAN/2018"/>
    <s v="31/DEC/2018"/>
    <s v="31/DEC/2018"/>
    <s v="ORDENES DE PAGO"/>
    <n v="0"/>
    <n v="935"/>
    <d v="2018-12-31T00:00:00"/>
    <d v="2018-12-31T00:00:00"/>
    <n v="55"/>
    <n v="51"/>
    <s v="CONTRATO DE PRESTACION DE SERVICIOS PROFESIONALES"/>
    <n v="59"/>
    <s v="NIT"/>
    <n v="900046467"/>
    <s v="ADVANCED WEB APPLICATIONS LTDA"/>
    <n v="39343822"/>
    <m/>
    <m/>
    <n v="39343822"/>
    <x v="11"/>
    <x v="14"/>
  </r>
  <r>
    <n v="2018"/>
    <n v="136"/>
    <n v="1"/>
    <s v="01/JAN/2018"/>
    <s v="31/DEC/2018"/>
    <s v="31/DEC/2018"/>
    <s v="ORDENES DE PAGO"/>
    <n v="0"/>
    <n v="936"/>
    <d v="2018-12-31T00:00:00"/>
    <d v="2018-12-31T00:00:00"/>
    <n v="67"/>
    <n v="62"/>
    <s v="CONTRATO DE PRESTACION DE SERVICIOS"/>
    <n v="50"/>
    <s v="CC"/>
    <n v="1014211359"/>
    <s v="JONNATHAN DAVID TRIANA BOTIA"/>
    <n v="2000000"/>
    <m/>
    <m/>
    <n v="2000000"/>
    <x v="11"/>
    <x v="14"/>
  </r>
  <r>
    <n v="2018"/>
    <n v="136"/>
    <n v="1"/>
    <s v="01/JAN/2018"/>
    <s v="31/DEC/2018"/>
    <s v="31/DEC/2018"/>
    <s v="ORDENES DE PAGO"/>
    <n v="0"/>
    <n v="943"/>
    <d v="2018-12-31T00:00:00"/>
    <d v="2018-12-31T00:00:00"/>
    <n v="83"/>
    <n v="1"/>
    <s v="CONTRATO DE CONSULTORIA"/>
    <n v="82"/>
    <s v="NIT"/>
    <n v="800104672"/>
    <s v="INDUDATA S A S"/>
    <n v="452316750"/>
    <m/>
    <m/>
    <n v="452316750"/>
    <x v="11"/>
    <x v="14"/>
  </r>
  <r>
    <n v="2018"/>
    <n v="136"/>
    <n v="1"/>
    <s v="01/JAN/2018"/>
    <s v="31/DEC/2018"/>
    <s v="31/DEC/2018"/>
    <s v="ORDENES DE PAGO"/>
    <n v="0"/>
    <n v="945"/>
    <d v="2018-12-31T00:00:00"/>
    <d v="2018-12-31T00:00:00"/>
    <n v="30"/>
    <n v="15"/>
    <s v="CONTRATO DE PRESTACION DE SERVICIOS PROFESIONALES"/>
    <n v="42"/>
    <s v="CC"/>
    <n v="60370762"/>
    <s v="JOHANA PATRICIA GARCIA POVEDA"/>
    <n v="12480000"/>
    <m/>
    <m/>
    <n v="12480000"/>
    <x v="11"/>
    <x v="14"/>
  </r>
  <r>
    <n v="2018"/>
    <n v="136"/>
    <n v="1"/>
    <s v="01/JAN/2018"/>
    <s v="31/DEC/2018"/>
    <s v="31/DEC/2018"/>
    <s v="ORDENES DE PAGO"/>
    <n v="0"/>
    <n v="946"/>
    <d v="2018-12-31T00:00:00"/>
    <d v="2018-12-31T00:00:00"/>
    <n v="131"/>
    <n v="149"/>
    <s v="CONTRATO DE PRESTACION DE SERVICIOS PROFESIONALES"/>
    <n v="97"/>
    <s v="CC"/>
    <n v="39579873"/>
    <s v="ZULMA ANDREA LEON NUÐEZ"/>
    <n v="10043385"/>
    <m/>
    <m/>
    <n v="10043385"/>
    <x v="11"/>
    <x v="14"/>
  </r>
  <r>
    <n v="2018"/>
    <n v="136"/>
    <n v="1"/>
    <s v="01/JAN/2018"/>
    <s v="31/DEC/2018"/>
    <s v="31/DEC/2018"/>
    <s v="ORDENES DE PAGO"/>
    <n v="0"/>
    <n v="950"/>
    <d v="2018-12-31T00:00:00"/>
    <d v="2018-12-31T00:00:00"/>
    <n v="45"/>
    <n v="57"/>
    <s v="CONTRATO DE PRESTACION DE SERVICIOS PROFESIONALES"/>
    <n v="48"/>
    <s v="CC"/>
    <n v="25273125"/>
    <s v="LUZ HELENA CHICANGANA VIDAL"/>
    <n v="3749530"/>
    <m/>
    <m/>
    <n v="3749530"/>
    <x v="11"/>
    <x v="14"/>
  </r>
  <r>
    <n v="2018"/>
    <n v="136"/>
    <n v="1"/>
    <s v="01/JAN/2018"/>
    <s v="31/DEC/2018"/>
    <s v="31/DEC/2018"/>
    <s v="ORDENES DE PAGO"/>
    <n v="0"/>
    <n v="955"/>
    <d v="2018-12-31T00:00:00"/>
    <d v="2018-12-31T00:00:00"/>
    <n v="56"/>
    <n v="61"/>
    <s v="CONTRATO DE PRESTACION DE SERVICIOS PROFESIONALES"/>
    <n v="52"/>
    <s v="CC"/>
    <n v="11322903"/>
    <s v="FACCELLO  ARGEL MANJARRES"/>
    <n v="8034708"/>
    <m/>
    <m/>
    <n v="8034708"/>
    <x v="11"/>
    <x v="14"/>
  </r>
  <r>
    <n v="2018"/>
    <n v="136"/>
    <n v="1"/>
    <s v="01/JAN/2018"/>
    <s v="31/DEC/2018"/>
    <s v="31/DEC/2018"/>
    <s v="ORDENES DE PAGO"/>
    <n v="0"/>
    <n v="104"/>
    <d v="2018-03-23T00:00:00"/>
    <d v="2018-03-23T00:00:00"/>
    <n v="75"/>
    <n v="96"/>
    <s v="CONTRATO DE PRESTACION DE SERVICIOS PROFESIONALES"/>
    <n v="76"/>
    <s v="CC"/>
    <n v="80275225"/>
    <s v="JOSE VICENTE CASANOVA ROA"/>
    <n v="10043385"/>
    <m/>
    <m/>
    <n v="10043385"/>
    <x v="2"/>
    <x v="15"/>
  </r>
  <r>
    <n v="2018"/>
    <n v="136"/>
    <n v="1"/>
    <s v="01/JAN/2018"/>
    <s v="31/DEC/2018"/>
    <s v="31/DEC/2018"/>
    <s v="ORDENES DE PAGO"/>
    <n v="0"/>
    <n v="115"/>
    <d v="2018-03-16T00:00:00"/>
    <d v="2018-03-16T00:00:00"/>
    <n v="76"/>
    <n v="106"/>
    <s v="CONTRATO DE PRESTACION DE SERVICIOS DE APOYO A LA GESTION"/>
    <n v="79"/>
    <s v="CC"/>
    <n v="11510504"/>
    <s v="CARLOS ANDRES MENDOZA PUERTO"/>
    <n v="3347795"/>
    <m/>
    <m/>
    <n v="3347795"/>
    <x v="2"/>
    <x v="15"/>
  </r>
  <r>
    <n v="2018"/>
    <n v="136"/>
    <n v="1"/>
    <s v="01/JAN/2018"/>
    <s v="31/DEC/2018"/>
    <s v="31/DEC/2018"/>
    <s v="ORDENES DE PAGO"/>
    <n v="0"/>
    <n v="120"/>
    <d v="2018-03-21T00:00:00"/>
    <d v="2018-03-21T00:00:00"/>
    <n v="77"/>
    <n v="97"/>
    <s v="CONTRATO DE PRESTACION DE SERVICIOS PROFESIONALES"/>
    <n v="77"/>
    <s v="CC"/>
    <n v="79378565"/>
    <s v="EDGAR MAURICIO GONZALEZ CARANTON"/>
    <n v="6695590"/>
    <m/>
    <m/>
    <n v="6695590"/>
    <x v="2"/>
    <x v="15"/>
  </r>
  <r>
    <n v="2018"/>
    <n v="136"/>
    <n v="1"/>
    <s v="01/JAN/2018"/>
    <s v="31/DEC/2018"/>
    <s v="31/DEC/2018"/>
    <s v="ORDENES DE PAGO"/>
    <n v="0"/>
    <n v="193"/>
    <d v="2018-04-13T00:00:00"/>
    <d v="2018-04-13T00:00:00"/>
    <n v="76"/>
    <n v="106"/>
    <s v="CONTRATO DE PRESTACION DE SERVICIOS DE APOYO A LA GESTION"/>
    <n v="79"/>
    <s v="CC"/>
    <n v="11510504"/>
    <s v="CARLOS ANDRES MENDOZA PUERTO"/>
    <n v="3347795"/>
    <m/>
    <m/>
    <n v="3347795"/>
    <x v="3"/>
    <x v="15"/>
  </r>
  <r>
    <n v="2018"/>
    <n v="136"/>
    <n v="1"/>
    <s v="01/JAN/2018"/>
    <s v="31/DEC/2018"/>
    <s v="31/DEC/2018"/>
    <s v="ORDENES DE PAGO"/>
    <n v="0"/>
    <n v="195"/>
    <d v="2018-04-13T00:00:00"/>
    <d v="2018-04-13T00:00:00"/>
    <n v="77"/>
    <n v="97"/>
    <s v="CONTRATO DE PRESTACION DE SERVICIOS PROFESIONALES"/>
    <n v="77"/>
    <s v="CC"/>
    <n v="79378565"/>
    <s v="EDGAR MAURICIO GONZALEZ CARANTON"/>
    <n v="6695590"/>
    <m/>
    <m/>
    <n v="6695590"/>
    <x v="3"/>
    <x v="15"/>
  </r>
  <r>
    <n v="2018"/>
    <n v="136"/>
    <n v="1"/>
    <s v="01/JAN/2018"/>
    <s v="31/DEC/2018"/>
    <s v="31/DEC/2018"/>
    <s v="ORDENES DE PAGO"/>
    <n v="0"/>
    <n v="202"/>
    <d v="2018-04-18T00:00:00"/>
    <d v="2018-04-18T00:00:00"/>
    <n v="75"/>
    <n v="96"/>
    <s v="CONTRATO DE PRESTACION DE SERVICIOS PROFESIONALES"/>
    <n v="76"/>
    <s v="CC"/>
    <n v="80275225"/>
    <s v="JOSE VICENTE CASANOVA ROA"/>
    <n v="10043385"/>
    <m/>
    <m/>
    <n v="10043385"/>
    <x v="3"/>
    <x v="15"/>
  </r>
  <r>
    <n v="2018"/>
    <n v="136"/>
    <n v="1"/>
    <s v="01/JAN/2018"/>
    <s v="31/DEC/2018"/>
    <s v="31/DEC/2018"/>
    <s v="ORDENES DE PAGO"/>
    <n v="0"/>
    <n v="276"/>
    <d v="2018-05-16T00:00:00"/>
    <d v="2018-05-16T00:00:00"/>
    <n v="76"/>
    <n v="106"/>
    <s v="CONTRATO DE PRESTACION DE SERVICIOS DE APOYO A LA GESTION"/>
    <n v="79"/>
    <s v="CC"/>
    <n v="11510504"/>
    <s v="CARLOS ANDRES MENDOZA PUERTO"/>
    <n v="3347795"/>
    <m/>
    <m/>
    <n v="3347795"/>
    <x v="4"/>
    <x v="15"/>
  </r>
  <r>
    <n v="2018"/>
    <n v="136"/>
    <n v="1"/>
    <s v="01/JAN/2018"/>
    <s v="31/DEC/2018"/>
    <s v="31/DEC/2018"/>
    <s v="ORDENES DE PAGO"/>
    <n v="0"/>
    <n v="278"/>
    <d v="2018-05-18T00:00:00"/>
    <d v="2018-05-18T00:00:00"/>
    <n v="77"/>
    <n v="97"/>
    <s v="CONTRATO DE PRESTACION DE SERVICIOS PROFESIONALES"/>
    <n v="77"/>
    <s v="CC"/>
    <n v="79378565"/>
    <s v="EDGAR MAURICIO GONZALEZ CARANTON"/>
    <n v="6695590"/>
    <m/>
    <m/>
    <n v="6695590"/>
    <x v="4"/>
    <x v="15"/>
  </r>
  <r>
    <n v="2018"/>
    <n v="136"/>
    <n v="1"/>
    <s v="01/JAN/2018"/>
    <s v="31/DEC/2018"/>
    <s v="31/DEC/2018"/>
    <s v="ORDENES DE PAGO"/>
    <n v="0"/>
    <n v="280"/>
    <d v="2018-05-18T00:00:00"/>
    <d v="2018-05-18T00:00:00"/>
    <n v="75"/>
    <n v="96"/>
    <s v="CONTRATO DE PRESTACION DE SERVICIOS PROFESIONALES"/>
    <n v="76"/>
    <s v="CC"/>
    <n v="80275225"/>
    <s v="JOSE VICENTE CASANOVA ROA"/>
    <n v="10043385"/>
    <m/>
    <m/>
    <n v="10043385"/>
    <x v="4"/>
    <x v="15"/>
  </r>
  <r>
    <n v="2018"/>
    <n v="136"/>
    <n v="1"/>
    <s v="01/JAN/2018"/>
    <s v="31/DEC/2018"/>
    <s v="31/DEC/2018"/>
    <s v="ORDENES DE PAGO"/>
    <n v="0"/>
    <n v="356"/>
    <d v="2018-06-26T00:00:00"/>
    <d v="2018-06-26T00:00:00"/>
    <n v="77"/>
    <n v="97"/>
    <s v="CONTRATO DE PRESTACION DE SERVICIOS PROFESIONALES"/>
    <n v="77"/>
    <s v="CC"/>
    <n v="79378565"/>
    <s v="EDGAR MAURICIO GONZALEZ CARANTON"/>
    <n v="6695590"/>
    <m/>
    <m/>
    <n v="6695590"/>
    <x v="5"/>
    <x v="15"/>
  </r>
  <r>
    <n v="2018"/>
    <n v="136"/>
    <n v="1"/>
    <s v="01/JAN/2018"/>
    <s v="31/DEC/2018"/>
    <s v="31/DEC/2018"/>
    <s v="ORDENES DE PAGO"/>
    <n v="0"/>
    <n v="359"/>
    <d v="2018-06-26T00:00:00"/>
    <d v="2018-06-26T00:00:00"/>
    <n v="76"/>
    <n v="106"/>
    <s v="CONTRATO DE PRESTACION DE SERVICIOS DE APOYO A LA GESTION"/>
    <n v="79"/>
    <s v="CC"/>
    <n v="11510504"/>
    <s v="CARLOS ANDRES MENDOZA PUERTO"/>
    <n v="3347795"/>
    <m/>
    <m/>
    <n v="3347795"/>
    <x v="5"/>
    <x v="15"/>
  </r>
  <r>
    <n v="2018"/>
    <n v="136"/>
    <n v="1"/>
    <s v="01/JAN/2018"/>
    <s v="31/DEC/2018"/>
    <s v="31/DEC/2018"/>
    <s v="ORDENES DE PAGO"/>
    <n v="0"/>
    <n v="360"/>
    <d v="2018-06-26T00:00:00"/>
    <d v="2018-06-26T00:00:00"/>
    <n v="75"/>
    <n v="96"/>
    <s v="CONTRATO DE PRESTACION DE SERVICIOS PROFESIONALES"/>
    <n v="76"/>
    <s v="CC"/>
    <n v="80275225"/>
    <s v="JOSE VICENTE CASANOVA ROA"/>
    <n v="10043385"/>
    <m/>
    <m/>
    <n v="10043385"/>
    <x v="5"/>
    <x v="15"/>
  </r>
  <r>
    <n v="2018"/>
    <n v="136"/>
    <n v="1"/>
    <s v="01/JAN/2018"/>
    <s v="31/DEC/2018"/>
    <s v="31/DEC/2018"/>
    <s v="ORDENES DE PAGO"/>
    <n v="0"/>
    <n v="416"/>
    <d v="2018-07-11T00:00:00"/>
    <d v="2018-07-11T00:00:00"/>
    <n v="77"/>
    <n v="97"/>
    <s v="CONTRATO DE PRESTACION DE SERVICIOS PROFESIONALES"/>
    <n v="77"/>
    <s v="CC"/>
    <n v="79378565"/>
    <s v="EDGAR MAURICIO GONZALEZ CARANTON"/>
    <n v="6695590"/>
    <m/>
    <m/>
    <n v="6695590"/>
    <x v="6"/>
    <x v="15"/>
  </r>
  <r>
    <n v="2018"/>
    <n v="136"/>
    <n v="1"/>
    <s v="01/JAN/2018"/>
    <s v="31/DEC/2018"/>
    <s v="31/DEC/2018"/>
    <s v="ORDENES DE PAGO"/>
    <n v="0"/>
    <n v="417"/>
    <d v="2018-07-11T00:00:00"/>
    <d v="2018-07-11T00:00:00"/>
    <n v="76"/>
    <n v="106"/>
    <s v="CONTRATO DE PRESTACION DE SERVICIOS DE APOYO A LA GESTION"/>
    <n v="79"/>
    <s v="CC"/>
    <n v="11510504"/>
    <s v="CARLOS ANDRES MENDOZA PUERTO"/>
    <n v="3347795"/>
    <m/>
    <m/>
    <n v="3347795"/>
    <x v="6"/>
    <x v="15"/>
  </r>
  <r>
    <n v="2018"/>
    <n v="136"/>
    <n v="1"/>
    <s v="01/JAN/2018"/>
    <s v="31/DEC/2018"/>
    <s v="31/DEC/2018"/>
    <s v="ORDENES DE PAGO"/>
    <n v="0"/>
    <n v="656"/>
    <d v="2018-10-09T00:00:00"/>
    <d v="2018-10-09T00:00:00"/>
    <n v="157"/>
    <n v="174"/>
    <s v="CONTRATO DE PRESTACION DE SERVICIOS PROFESIONALES"/>
    <n v="106"/>
    <s v="CC"/>
    <n v="19269521"/>
    <s v="PEDRO PABLO BELTRAN"/>
    <n v="4910099"/>
    <m/>
    <m/>
    <n v="4910099"/>
    <x v="9"/>
    <x v="15"/>
  </r>
  <r>
    <n v="2018"/>
    <n v="136"/>
    <n v="1"/>
    <s v="01/JAN/2018"/>
    <s v="31/DEC/2018"/>
    <s v="31/DEC/2018"/>
    <s v="ORDENES DE PAGO"/>
    <n v="0"/>
    <n v="657"/>
    <d v="2018-10-09T00:00:00"/>
    <d v="2018-10-09T00:00:00"/>
    <n v="156"/>
    <n v="173"/>
    <s v="CONTRATO DE PRESTACION DE SERVICIOS PROFESIONALES"/>
    <n v="107"/>
    <s v="CC"/>
    <n v="52058908"/>
    <s v="SANDRA  HERRERA HERNANDEZ"/>
    <n v="5356472"/>
    <m/>
    <m/>
    <n v="5356472"/>
    <x v="9"/>
    <x v="15"/>
  </r>
  <r>
    <n v="2018"/>
    <n v="136"/>
    <n v="1"/>
    <s v="01/JAN/2018"/>
    <s v="31/DEC/2018"/>
    <s v="31/DEC/2018"/>
    <s v="ORDENES DE PAGO"/>
    <n v="0"/>
    <n v="731"/>
    <d v="2018-11-09T00:00:00"/>
    <d v="2018-11-09T00:00:00"/>
    <n v="156"/>
    <n v="173"/>
    <s v="CONTRATO DE PRESTACION DE SERVICIOS PROFESIONALES"/>
    <n v="107"/>
    <s v="CC"/>
    <n v="52058908"/>
    <s v="SANDRA  HERRERA HERNANDEZ"/>
    <n v="8034000"/>
    <m/>
    <m/>
    <n v="8034000"/>
    <x v="10"/>
    <x v="15"/>
  </r>
  <r>
    <n v="2018"/>
    <n v="136"/>
    <n v="1"/>
    <s v="01/JAN/2018"/>
    <s v="31/DEC/2018"/>
    <s v="31/DEC/2018"/>
    <s v="ORDENES DE PAGO"/>
    <n v="0"/>
    <n v="737"/>
    <d v="2018-11-13T00:00:00"/>
    <d v="2018-11-13T00:00:00"/>
    <n v="157"/>
    <n v="174"/>
    <s v="CONTRATO DE PRESTACION DE SERVICIOS PROFESIONALES"/>
    <n v="106"/>
    <s v="CC"/>
    <n v="19269521"/>
    <s v="PEDRO PABLO BELTRAN"/>
    <n v="7365149"/>
    <m/>
    <m/>
    <n v="7365149"/>
    <x v="10"/>
    <x v="15"/>
  </r>
  <r>
    <n v="2018"/>
    <n v="136"/>
    <n v="1"/>
    <s v="01/JAN/2018"/>
    <s v="31/DEC/2018"/>
    <s v="31/DEC/2018"/>
    <s v="ORDENES DE PAGO"/>
    <n v="0"/>
    <n v="749"/>
    <d v="2018-11-14T00:00:00"/>
    <d v="2018-11-14T00:00:00"/>
    <n v="174"/>
    <n v="189"/>
    <s v="CONTRATO DE PRESTACION DE SERVICIOS PROFESIONALES"/>
    <n v="115"/>
    <s v="CC"/>
    <n v="52271366"/>
    <s v="Astrid Guiovanna Rojas Vargas"/>
    <n v="4820825"/>
    <m/>
    <m/>
    <n v="4820825"/>
    <x v="10"/>
    <x v="15"/>
  </r>
  <r>
    <n v="2018"/>
    <n v="136"/>
    <n v="1"/>
    <s v="01/JAN/2018"/>
    <s v="31/DEC/2018"/>
    <s v="31/DEC/2018"/>
    <s v="ORDENES DE PAGO"/>
    <n v="0"/>
    <n v="754"/>
    <d v="2018-11-14T00:00:00"/>
    <d v="2018-11-14T00:00:00"/>
    <n v="171"/>
    <n v="175"/>
    <s v="CONTRATO DE PRESTACION DE SERVICIOS PROFESIONALES"/>
    <n v="112"/>
    <s v="CC"/>
    <n v="79142828"/>
    <s v="FEDERICO GUILLERMO RODRIGUEZ MELO"/>
    <n v="7365149"/>
    <m/>
    <m/>
    <n v="7365149"/>
    <x v="10"/>
    <x v="15"/>
  </r>
  <r>
    <n v="2018"/>
    <n v="136"/>
    <n v="1"/>
    <s v="01/JAN/2018"/>
    <s v="31/DEC/2018"/>
    <s v="31/DEC/2018"/>
    <s v="ORDENES DE PAGO"/>
    <n v="0"/>
    <n v="776"/>
    <d v="2018-12-05T00:00:00"/>
    <d v="2018-12-05T00:00:00"/>
    <n v="157"/>
    <n v="174"/>
    <s v="CONTRATO DE PRESTACION DE SERVICIOS PROFESIONALES"/>
    <n v="106"/>
    <s v="CC"/>
    <n v="19269521"/>
    <s v="PEDRO PABLO BELTRAN"/>
    <n v="7365149"/>
    <m/>
    <m/>
    <n v="7365149"/>
    <x v="11"/>
    <x v="15"/>
  </r>
  <r>
    <n v="2018"/>
    <n v="136"/>
    <n v="1"/>
    <s v="01/JAN/2018"/>
    <s v="31/DEC/2018"/>
    <s v="31/DEC/2018"/>
    <s v="ORDENES DE PAGO"/>
    <n v="0"/>
    <n v="777"/>
    <d v="2018-12-05T00:00:00"/>
    <d v="2018-12-05T00:00:00"/>
    <n v="156"/>
    <n v="173"/>
    <s v="CONTRATO DE PRESTACION DE SERVICIOS PROFESIONALES"/>
    <n v="107"/>
    <s v="CC"/>
    <n v="52058908"/>
    <s v="SANDRA  HERRERA HERNANDEZ"/>
    <n v="8034000"/>
    <m/>
    <m/>
    <n v="8034000"/>
    <x v="11"/>
    <x v="15"/>
  </r>
  <r>
    <n v="2018"/>
    <n v="136"/>
    <n v="1"/>
    <s v="01/JAN/2018"/>
    <s v="31/DEC/2018"/>
    <s v="31/DEC/2018"/>
    <s v="ORDENES DE PAGO"/>
    <n v="0"/>
    <n v="827"/>
    <d v="2018-12-12T00:00:00"/>
    <d v="2018-12-12T00:00:00"/>
    <n v="171"/>
    <n v="175"/>
    <s v="CONTRATO DE PRESTACION DE SERVICIOS PROFESIONALES"/>
    <n v="112"/>
    <s v="CC"/>
    <n v="79142828"/>
    <s v="FEDERICO GUILLERMO RODRIGUEZ MELO"/>
    <n v="7365149"/>
    <m/>
    <m/>
    <n v="7365149"/>
    <x v="11"/>
    <x v="15"/>
  </r>
  <r>
    <n v="2018"/>
    <n v="136"/>
    <n v="1"/>
    <s v="01/JAN/2018"/>
    <s v="31/DEC/2018"/>
    <s v="31/DEC/2018"/>
    <s v="ORDENES DE PAGO"/>
    <n v="0"/>
    <n v="830"/>
    <d v="2018-12-12T00:00:00"/>
    <d v="2018-12-12T00:00:00"/>
    <n v="75"/>
    <n v="96"/>
    <s v="CONTRATO DE PRESTACION DE SERVICIOS PROFESIONALES"/>
    <n v="76"/>
    <s v="CC"/>
    <n v="80275225"/>
    <s v="JOSE VICENTE CASANOVA ROA"/>
    <n v="10043385"/>
    <m/>
    <m/>
    <n v="10043385"/>
    <x v="11"/>
    <x v="15"/>
  </r>
  <r>
    <n v="2018"/>
    <n v="136"/>
    <n v="1"/>
    <s v="01/JAN/2018"/>
    <s v="31/DEC/2018"/>
    <s v="31/DEC/2018"/>
    <s v="ORDENES DE PAGO"/>
    <n v="0"/>
    <n v="831"/>
    <d v="2018-12-13T00:00:00"/>
    <d v="2018-12-13T00:00:00"/>
    <n v="75"/>
    <n v="96"/>
    <s v="CONTRATO DE PRESTACION DE SERVICIOS PROFESIONALES"/>
    <n v="76"/>
    <s v="CC"/>
    <n v="80275225"/>
    <s v="JOSE VICENTE CASANOVA ROA"/>
    <n v="8369488"/>
    <m/>
    <m/>
    <n v="8369488"/>
    <x v="11"/>
    <x v="15"/>
  </r>
  <r>
    <n v="2018"/>
    <n v="136"/>
    <n v="1"/>
    <s v="01/JAN/2018"/>
    <s v="31/DEC/2018"/>
    <s v="31/DEC/2018"/>
    <s v="ORDENES DE PAGO"/>
    <n v="0"/>
    <n v="833"/>
    <d v="2018-12-13T00:00:00"/>
    <d v="2018-12-13T00:00:00"/>
    <n v="174"/>
    <n v="189"/>
    <s v="CONTRATO DE PRESTACION DE SERVICIOS PROFESIONALES"/>
    <n v="115"/>
    <s v="CC"/>
    <n v="52271366"/>
    <s v="Astrid Guiovanna Rojas Vargas"/>
    <n v="5356472"/>
    <m/>
    <m/>
    <n v="5356472"/>
    <x v="11"/>
    <x v="15"/>
  </r>
  <r>
    <n v="2018"/>
    <n v="136"/>
    <n v="1"/>
    <s v="01/JAN/2018"/>
    <s v="31/DEC/2018"/>
    <s v="31/DEC/2018"/>
    <s v="ORDENES DE PAGO"/>
    <n v="0"/>
    <n v="853"/>
    <d v="2018-12-14T00:00:00"/>
    <d v="2018-12-14T00:00:00"/>
    <n v="76"/>
    <n v="106"/>
    <s v="CONTRATO DE PRESTACION DE SERVICIOS DE APOYO A LA GESTION"/>
    <n v="79"/>
    <s v="CC"/>
    <n v="11510504"/>
    <s v="CARLOS ANDRES MENDOZA PUERTO"/>
    <n v="3347795"/>
    <m/>
    <m/>
    <n v="3347795"/>
    <x v="11"/>
    <x v="15"/>
  </r>
  <r>
    <n v="2018"/>
    <n v="136"/>
    <n v="1"/>
    <s v="01/JAN/2018"/>
    <s v="31/DEC/2018"/>
    <s v="31/DEC/2018"/>
    <s v="ORDENES DE PAGO"/>
    <n v="0"/>
    <n v="854"/>
    <d v="2018-12-14T00:00:00"/>
    <d v="2018-12-14T00:00:00"/>
    <n v="76"/>
    <n v="106"/>
    <s v="CONTRATO DE PRESTACION DE SERVICIOS DE APOYO A LA GESTION"/>
    <n v="79"/>
    <s v="CC"/>
    <n v="11510504"/>
    <s v="CARLOS ANDRES MENDOZA PUERTO"/>
    <n v="1115932"/>
    <m/>
    <m/>
    <n v="1115932"/>
    <x v="11"/>
    <x v="15"/>
  </r>
  <r>
    <n v="2018"/>
    <n v="136"/>
    <n v="1"/>
    <s v="01/JAN/2018"/>
    <s v="31/DEC/2018"/>
    <s v="31/DEC/2018"/>
    <s v="ORDENES DE PAGO"/>
    <n v="0"/>
    <n v="857"/>
    <d v="2018-12-18T00:00:00"/>
    <d v="2018-12-18T00:00:00"/>
    <n v="177"/>
    <n v="153"/>
    <s v="ORDEN DE COMPRA"/>
    <n v="31618"/>
    <s v="NIT"/>
    <n v="860001307"/>
    <s v="DISTRIBUIDORA NISSAN S.A."/>
    <n v="219088421"/>
    <m/>
    <m/>
    <n v="219088421"/>
    <x v="11"/>
    <x v="15"/>
  </r>
  <r>
    <n v="2018"/>
    <n v="136"/>
    <n v="1"/>
    <s v="01/JAN/2018"/>
    <s v="31/DEC/2018"/>
    <s v="31/DEC/2018"/>
    <s v="ORDENES DE PAGO"/>
    <n v="0"/>
    <n v="887"/>
    <d v="2018-12-27T00:00:00"/>
    <d v="2018-12-27T00:00:00"/>
    <n v="174"/>
    <n v="189"/>
    <s v="CONTRATO DE PRESTACION DE SERVICIOS PROFESIONALES"/>
    <n v="115"/>
    <s v="CC"/>
    <n v="52271366"/>
    <s v="Astrid Guiovanna Rojas Vargas"/>
    <n v="535647"/>
    <m/>
    <m/>
    <n v="535647"/>
    <x v="11"/>
    <x v="15"/>
  </r>
  <r>
    <n v="2018"/>
    <n v="136"/>
    <n v="1"/>
    <s v="01/JAN/2018"/>
    <s v="31/DEC/2018"/>
    <s v="31/DEC/2018"/>
    <s v="ORDENES DE PAGO"/>
    <n v="0"/>
    <n v="896"/>
    <d v="2018-12-28T00:00:00"/>
    <d v="2018-12-28T00:00:00"/>
    <n v="163"/>
    <n v="176"/>
    <s v="CONTRATO DE PRESTACION DE SERVICIOS PROFESIONALES"/>
    <n v="109"/>
    <s v="CC"/>
    <n v="7223714"/>
    <s v="CARLOS MAURICIO NOVA GARCIA"/>
    <n v="1964040"/>
    <m/>
    <m/>
    <n v="1964040"/>
    <x v="11"/>
    <x v="15"/>
  </r>
  <r>
    <n v="2018"/>
    <n v="136"/>
    <n v="1"/>
    <s v="01/JAN/2018"/>
    <s v="31/DEC/2018"/>
    <s v="31/DEC/2018"/>
    <s v="ORDENES DE PAGO"/>
    <n v="0"/>
    <n v="897"/>
    <d v="2018-12-28T00:00:00"/>
    <d v="2018-12-28T00:00:00"/>
    <n v="163"/>
    <n v="176"/>
    <s v="CONTRATO DE PRESTACION DE SERVICIOS PROFESIONALES"/>
    <n v="109"/>
    <s v="CC"/>
    <n v="7223714"/>
    <s v="CARLOS MAURICIO NOVA GARCIA"/>
    <n v="5356472"/>
    <m/>
    <m/>
    <n v="5356472"/>
    <x v="11"/>
    <x v="15"/>
  </r>
  <r>
    <n v="2018"/>
    <n v="136"/>
    <n v="1"/>
    <s v="01/JAN/2018"/>
    <s v="31/DEC/2018"/>
    <s v="31/DEC/2018"/>
    <s v="ORDENES DE PAGO"/>
    <n v="0"/>
    <n v="898"/>
    <d v="2018-12-28T00:00:00"/>
    <d v="2018-12-28T00:00:00"/>
    <n v="163"/>
    <n v="176"/>
    <s v="CONTRATO DE PRESTACION DE SERVICIOS PROFESIONALES"/>
    <n v="109"/>
    <s v="CC"/>
    <n v="7223714"/>
    <s v="CARLOS MAURICIO NOVA GARCIA"/>
    <n v="5356472"/>
    <m/>
    <m/>
    <n v="5356472"/>
    <x v="11"/>
    <x v="15"/>
  </r>
  <r>
    <n v="2018"/>
    <n v="136"/>
    <n v="1"/>
    <s v="01/JAN/2018"/>
    <s v="31/DEC/2018"/>
    <s v="31/DEC/2018"/>
    <s v="ORDENES DE PAGO"/>
    <n v="0"/>
    <n v="931"/>
    <d v="2018-12-31T00:00:00"/>
    <d v="2018-12-31T00:00:00"/>
    <n v="77"/>
    <n v="97"/>
    <s v="CONTRATO DE PRESTACION DE SERVICIOS PROFESIONALES"/>
    <n v="77"/>
    <s v="CC"/>
    <n v="79378565"/>
    <s v="EDGAR MAURICIO GONZALEZ CARANTON"/>
    <n v="6026031"/>
    <m/>
    <m/>
    <n v="6026031"/>
    <x v="11"/>
    <x v="15"/>
  </r>
  <r>
    <n v="2018"/>
    <n v="136"/>
    <n v="1"/>
    <s v="01/JAN/2018"/>
    <s v="31/DEC/2018"/>
    <s v="31/DEC/2018"/>
    <s v="ORDENES DE PAGO"/>
    <n v="0"/>
    <n v="940"/>
    <d v="2018-12-31T00:00:00"/>
    <d v="2018-12-31T00:00:00"/>
    <n v="171"/>
    <n v="175"/>
    <s v="CONTRATO DE PRESTACION DE SERVICIOS PROFESIONALES"/>
    <n v="112"/>
    <s v="CC"/>
    <n v="79142828"/>
    <s v="FEDERICO GUILLERMO RODRIGUEZ MELO"/>
    <n v="7365149"/>
    <m/>
    <m/>
    <n v="7365149"/>
    <x v="11"/>
    <x v="15"/>
  </r>
  <r>
    <n v="2018"/>
    <n v="136"/>
    <n v="1"/>
    <s v="01/JAN/2018"/>
    <s v="31/DEC/2018"/>
    <s v="31/DEC/2018"/>
    <s v="ORDENES DE PAGO"/>
    <n v="0"/>
    <n v="951"/>
    <d v="2018-12-31T00:00:00"/>
    <d v="2018-12-31T00:00:00"/>
    <n v="157"/>
    <n v="174"/>
    <s v="CONTRATO DE PRESTACION DE SERVICIOS PROFESIONALES"/>
    <n v="106"/>
    <s v="CC"/>
    <n v="19269521"/>
    <s v="PEDRO PABLO BELTRAN"/>
    <n v="7365149"/>
    <m/>
    <m/>
    <n v="7365149"/>
    <x v="11"/>
    <x v="15"/>
  </r>
  <r>
    <n v="2018"/>
    <n v="136"/>
    <n v="1"/>
    <s v="01/JAN/2018"/>
    <s v="31/DEC/2018"/>
    <s v="31/DEC/2018"/>
    <s v="ORDENES DE PAGO"/>
    <n v="0"/>
    <n v="952"/>
    <d v="2018-12-31T00:00:00"/>
    <d v="2018-12-31T00:00:00"/>
    <n v="156"/>
    <n v="173"/>
    <s v="CONTRATO DE PRESTACION DE SERVICIOS PROFESIONALES"/>
    <n v="107"/>
    <s v="CC"/>
    <n v="52058908"/>
    <s v="SANDRA  HERRERA HERNANDEZ"/>
    <n v="8034000"/>
    <m/>
    <m/>
    <n v="8034000"/>
    <x v="11"/>
    <x v="15"/>
  </r>
</pivotCacheRecords>
</file>

<file path=xl/pivotCache/pivotCacheRecords3.xml><?xml version="1.0" encoding="utf-8"?>
<pivotCacheRecords xmlns="http://schemas.openxmlformats.org/spreadsheetml/2006/main" xmlns:r="http://schemas.openxmlformats.org/officeDocument/2006/relationships" count="570">
  <r>
    <n v="2018"/>
    <n v="136"/>
    <n v="1"/>
    <d v="2018-01-01T00:00:00"/>
    <d v="2018-12-31T00:00:00"/>
    <d v="2018-12-31T00:00:00"/>
    <x v="0"/>
    <s v="191 - Implementación y fortalecimiento de la Gerencia Jurídica Transversal para una Bogotá eficiente y Mejor para Todos"/>
    <n v="115"/>
    <n v="114"/>
    <d v="2018-05-28T00:00:00"/>
    <s v="DOUGLAS TRADE S A S"/>
    <n v="12"/>
    <s v="CONTRATO DE PRESTACION DE SERVICIOS"/>
    <n v="88"/>
    <d v="2018-05-28T00:00:00"/>
    <s v="Contratar la prestación de servicios de apoyo para el adelantamiento de los eventos que requiera la Secretaría Jurídica Distrital."/>
    <n v="250000000"/>
    <n v="7459948"/>
    <n v="0"/>
    <n v="242540052"/>
    <n v="242540052"/>
    <n v="0"/>
    <s v="MAYO"/>
    <s v="3-3-1-15-07-43-7501-191"/>
  </r>
  <r>
    <n v="2018"/>
    <n v="136"/>
    <n v="1"/>
    <d v="2018-01-01T00:00:00"/>
    <d v="2018-12-31T00:00:00"/>
    <d v="2018-12-31T00:00:00"/>
    <x v="1"/>
    <s v="Gastos de Computador"/>
    <n v="211"/>
    <n v="209"/>
    <d v="2018-12-07T00:00:00"/>
    <s v="RENTACOMPUTO S A"/>
    <n v="4"/>
    <s v="ORDEN DE COMPRA"/>
    <n v="87"/>
    <d v="2018-05-24T00:00:00"/>
    <s v="Adicionar el contrato No. 87 de 2018, que tiene por objeto &quot; Alquiler de impresoras para el servicio de las dependencias de la Secretaría Jurídica Distrital&quot;, suscrito con Rentacomputo S.A."/>
    <n v="14223308"/>
    <n v="0"/>
    <n v="0"/>
    <n v="14223308"/>
    <n v="0"/>
    <n v="14223308"/>
    <s v="DICIEMBRE"/>
    <s v="3-1-2-01-02-00-0000-00"/>
  </r>
  <r>
    <n v="2018"/>
    <n v="136"/>
    <n v="1"/>
    <d v="2018-01-01T00:00:00"/>
    <d v="2018-12-31T00:00:00"/>
    <d v="2018-12-31T00:00:00"/>
    <x v="2"/>
    <s v="Seguros Entidad"/>
    <n v="215"/>
    <n v="206"/>
    <d v="2018-12-06T00:00:00"/>
    <s v="LA PREVISORA S A COMPAÑIA DE SEGUROS"/>
    <n v="38"/>
    <s v="POLIZAS"/>
    <n v="1010631"/>
    <d v="2018-10-09T00:00:00"/>
    <s v="Inclusión en la poliza de seguros automóviles tres vehículos marca Nissan, Adquiridos por la Secretaría Jurídica Distrital."/>
    <n v="4501077"/>
    <n v="0"/>
    <n v="0"/>
    <n v="4501077"/>
    <n v="4501077"/>
    <n v="0"/>
    <s v="DICIEMBRE"/>
    <s v="3-1-2-02-06-01-0000-00"/>
  </r>
  <r>
    <n v="2018"/>
    <n v="136"/>
    <n v="1"/>
    <d v="2018-01-01T00:00:00"/>
    <d v="2018-12-31T00:00:00"/>
    <d v="2018-12-31T00:00:00"/>
    <x v="3"/>
    <s v="Capacitación Interna"/>
    <n v="143"/>
    <n v="127"/>
    <d v="2018-07-19T00:00:00"/>
    <s v="CAJA DE COMPENSACION FAMILIAR - COMPENSAR"/>
    <n v="12"/>
    <s v="CONTRATO DE PRESTACION DE SERVICIOS"/>
    <n v="94"/>
    <d v="2018-07-19T00:00:00"/>
    <s v="Prestar servicios de apoyo a la gestión para el desarrollo de las actividades contempladas en el Programa de Bienestar Social e Incentivos y los planes de Gestión Ambiental y de Seguridad y Salud en el Trabajo de la Secretaría Jurídica Distrital."/>
    <n v="32744512"/>
    <n v="0"/>
    <n v="0"/>
    <n v="32744512"/>
    <n v="32744512"/>
    <n v="0"/>
    <s v="JULIO"/>
    <s v="3-1-2-02-09-01-0000-00"/>
  </r>
  <r>
    <n v="2018"/>
    <n v="136"/>
    <n v="1"/>
    <d v="2018-01-01T00:00:00"/>
    <d v="2018-12-31T00:00:00"/>
    <d v="2018-12-31T00:00:00"/>
    <x v="3"/>
    <s v="Capacitación Interna"/>
    <n v="156"/>
    <n v="173"/>
    <d v="2018-10-02T00:00:00"/>
    <s v="UNIVERSIDAD MILITAR NUEVA GRANADA"/>
    <n v="148"/>
    <s v="CONTRATO DE PRESTACION DE SERVICIOS DE APOYO A LA GESTION"/>
    <n v="114"/>
    <d v="2018-10-02T00:00:00"/>
    <s v="Prestar los Servicios de Capacitación Interna a los servidores de la Secretaría Jurídica Distrital, mediante el desarrollo de programas de formación y actualización que hacen parte del Plan Institucional de Capacitación."/>
    <n v="154490000"/>
    <n v="0"/>
    <n v="0"/>
    <n v="154490000"/>
    <n v="93290000"/>
    <n v="61200000"/>
    <s v="OCTUBRE"/>
    <s v="3-1-2-02-09-01-0000-00"/>
  </r>
  <r>
    <n v="2018"/>
    <n v="136"/>
    <n v="1"/>
    <d v="2018-01-01T00:00:00"/>
    <d v="2018-12-31T00:00:00"/>
    <d v="2018-12-31T00:00:00"/>
    <x v="4"/>
    <s v="Bienestar e Incentivos"/>
    <n v="144"/>
    <n v="128"/>
    <d v="2018-07-19T00:00:00"/>
    <s v="CAJA DE COMPENSACION FAMILIAR - COMPENSAR"/>
    <n v="12"/>
    <s v="CONTRATO DE PRESTACION DE SERVICIOS"/>
    <n v="94"/>
    <d v="2018-07-19T00:00:00"/>
    <s v="Prestar servicios de apoyo a la gestión para el desarrollo de las actividades contempladas en el Programa de Bienestar Social e Incentivos y los planes de Gestión Ambiental y de Seguridad y Salud en el Trabajo de la Secretaría Jurídica Distrital."/>
    <n v="185255488"/>
    <n v="9272"/>
    <n v="0"/>
    <n v="185246216"/>
    <n v="185246216"/>
    <n v="0"/>
    <s v="JULIO"/>
    <s v="3-1-2-02-10-00-0000-00"/>
  </r>
  <r>
    <n v="2018"/>
    <n v="136"/>
    <n v="1"/>
    <d v="2018-01-01T00:00:00"/>
    <d v="2018-12-31T00:00:00"/>
    <d v="2018-12-31T00:00:00"/>
    <x v="5"/>
    <s v="191 - Fortalecimiento de los Sistemas de Información y Comunicaciones de la Secretaría Jurídica Distrital"/>
    <n v="74"/>
    <n v="64"/>
    <d v="2018-01-26T00:00:00"/>
    <s v="ORACLE COLOMBIA LIMITADA"/>
    <n v="4"/>
    <s v="ORDEN DE COMPRA"/>
    <n v="68"/>
    <d v="2018-01-25T00:00:00"/>
    <s v="REALIZAR ADQUISICIÓN DE LICENCIAS DE SOFTWARE DE DESARROLLO Y DE SERVICIO DE SOPORTE PARA PRODUCTOS ORACLE DE LA SECRETARÍA JURÍDICA DISTRITAL."/>
    <n v="150038219"/>
    <n v="0"/>
    <n v="0"/>
    <n v="150038219"/>
    <n v="150038219"/>
    <n v="0"/>
    <s v="ENERO"/>
    <s v="3-3-1-15-07-43-7508-191"/>
  </r>
  <r>
    <n v="2018"/>
    <n v="136"/>
    <n v="1"/>
    <d v="2018-01-01T00:00:00"/>
    <d v="2018-12-31T00:00:00"/>
    <d v="2018-12-31T00:00:00"/>
    <x v="5"/>
    <s v="191 - Fortalecimiento de los Sistemas de Información y Comunicaciones de la Secretaría Jurídica Distrital"/>
    <n v="74"/>
    <n v="65"/>
    <d v="2018-01-26T00:00:00"/>
    <s v="ORACLE COLOMBIA LIMITADA"/>
    <n v="4"/>
    <s v="ORDEN DE COMPRA"/>
    <n v="74"/>
    <d v="2018-01-26T00:00:00"/>
    <s v="Realizar adquisición de licencias de sofware de desarrollo y de servicio de soporte para productos Oracle de la Secretaría Jurídica Distrital."/>
    <n v="215014948"/>
    <n v="0"/>
    <n v="0"/>
    <n v="215014948"/>
    <n v="215014948"/>
    <n v="0"/>
    <s v="ENERO"/>
    <s v="3-3-1-15-07-43-7508-191"/>
  </r>
  <r>
    <n v="2018"/>
    <n v="136"/>
    <n v="1"/>
    <d v="2018-01-01T00:00:00"/>
    <d v="2018-12-31T00:00:00"/>
    <d v="2018-12-31T00:00:00"/>
    <x v="6"/>
    <s v="Dotación"/>
    <n v="138"/>
    <n v="124"/>
    <d v="2018-07-06T00:00:00"/>
    <s v="OPEN FOR DRESSMAKING SAS"/>
    <n v="19"/>
    <s v="CONTRATO DE SUMINISTRO"/>
    <n v="92"/>
    <d v="2018-07-06T00:00:00"/>
    <s v="Contratar el suministro de vestidos de labor y calzado mediante el sistema de bonos u órdenes de compra para los (as) servidores (as) vinculados (as) a la Secretaría Jurídica Distrital, con derecho a dotación de Ley para la vigencia 2018."/>
    <n v="7864977"/>
    <n v="0"/>
    <n v="0"/>
    <n v="7864977"/>
    <n v="7864977"/>
    <n v="0"/>
    <s v="JULIO"/>
    <s v="3-1-2-01-01-00-0000-00"/>
  </r>
  <r>
    <n v="2018"/>
    <n v="136"/>
    <n v="1"/>
    <d v="2018-01-01T00:00:00"/>
    <d v="2018-12-31T00:00:00"/>
    <d v="2018-12-31T00:00:00"/>
    <x v="1"/>
    <s v="Gastos de Computador"/>
    <n v="92"/>
    <n v="130"/>
    <d v="2018-07-31T00:00:00"/>
    <s v="SOCIEDAD CAMERAL DE CERTIFICACION DIGITAL CERTICAMARA S A"/>
    <n v="12"/>
    <s v="CONTRATO DE PRESTACION DE SERVICIOS"/>
    <n v="95"/>
    <d v="2018-07-31T00:00:00"/>
    <s v="Adquirir certificados de firmas digitales para los directivos de la Secretaría Jurídica Distrital."/>
    <n v="2000000"/>
    <n v="0"/>
    <n v="0"/>
    <n v="2000000"/>
    <n v="374850"/>
    <n v="1625150"/>
    <s v="JULIO"/>
    <s v="3-1-2-01-02-00-0000-00"/>
  </r>
  <r>
    <n v="2018"/>
    <n v="136"/>
    <n v="1"/>
    <d v="2018-01-01T00:00:00"/>
    <d v="2018-12-31T00:00:00"/>
    <d v="2018-12-31T00:00:00"/>
    <x v="7"/>
    <s v="Gastos de Transporte y Comunicación"/>
    <n v="120"/>
    <n v="107"/>
    <d v="2018-05-08T00:00:00"/>
    <s v="COLOMBIA TELECOMUNICACIONES S A E S P"/>
    <n v="12"/>
    <s v="CONTRATO DE PRESTACION DE SERVICIOS"/>
    <n v="84"/>
    <d v="2018-05-08T00:00:00"/>
    <s v="Prestar el servicio de telefonía celular a la Secretaría Jurídica Distrital."/>
    <n v="6982240"/>
    <n v="0"/>
    <n v="0"/>
    <n v="6982240"/>
    <n v="5831689"/>
    <n v="1150551"/>
    <s v="MAYO"/>
    <s v="3-1-2-02-03-00-0000-00"/>
  </r>
  <r>
    <n v="2018"/>
    <n v="136"/>
    <n v="1"/>
    <d v="2018-01-01T00:00:00"/>
    <d v="2018-12-31T00:00:00"/>
    <d v="2018-12-31T00:00:00"/>
    <x v="7"/>
    <s v="Gastos de Transporte y Comunicación"/>
    <n v="204"/>
    <n v="200"/>
    <d v="2018-11-20T00:00:00"/>
    <s v="IFX NETWORKS COLOMBIA S A S"/>
    <n v="4"/>
    <s v="ORDEN DE COMPRA"/>
    <n v="128"/>
    <d v="2018-11-20T00:00:00"/>
    <s v="Adquirir el servicio de certificado digital sitio seguro para los dominios en internet de la Secretaría Jurídica Distrital."/>
    <n v="1956086"/>
    <n v="0"/>
    <n v="0"/>
    <n v="1956086"/>
    <n v="1956086"/>
    <n v="0"/>
    <s v="NOVIEMBRE"/>
    <s v="3-1-2-02-03-00-0000-00"/>
  </r>
  <r>
    <n v="2018"/>
    <n v="136"/>
    <n v="1"/>
    <d v="2018-01-01T00:00:00"/>
    <d v="2018-12-31T00:00:00"/>
    <d v="2018-12-31T00:00:00"/>
    <x v="8"/>
    <s v="Impresos y  Publicaciones"/>
    <n v="119"/>
    <n v="96"/>
    <d v="2018-03-28T00:00:00"/>
    <s v="SOLUTION COPY LTDA"/>
    <n v="12"/>
    <s v="CONTRATO DE PRESTACION DE SERVICIOS"/>
    <n v="94"/>
    <d v="2018-03-28T00:00:00"/>
    <s v="PRORROGA NO. 2 Y ADICIÓN NO.1 DEL CONTRATO DE PRESTACIÓN DE SERVICIOS NO. 094 DE 2017 CUYO OBJETO ES &quot;PRESTAR EL SERVICIO DE FOTOCOPIADO Y DEMÁS SERVICIOS RELACIONADOS QUE REQUIERA LA SECRETARÍA JURÍDICA DISTRITAL&quot;."/>
    <n v="6930000"/>
    <n v="0"/>
    <n v="0"/>
    <n v="6930000"/>
    <n v="6930000"/>
    <n v="0"/>
    <s v="MARZO"/>
    <s v="3-1-2-02-04-00-0000-00"/>
  </r>
  <r>
    <n v="2018"/>
    <n v="136"/>
    <n v="1"/>
    <d v="2018-01-01T00:00:00"/>
    <d v="2018-12-31T00:00:00"/>
    <d v="2018-12-31T00:00:00"/>
    <x v="8"/>
    <s v="Impresos y  Publicaciones"/>
    <n v="140"/>
    <n v="125"/>
    <d v="2018-07-13T00:00:00"/>
    <s v="SOLUTION COPY LTDA"/>
    <n v="12"/>
    <s v="CONTRATO DE PRESTACION DE SERVICIOS"/>
    <n v="93"/>
    <d v="2018-07-13T00:00:00"/>
    <s v="Prestar el servicio de fotocopiado y demás servicios relacionados que requiera la Secretaría Jurídica Distrital."/>
    <n v="21500000"/>
    <n v="2800"/>
    <n v="0"/>
    <n v="21497200"/>
    <n v="21497200"/>
    <n v="0"/>
    <s v="JULIO"/>
    <s v="3-1-2-02-04-00-0000-00"/>
  </r>
  <r>
    <n v="2018"/>
    <n v="136"/>
    <n v="1"/>
    <d v="2018-01-01T00:00:00"/>
    <d v="2018-12-31T00:00:00"/>
    <d v="2018-12-31T00:00:00"/>
    <x v="9"/>
    <s v="Salud Ocupacional"/>
    <n v="129"/>
    <n v="123"/>
    <d v="2018-07-05T00:00:00"/>
    <s v="SISTEMAS DE AGUA INCENDIO Y GAS  SAIG HIDRAULICOS S A S"/>
    <n v="16"/>
    <s v="CONTRATO DE COMPRAVENTA"/>
    <n v="91"/>
    <d v="2018-07-05T00:00:00"/>
    <s v="SUMINISTRO DE ELEMENTOS DE SEGURIDAD INDUSTRIAL PARA LOS SERVIDORES DE LA SERETARÍA JURÍDICA DISTRITAL EN EL MARCO DE LAS ACTIVIDADES DEL SISTEMA DE GESTION DE SEGURIDAD Y SALUD EN EL TRABAJO."/>
    <n v="8742890"/>
    <n v="0"/>
    <n v="0"/>
    <n v="8742890"/>
    <n v="8742890"/>
    <n v="0"/>
    <s v="JULIO"/>
    <s v="3-1-2-02-12-00-0000-00"/>
  </r>
  <r>
    <n v="2018"/>
    <n v="136"/>
    <n v="1"/>
    <d v="2018-01-01T00:00:00"/>
    <d v="2018-12-31T00:00:00"/>
    <d v="2018-12-31T00:00:00"/>
    <x v="9"/>
    <s v="Salud Ocupacional"/>
    <n v="125"/>
    <n v="137"/>
    <d v="2018-08-09T00:00:00"/>
    <s v="EVALUA SALUD IPS SAS"/>
    <n v="12"/>
    <s v="CONTRATO DE PRESTACION DE SERVICIOS"/>
    <n v="96"/>
    <d v="2018-08-09T00:00:00"/>
    <s v="Realizar exámenes médicos ocupacionales de ingreso, periodicos, egreso, así como, otros exámenes médicos requeridos por la Secretaría Jurídica Distrital."/>
    <n v="19993519"/>
    <n v="0"/>
    <n v="0"/>
    <n v="19993519"/>
    <n v="12371000"/>
    <n v="7622519"/>
    <s v="AGOSTO"/>
    <s v="3-1-2-02-12-00-0000-00"/>
  </r>
  <r>
    <n v="2018"/>
    <n v="136"/>
    <n v="1"/>
    <d v="2018-01-01T00:00:00"/>
    <d v="2018-12-31T00:00:00"/>
    <d v="2018-12-31T00:00:00"/>
    <x v="10"/>
    <s v="191 - Fortalecimiento Institucional de la Secretaría Jurídica Distrital"/>
    <n v="181"/>
    <n v="183"/>
    <d v="2018-10-23T00:00:00"/>
    <s v="INVERSIONES DIAZ POSADA S.A.S"/>
    <n v="4"/>
    <s v="ORDEN DE COMPRA"/>
    <n v="117"/>
    <d v="2018-10-23T00:00:00"/>
    <s v="Adquirir elementos de apoyo para el fortalecimiento y apropiación del Sistema Integrado de Gestión de la Secretaría Jurídica Distrital."/>
    <n v="4773650"/>
    <n v="0"/>
    <n v="0"/>
    <n v="4773650"/>
    <n v="4773650"/>
    <n v="0"/>
    <s v="OCTUBRE"/>
    <s v="3-3-1-15-07-43-7502-191"/>
  </r>
  <r>
    <n v="2018"/>
    <n v="136"/>
    <n v="1"/>
    <d v="2018-01-01T00:00:00"/>
    <d v="2018-12-31T00:00:00"/>
    <d v="2018-12-31T00:00:00"/>
    <x v="11"/>
    <s v="Honorarios Entidad"/>
    <n v="207"/>
    <n v="223"/>
    <d v="2018-12-28T00:00:00"/>
    <s v="FUNDACION DE ESTUDIOS PARA EL DESARROLLO DE LA PARTICIPACION Y LA INTEGRACION POLITICA Y SOCIAL EN COLOMBIA -CREAMOS COL"/>
    <n v="13"/>
    <s v="CONTRATO DE CONSULTORIA"/>
    <n v="131"/>
    <d v="2018-12-28T00:00:00"/>
    <s v="Contratar el servicio de consultoría para el análisis de cargas laborales y dimensionamiento estratégico de la planta de personal de la Secretaría Jurídica Distrital."/>
    <n v="140106082"/>
    <n v="0"/>
    <n v="0"/>
    <n v="140106082"/>
    <n v="0"/>
    <n v="140106082"/>
    <s v="DICIEMBRE"/>
    <s v="3-1-1-02-03-01-0000-00"/>
  </r>
  <r>
    <n v="2018"/>
    <n v="136"/>
    <n v="1"/>
    <d v="2018-01-01T00:00:00"/>
    <d v="2018-12-31T00:00:00"/>
    <d v="2018-12-31T00:00:00"/>
    <x v="5"/>
    <s v="191 - Fortalecimiento de los Sistemas de Información y Comunicaciones de la Secretaría Jurídica Distrital"/>
    <n v="2"/>
    <n v="82"/>
    <d v="2018-02-15T00:00:00"/>
    <s v="BETA GROUP SERVICES S A S"/>
    <n v="43"/>
    <s v="CONTRATO DE INTERVENTORIA"/>
    <n v="83"/>
    <d v="2018-02-15T00:00:00"/>
    <s v="REALIZAR LA INTERVENTORIA DEL CONTRATO RESULTANTE DEL CONCURSO DE MERITOS CM-001-2017 QUE TIENE POR OBJETO &quot;ELABORAR EL ANÁLISIS Y DISEÑO DEL SISTEMA DE INFORMACIÓN INTEGRADO DE LA SECRETARÍA JURÍDICA DISTRITAL&quot;"/>
    <n v="621620000"/>
    <n v="3656590"/>
    <n v="0"/>
    <n v="617963410"/>
    <n v="617963410"/>
    <n v="0"/>
    <s v="FEBRERO"/>
    <s v="3-3-1-15-07-43-7508-191"/>
  </r>
  <r>
    <n v="2018"/>
    <n v="136"/>
    <n v="1"/>
    <d v="2018-01-01T00:00:00"/>
    <d v="2018-12-31T00:00:00"/>
    <d v="2018-12-31T00:00:00"/>
    <x v="5"/>
    <s v="191 - Fortalecimiento de los Sistemas de Información y Comunicaciones de la Secretaría Jurídica Distrital"/>
    <n v="1"/>
    <n v="83"/>
    <d v="2018-02-15T00:00:00"/>
    <s v="INDUDATA S A S"/>
    <n v="13"/>
    <s v="CONTRATO DE CONSULTORIA"/>
    <n v="82"/>
    <d v="2018-02-15T00:00:00"/>
    <s v="ELABORAR EL ANÁLISIS Y DISEÑO DEL SISTEMA DE INFORMACIÓN INTEGRADO DE LA SECRETARÍA JURÍDICA DISTRITAL."/>
    <n v="2346749972"/>
    <n v="0"/>
    <n v="0"/>
    <n v="2346749972"/>
    <n v="2329716727"/>
    <n v="17033245"/>
    <s v="FEBRERO"/>
    <s v="3-3-1-15-07-43-7508-191"/>
  </r>
  <r>
    <n v="2018"/>
    <n v="136"/>
    <n v="1"/>
    <d v="2018-01-01T00:00:00"/>
    <d v="2018-12-31T00:00:00"/>
    <d v="2018-12-31T00:00:00"/>
    <x v="11"/>
    <s v="Honorarios Entidad"/>
    <n v="41"/>
    <n v="1"/>
    <d v="2018-01-18T00:00:00"/>
    <s v="ALEXANDER  LOPEZ PALACIOS"/>
    <n v="145"/>
    <s v="CONTRATO DE PRESTACION DE SERVICIOS PROFESIONALES"/>
    <n v="3"/>
    <d v="2018-01-18T00:00:00"/>
    <s v="PRESTAR LOS SERVICIOS PROFESIONALES EN LA EVALUACIÓN Y SEGUIMIENTO DE LOS ASUNTOS RELACIONADOS CON LOS DIFERENTES PROCESOS, PLANES Y PROYECTOS A CARGO DE LA DIRECCIÓN DE GESTIÓN CORPORATIVA."/>
    <n v="110477235"/>
    <n v="0"/>
    <n v="0"/>
    <n v="110477235"/>
    <n v="110477235"/>
    <n v="0"/>
    <s v="ENERO"/>
    <s v="3-1-1-02-03-01-0000-00"/>
  </r>
  <r>
    <n v="2018"/>
    <n v="136"/>
    <n v="1"/>
    <d v="2018-01-01T00:00:00"/>
    <d v="2018-12-31T00:00:00"/>
    <d v="2018-12-31T00:00:00"/>
    <x v="11"/>
    <s v="Honorarios Entidad"/>
    <n v="37"/>
    <n v="2"/>
    <d v="2018-01-18T00:00:00"/>
    <s v="LUIS GABRIEL ESPITIA PINZON"/>
    <n v="145"/>
    <s v="CONTRATO DE PRESTACION DE SERVICIOS PROFESIONALES"/>
    <n v="2"/>
    <d v="2018-01-18T00:00:00"/>
    <s v="PRESTAR LOS SERVICIOS PROFESIONALES EN LA FORMULACIÓN E IMPLEMENTACIÓN DE LAS DECISIONES DE LA DIRECCIÓN DE GESTIÓN CORPORATIVA."/>
    <n v="110477235"/>
    <n v="0"/>
    <n v="0"/>
    <n v="110477235"/>
    <n v="110477235"/>
    <n v="0"/>
    <s v="ENERO"/>
    <s v="3-1-1-02-03-01-0000-00"/>
  </r>
  <r>
    <n v="2018"/>
    <n v="136"/>
    <n v="1"/>
    <d v="2018-01-01T00:00:00"/>
    <d v="2018-12-31T00:00:00"/>
    <d v="2018-12-31T00:00:00"/>
    <x v="11"/>
    <s v="Honorarios Entidad"/>
    <n v="50"/>
    <n v="6"/>
    <d v="2018-01-18T00:00:00"/>
    <s v="JANNETH MARCELA MATTA OSPINA"/>
    <n v="145"/>
    <s v="CONTRATO DE PRESTACION DE SERVICIOS PROFESIONALES"/>
    <n v="8"/>
    <d v="2018-01-18T00:00:00"/>
    <s v="Prestar servicios profesionales para la formulación, implementación y seguimiento del Sistema de Gestión de Seguridad y Salud en el trabajo, conforme a los requisitos establecidos en el Decreto 1072 de 2015."/>
    <n v="88381788"/>
    <n v="0"/>
    <n v="0"/>
    <n v="88381788"/>
    <n v="88381788"/>
    <n v="0"/>
    <s v="ENERO"/>
    <s v="3-1-1-02-03-01-0000-00"/>
  </r>
  <r>
    <n v="2018"/>
    <n v="136"/>
    <n v="1"/>
    <d v="2018-01-01T00:00:00"/>
    <d v="2018-12-31T00:00:00"/>
    <d v="2018-12-31T00:00:00"/>
    <x v="11"/>
    <s v="Honorarios Entidad"/>
    <n v="36"/>
    <n v="7"/>
    <d v="2018-01-19T00:00:00"/>
    <s v="IVAN JAVIER GOMEZ MANCERA"/>
    <n v="145"/>
    <s v="CONTRATO DE PRESTACION DE SERVICIOS PROFESIONALES"/>
    <n v="12"/>
    <d v="2018-01-18T00:00:00"/>
    <s v="Prestar los servicios profesionales para la implementación del nuevo marco normativo contable en la Secretaría Jurídica Distrital."/>
    <n v="110477235"/>
    <n v="0"/>
    <n v="0"/>
    <n v="110477235"/>
    <n v="110477235"/>
    <n v="0"/>
    <s v="ENERO"/>
    <s v="3-1-1-02-03-01-0000-00"/>
  </r>
  <r>
    <n v="2018"/>
    <n v="136"/>
    <n v="1"/>
    <d v="2018-01-01T00:00:00"/>
    <d v="2018-12-31T00:00:00"/>
    <d v="2018-12-31T00:00:00"/>
    <x v="11"/>
    <s v="Honorarios Entidad"/>
    <n v="39"/>
    <n v="20"/>
    <d v="2018-01-22T00:00:00"/>
    <s v="MARCO DAVID SERRANO TURRIAGO"/>
    <n v="145"/>
    <s v="CONTRATO DE PRESTACION DE SERVICIOS PROFESIONALES"/>
    <n v="33"/>
    <d v="2018-01-22T00:00:00"/>
    <s v="Prestar los servicios profesionales en los componentes del proceso de gestión del talento humano que le sean asignados por la Dirección de Gestión Corporativa."/>
    <n v="88381788"/>
    <n v="0"/>
    <n v="0"/>
    <n v="88381788"/>
    <n v="88381788"/>
    <n v="0"/>
    <s v="ENERO"/>
    <s v="3-1-1-02-03-01-0000-00"/>
  </r>
  <r>
    <n v="2018"/>
    <n v="136"/>
    <n v="1"/>
    <d v="2018-01-01T00:00:00"/>
    <d v="2018-12-31T00:00:00"/>
    <d v="2018-12-31T00:00:00"/>
    <x v="11"/>
    <s v="Honorarios Entidad"/>
    <n v="87"/>
    <n v="22"/>
    <d v="2018-01-22T00:00:00"/>
    <s v="GLADYS PATRICIA SILVA CORDERO"/>
    <n v="145"/>
    <s v="CONTRATO DE PRESTACION DE SERVICIOS PROFESIONALES"/>
    <n v="16"/>
    <d v="2018-01-22T00:00:00"/>
    <s v="Prestar los servicios profesionales para la realización de actividades propias del control interno de la Secretaría Jurídica Distrital."/>
    <n v="110477235"/>
    <n v="0"/>
    <n v="0"/>
    <n v="110477235"/>
    <n v="110477235"/>
    <n v="0"/>
    <s v="ENERO"/>
    <s v="3-1-1-02-03-01-0000-00"/>
  </r>
  <r>
    <n v="2018"/>
    <n v="136"/>
    <n v="1"/>
    <d v="2018-01-01T00:00:00"/>
    <d v="2018-12-31T00:00:00"/>
    <d v="2018-12-31T00:00:00"/>
    <x v="11"/>
    <s v="Honorarios Entidad"/>
    <n v="13"/>
    <n v="54"/>
    <d v="2018-01-26T00:00:00"/>
    <s v="MARTIN BERMUDEZ ASOCIADOS S A"/>
    <n v="145"/>
    <s v="CONTRATO DE PRESTACION DE SERVICIOS PROFESIONALES"/>
    <n v="61"/>
    <d v="2018-01-25T00:00:00"/>
    <s v="Prestar los servicios profesionales altamente calificados como abogado experto en Derecho Administrativo y/o en Derecho Público, para brindar asesoría y acompañamiento jurídico al despacho del Alcalde Mayor de Bogotá, D.C., y a la Secretaría Jurídica Distrital, en temas de alto impacto para el Distrito Capital."/>
    <n v="209000000"/>
    <n v="0"/>
    <n v="0"/>
    <n v="209000000"/>
    <n v="209000000"/>
    <n v="0"/>
    <s v="ENERO"/>
    <s v="3-1-1-02-03-01-0000-00"/>
  </r>
  <r>
    <n v="2018"/>
    <n v="136"/>
    <n v="1"/>
    <d v="2018-01-01T00:00:00"/>
    <d v="2018-12-31T00:00:00"/>
    <d v="2018-12-31T00:00:00"/>
    <x v="11"/>
    <s v="Honorarios Entidad"/>
    <n v="72"/>
    <n v="59"/>
    <d v="2018-01-26T00:00:00"/>
    <s v="BELTRAN &amp; CASTELLANOS ASOCIADOS LTDA."/>
    <n v="145"/>
    <s v="CONTRATO DE PRESTACION DE SERVICIOS PROFESIONALES"/>
    <n v="56"/>
    <d v="2018-01-24T00:00:00"/>
    <s v="Prestar los servicios profesionales para la representación judicial de Bogotá, D.C., en relación con la Acción Popular No. 2017-0050 promovida en contra del Distrito Capial."/>
    <n v="70000000"/>
    <n v="35000000"/>
    <n v="0"/>
    <n v="35000000"/>
    <n v="35000000"/>
    <n v="0"/>
    <s v="ENERO"/>
    <s v="3-1-1-02-03-01-0000-00"/>
  </r>
  <r>
    <n v="2018"/>
    <n v="136"/>
    <n v="1"/>
    <d v="2018-01-01T00:00:00"/>
    <d v="2018-12-31T00:00:00"/>
    <d v="2018-12-31T00:00:00"/>
    <x v="11"/>
    <s v="Honorarios Entidad"/>
    <n v="93"/>
    <n v="61"/>
    <d v="2018-01-26T00:00:00"/>
    <s v="FREDDY ALEJANDRO REYES BELLO"/>
    <n v="145"/>
    <s v="CONTRATO DE PRESTACION DE SERVICIOS PROFESIONALES"/>
    <n v="64"/>
    <d v="2018-01-26T00:00:00"/>
    <s v="Prestar los servicios profesionales para asesorar la realización de actividades propias del control interno de la Secretaría Jurídica Distrital."/>
    <n v="110477235"/>
    <n v="0"/>
    <n v="0"/>
    <n v="110477235"/>
    <n v="110477235"/>
    <n v="0"/>
    <s v="ENERO"/>
    <s v="3-1-1-02-03-01-0000-00"/>
  </r>
  <r>
    <n v="2018"/>
    <n v="136"/>
    <n v="1"/>
    <d v="2018-01-01T00:00:00"/>
    <d v="2018-12-31T00:00:00"/>
    <d v="2018-12-31T00:00:00"/>
    <x v="11"/>
    <s v="Honorarios Entidad"/>
    <n v="100"/>
    <n v="62"/>
    <d v="2018-01-26T00:00:00"/>
    <s v="ALVARO  LESMES QUINTERO"/>
    <n v="145"/>
    <s v="CONTRATO DE PRESTACION DE SERVICIOS PROFESIONALES"/>
    <n v="66"/>
    <d v="2018-01-26T00:00:00"/>
    <s v="Prestar los servicios profesionales para el desarrollo de estrategias de comunicación de la Secretaría Jurídica Distrtial."/>
    <n v="88381788"/>
    <n v="0"/>
    <n v="0"/>
    <n v="88381788"/>
    <n v="88381788"/>
    <n v="0"/>
    <s v="ENERO"/>
    <s v="3-1-1-02-03-01-0000-00"/>
  </r>
  <r>
    <n v="2018"/>
    <n v="136"/>
    <n v="1"/>
    <d v="2018-01-01T00:00:00"/>
    <d v="2018-12-31T00:00:00"/>
    <d v="2018-12-31T00:00:00"/>
    <x v="11"/>
    <s v="Honorarios Entidad"/>
    <n v="104"/>
    <n v="69"/>
    <d v="2018-01-26T00:00:00"/>
    <s v="ALVAREZ ZARATE &amp; ASOCIADOS S.A.S."/>
    <n v="145"/>
    <s v="CONTRATO DE PRESTACION DE SERVICIOS PROFESIONALES"/>
    <n v="69"/>
    <d v="2018-01-26T00:00:00"/>
    <s v="Prestar los servicios profesionales de acompañamiento jurídico en el Distrito Capital, en la elaboración de una política de prevención de daño antijurídico y revisión de lineamientos en temas de arbitramento nacional e internacional, para la prevención de disputas."/>
    <n v="80347080"/>
    <n v="0"/>
    <n v="0"/>
    <n v="80347080"/>
    <n v="80347080"/>
    <n v="0"/>
    <s v="ENERO"/>
    <s v="3-1-1-02-03-01-0000-00"/>
  </r>
  <r>
    <n v="2018"/>
    <n v="136"/>
    <n v="1"/>
    <d v="2018-01-01T00:00:00"/>
    <d v="2018-12-31T00:00:00"/>
    <d v="2018-12-31T00:00:00"/>
    <x v="11"/>
    <s v="Honorarios Entidad"/>
    <n v="103"/>
    <n v="70"/>
    <d v="2018-01-26T00:00:00"/>
    <s v="FERNANDO  TRUJILLO HERNANDEZ"/>
    <n v="145"/>
    <s v="CONTRATO DE PRESTACION DE SERVICIOS PROFESIONALES"/>
    <n v="81"/>
    <d v="2018-01-26T00:00:00"/>
    <s v="Prestar los servicios profesionales dentro de las actividades relacionadas con el Sistema de Quejas y Soluciones de la Secretaría Jurídica Distrital."/>
    <n v="88381788"/>
    <n v="0"/>
    <n v="0"/>
    <n v="88381788"/>
    <n v="56242956"/>
    <n v="32138832"/>
    <s v="ENERO"/>
    <s v="3-1-1-02-03-01-0000-00"/>
  </r>
  <r>
    <n v="2018"/>
    <n v="136"/>
    <n v="1"/>
    <d v="2018-01-01T00:00:00"/>
    <d v="2018-12-31T00:00:00"/>
    <d v="2018-12-31T00:00:00"/>
    <x v="11"/>
    <s v="Honorarios Entidad"/>
    <n v="73"/>
    <n v="71"/>
    <d v="2018-01-26T00:00:00"/>
    <s v="GERMAN  PEÑA ORDOÑEZ"/>
    <n v="145"/>
    <s v="CONTRATO DE PRESTACION DE SERVICIOS PROFESIONALES"/>
    <n v="72"/>
    <d v="2018-01-26T00:00:00"/>
    <s v="Prestar servicios profesionales para realizar la sustentación ante despachos judiciales, del dictamen pericial en el proceso penal caso tierreros."/>
    <n v="15000000"/>
    <n v="15000000"/>
    <n v="0"/>
    <n v="0"/>
    <n v="0"/>
    <n v="0"/>
    <s v="ENERO"/>
    <s v="3-1-1-02-03-01-0000-00"/>
  </r>
  <r>
    <n v="2018"/>
    <n v="136"/>
    <n v="1"/>
    <d v="2018-01-01T00:00:00"/>
    <d v="2018-12-31T00:00:00"/>
    <d v="2018-12-31T00:00:00"/>
    <x v="11"/>
    <s v="Honorarios Entidad"/>
    <n v="101"/>
    <n v="73"/>
    <d v="2018-01-26T00:00:00"/>
    <s v="CRISTHIAN GIOVANI FRANCO GUIJARRO"/>
    <n v="145"/>
    <s v="CONTRATO DE PRESTACION DE SERVICIOS PROFESIONALES"/>
    <n v="80"/>
    <d v="2018-01-26T00:00:00"/>
    <s v="Prestar los servicios profesionales especializados para desarrollar las actividades propias de empleo público para la Secretaría Jurídica Distrital."/>
    <n v="88381788"/>
    <n v="0"/>
    <n v="0"/>
    <n v="88381788"/>
    <n v="88381788"/>
    <n v="0"/>
    <s v="ENERO"/>
    <s v="3-1-1-02-03-01-0000-00"/>
  </r>
  <r>
    <n v="2018"/>
    <n v="136"/>
    <n v="1"/>
    <d v="2018-01-01T00:00:00"/>
    <d v="2018-12-31T00:00:00"/>
    <d v="2018-12-31T00:00:00"/>
    <x v="11"/>
    <s v="Honorarios Entidad"/>
    <n v="99"/>
    <n v="74"/>
    <d v="2018-01-26T00:00:00"/>
    <s v="CARLOS ALBERTO LOPEZ CADENA"/>
    <n v="145"/>
    <s v="CONTRATO DE PRESTACION DE SERVICIOS PROFESIONALES"/>
    <n v="70"/>
    <d v="2018-01-26T00:00:00"/>
    <s v="Prestar servicios profesionales especializados como abogado (a) experto en Derecho Constitucional y/o Derecho Público, con el fin de brindar asesoría y acompañamiento jurídico que requiera el Despacho del Alcalde de Bogotá D.C. y/o la Secretaría Jurídica Distrital."/>
    <n v="110477235"/>
    <n v="0"/>
    <n v="0"/>
    <n v="110477235"/>
    <n v="110477235"/>
    <n v="0"/>
    <s v="ENERO"/>
    <s v="3-1-1-02-03-01-0000-00"/>
  </r>
  <r>
    <n v="2018"/>
    <n v="136"/>
    <n v="1"/>
    <d v="2018-01-01T00:00:00"/>
    <d v="2018-12-31T00:00:00"/>
    <d v="2018-12-31T00:00:00"/>
    <x v="11"/>
    <s v="Honorarios Entidad"/>
    <n v="102"/>
    <n v="78"/>
    <d v="2018-01-26T00:00:00"/>
    <s v="ALEXANDER ANTONIO PABON CAPACHO"/>
    <n v="145"/>
    <s v="CONTRATO DE PRESTACION DE SERVICIOS PROFESIONALES"/>
    <n v="75"/>
    <d v="2018-01-26T00:00:00"/>
    <s v="Prestar sus servicios profesionales para apoyar en el desarrollo y cumplimiento de las actividades establecidas en el procedimiento de notificaciones de la Secretaría Jurídica Distrital."/>
    <n v="81016639"/>
    <n v="22095447"/>
    <n v="0"/>
    <n v="58921192"/>
    <n v="58921192"/>
    <n v="0"/>
    <s v="ENERO"/>
    <s v="3-1-1-02-03-01-0000-00"/>
  </r>
  <r>
    <n v="2018"/>
    <n v="136"/>
    <n v="1"/>
    <d v="2018-01-01T00:00:00"/>
    <d v="2018-12-31T00:00:00"/>
    <d v="2018-12-31T00:00:00"/>
    <x v="11"/>
    <s v="Honorarios Entidad"/>
    <n v="166"/>
    <n v="144"/>
    <d v="2018-08-27T00:00:00"/>
    <s v="RUTH STELLA CORREA PALACIO"/>
    <n v="145"/>
    <s v="CONTRATO DE PRESTACION DE SERVICIOS PROFESIONALES"/>
    <n v="103"/>
    <d v="2018-08-27T00:00:00"/>
    <s v="PRESTAR LOS SERVICIOS PROFESIONALES PARA EJERCER LA REPRESENTACIÓN JUDICIAL DE BOGOTÁ D.C., EN RELACIÓN CON LA ACCIÓN POPULAR NO. 2018-00683 PROMOVIDA EN CONTRA DE LA ALCALDIA DE BOGOTÁ Y OTRAS ENTIDADES DEL SECTOR CENTRAL Y DESCENTRALIZADO DE LA ADMINISTRACIÓN DISTRITAL."/>
    <n v="148750000"/>
    <n v="14875000"/>
    <n v="0"/>
    <n v="133875000"/>
    <n v="133875000"/>
    <n v="0"/>
    <s v="AGOSTO"/>
    <s v="3-1-1-02-03-01-0000-00"/>
  </r>
  <r>
    <n v="2018"/>
    <n v="136"/>
    <n v="1"/>
    <d v="2018-01-01T00:00:00"/>
    <d v="2018-12-31T00:00:00"/>
    <d v="2018-12-31T00:00:00"/>
    <x v="11"/>
    <s v="Honorarios Entidad"/>
    <n v="183"/>
    <n v="172"/>
    <d v="2018-10-01T00:00:00"/>
    <s v="PALACIO JOUVE &amp; GARCIA ABOGADOS SAS"/>
    <n v="145"/>
    <s v="CONTRATO DE PRESTACION DE SERVICIOS PROFESIONALES"/>
    <n v="113"/>
    <d v="2018-10-01T00:00:00"/>
    <s v="Prestar los servicios profesionales altamente calificados en contratación estatal, para brindar asesoría y acompañamiento jurídico a la Secretaría Jurídica Distrital."/>
    <n v="54000000"/>
    <n v="600000"/>
    <n v="0"/>
    <n v="53400000"/>
    <n v="53400000"/>
    <n v="0"/>
    <s v="OCTUBRE"/>
    <s v="3-1-1-02-03-01-0000-00"/>
  </r>
  <r>
    <n v="2018"/>
    <n v="136"/>
    <n v="1"/>
    <d v="2018-01-01T00:00:00"/>
    <d v="2018-12-31T00:00:00"/>
    <d v="2018-12-31T00:00:00"/>
    <x v="7"/>
    <s v="Gastos de Transporte y Comunicación"/>
    <n v="118"/>
    <n v="99"/>
    <d v="2018-04-09T00:00:00"/>
    <s v="SERVICIOS POSTALES NACIONALES S A"/>
    <n v="11"/>
    <s v="CONTRATOS INTERADMINISTRATIVOS"/>
    <n v="83"/>
    <d v="2018-04-09T00:00:00"/>
    <s v="Adición al contrato interadministrativo No. 83 de 2017, cuyo objeto es        &quot; Prestar el servicio de correo y mensajería expresa para las distintas dependencias de la Secretaría Jurídica Distrital&quot;."/>
    <n v="85031354"/>
    <n v="0"/>
    <n v="0"/>
    <n v="85031354"/>
    <n v="85031354"/>
    <n v="0"/>
    <s v="ABRIL"/>
    <s v="3-1-2-02-03-00-0000-00"/>
  </r>
  <r>
    <n v="2018"/>
    <n v="136"/>
    <n v="1"/>
    <d v="2018-01-01T00:00:00"/>
    <d v="2018-12-31T00:00:00"/>
    <d v="2018-12-31T00:00:00"/>
    <x v="7"/>
    <s v="Gastos de Transporte y Comunicación"/>
    <n v="139"/>
    <n v="120"/>
    <d v="2018-07-04T00:00:00"/>
    <s v="SERVICIOS POSTALES NACIONALES S A"/>
    <n v="11"/>
    <s v="CONTRATOS INTERADMINISTRATIVOS"/>
    <n v="90"/>
    <d v="2018-07-04T00:00:00"/>
    <s v="Contratar el servicio de correo y mensajería expresa para las distintas dependencias de la Secretaría Jurídica Distrital."/>
    <n v="216407561"/>
    <n v="0"/>
    <n v="0"/>
    <n v="216407561"/>
    <n v="216407561"/>
    <n v="0"/>
    <s v="JULIO"/>
    <s v="3-1-2-02-03-00-0000-00"/>
  </r>
  <r>
    <n v="2018"/>
    <n v="136"/>
    <n v="1"/>
    <d v="2018-01-01T00:00:00"/>
    <d v="2018-12-31T00:00:00"/>
    <d v="2018-12-31T00:00:00"/>
    <x v="7"/>
    <s v="Gastos de Transporte y Comunicación"/>
    <n v="226"/>
    <n v="221"/>
    <d v="2018-12-28T00:00:00"/>
    <s v="COLOMBIA TELECOMUNICACIONES S A E S P"/>
    <n v="12"/>
    <s v="CONTRATO DE PRESTACION DE SERVICIOS"/>
    <n v="84"/>
    <d v="2018-05-08T00:00:00"/>
    <s v="Adición y prórroga del contrato No. 084 de 2018, que tiene por objeto prestar el servicio de telefonía celular para la Secretaría Jurídica Distrital."/>
    <n v="2618340"/>
    <n v="0"/>
    <n v="0"/>
    <n v="2618340"/>
    <n v="0"/>
    <n v="2618340"/>
    <s v="DICIEMBRE"/>
    <s v="3-1-2-02-03-00-0000-00"/>
  </r>
  <r>
    <n v="2018"/>
    <n v="136"/>
    <n v="1"/>
    <d v="2018-01-01T00:00:00"/>
    <d v="2018-12-31T00:00:00"/>
    <d v="2018-12-31T00:00:00"/>
    <x v="7"/>
    <s v="Gastos de Transporte y Comunicación"/>
    <n v="192"/>
    <n v="222"/>
    <d v="2018-12-28T00:00:00"/>
    <s v="SERVICIOS POSTALES NACIONALES S A"/>
    <n v="11"/>
    <s v="CONTRATOS INTERADMINISTRATIVOS"/>
    <n v="90"/>
    <d v="2018-07-04T00:00:00"/>
    <s v="ADICIÓN AL CONTRATO INTERADMINISTRATIVO NO. 090 DE 2018, QUE TIENE POR OBJETO &quot;PRESTAR EL SERVICIO DE CORREO Y MENSAJERIA EXPRESA PARA LAS DISTINTAS DEPENDENCIAS DE LA SECRETARÍA JURÍDICA DISTRITAL&quot;."/>
    <n v="108203781"/>
    <n v="0"/>
    <n v="0"/>
    <n v="108203781"/>
    <n v="99400"/>
    <n v="108104381"/>
    <s v="DICIEMBRE"/>
    <s v="3-1-2-02-03-00-0000-00"/>
  </r>
  <r>
    <n v="2018"/>
    <n v="136"/>
    <n v="1"/>
    <d v="2018-01-01T00:00:00"/>
    <d v="2018-12-31T00:00:00"/>
    <d v="2018-12-31T00:00:00"/>
    <x v="8"/>
    <s v="Impresos y  Publicaciones"/>
    <n v="225"/>
    <n v="219"/>
    <d v="2018-12-21T00:00:00"/>
    <s v="V PUBLICACIONES SAS"/>
    <n v="12"/>
    <s v="CONTRATO DE PRESTACION DE SERVICIOS"/>
    <n v="129"/>
    <d v="2018-12-21T00:00:00"/>
    <s v="CONTRATAR LOS SERVICIOS DE SUSCRIPCIÓN AL PORTAFOLIO DE ACTUALIDAD JURÍDICA PARA LA SECRETARÍA JURÍDICA DISTRITAL."/>
    <n v="27946894"/>
    <n v="0"/>
    <n v="0"/>
    <n v="27946894"/>
    <n v="0"/>
    <n v="27946894"/>
    <s v="DICIEMBRE"/>
    <s v="3-1-2-02-04-00-0000-00"/>
  </r>
  <r>
    <n v="2018"/>
    <n v="136"/>
    <n v="1"/>
    <d v="2018-01-01T00:00:00"/>
    <d v="2018-12-31T00:00:00"/>
    <d v="2018-12-31T00:00:00"/>
    <x v="0"/>
    <s v="191 - Implementación y fortalecimiento de la Gerencia Jurídica Transversal para una Bogotá eficiente y Mejor para Todos"/>
    <n v="17"/>
    <n v="8"/>
    <d v="2018-01-19T00:00:00"/>
    <s v="MIGUEL ANGEL GRANADOS SANCHEZ"/>
    <n v="145"/>
    <s v="CONTRATO DE PRESTACION DE SERVICIOS PROFESIONALES"/>
    <n v="1"/>
    <d v="2018-01-19T00:00:00"/>
    <s v="Prestar los servicios profesionales a la Secretaría Jurídica Distrital para realizar el seguimiento y monitoreo a los asuntos relacionados con el Congreso de la República y el Concejo de Bogotá, D.C., así como al Sistema Integrado de Gestión y Planeación de la Dirección Distrital de Doctrina y Asuntos Normativos."/>
    <n v="95746937"/>
    <n v="0"/>
    <n v="0"/>
    <n v="95746937"/>
    <n v="95746937"/>
    <n v="0"/>
    <s v="ENERO"/>
    <s v="3-3-1-15-07-43-7501-191"/>
  </r>
  <r>
    <n v="2018"/>
    <n v="136"/>
    <n v="1"/>
    <d v="2018-01-01T00:00:00"/>
    <d v="2018-12-31T00:00:00"/>
    <d v="2018-12-31T00:00:00"/>
    <x v="0"/>
    <s v="191 - Implementación y fortalecimiento de la Gerencia Jurídica Transversal para una Bogotá eficiente y Mejor para Todos"/>
    <n v="45"/>
    <n v="9"/>
    <d v="2018-01-19T00:00:00"/>
    <s v="JULIO CESAR AMAYA MENDEZ"/>
    <n v="145"/>
    <s v="CONTRATO DE PRESTACION DE SERVICIOS PROFESIONALES"/>
    <n v="7"/>
    <d v="2018-01-19T00:00:00"/>
    <s v="Prestar los servicios profesionales para la realización de análisis jurídicos que permitan la actualización de los sistemas de información jurídicos."/>
    <n v="66286341"/>
    <n v="0"/>
    <n v="0"/>
    <n v="66286341"/>
    <n v="66286341"/>
    <n v="0"/>
    <s v="ENERO"/>
    <s v="3-3-1-15-07-43-7501-191"/>
  </r>
  <r>
    <n v="2018"/>
    <n v="136"/>
    <n v="1"/>
    <d v="2018-01-01T00:00:00"/>
    <d v="2018-12-31T00:00:00"/>
    <d v="2018-12-31T00:00:00"/>
    <x v="0"/>
    <s v="191 - Implementación y fortalecimiento de la Gerencia Jurídica Transversal para una Bogotá eficiente y Mejor para Todos"/>
    <n v="48"/>
    <n v="11"/>
    <d v="2018-01-19T00:00:00"/>
    <s v="MONICA MARIA CABRA BAUTISTA"/>
    <n v="145"/>
    <s v="CONTRATO DE PRESTACION DE SERVICIOS PROFESIONALES"/>
    <n v="14"/>
    <d v="2018-01-19T00:00:00"/>
    <s v="Prestar los servicios profesionales para la elaboración de estudios de impacto para el Distrito Capital."/>
    <n v="110477235"/>
    <n v="0"/>
    <n v="0"/>
    <n v="110477235"/>
    <n v="110477235"/>
    <n v="0"/>
    <s v="ENERO"/>
    <s v="3-3-1-15-07-43-7501-191"/>
  </r>
  <r>
    <n v="2018"/>
    <n v="136"/>
    <n v="1"/>
    <d v="2018-01-01T00:00:00"/>
    <d v="2018-12-31T00:00:00"/>
    <d v="2018-12-31T00:00:00"/>
    <x v="0"/>
    <s v="191 - Implementación y fortalecimiento de la Gerencia Jurídica Transversal para una Bogotá eficiente y Mejor para Todos"/>
    <n v="84"/>
    <n v="12"/>
    <d v="2018-01-19T00:00:00"/>
    <s v="PAOLA ANDREA GOMEZ VELEZ"/>
    <n v="145"/>
    <s v="CONTRATO DE PRESTACION DE SERVICIOS PROFESIONALES"/>
    <n v="18"/>
    <d v="2018-01-19T00:00:00"/>
    <s v="Prestar servicios profesionales a la Dirección Distrital de Defensa Judicial y Prevención del daño antijurídico, para el levantamiento, desarrollo y elaboración de políticas de prevención del daño antijurídico, así como representación judicial y extrajudicial en el seguimiento y cumplimiento de sentencias y providencias judiciales ejecutoriadas en las que se establezcan obligaciones a cargo del Distrito Capital."/>
    <n v="44190894"/>
    <n v="0"/>
    <n v="0"/>
    <n v="44190894"/>
    <n v="44190894"/>
    <n v="0"/>
    <s v="ENERO"/>
    <s v="3-3-1-15-07-43-7501-191"/>
  </r>
  <r>
    <n v="2018"/>
    <n v="136"/>
    <n v="1"/>
    <d v="2018-01-01T00:00:00"/>
    <d v="2018-12-31T00:00:00"/>
    <d v="2018-12-31T00:00:00"/>
    <x v="0"/>
    <s v="191 - Implementación y fortalecimiento de la Gerencia Jurídica Transversal para una Bogotá eficiente y Mejor para Todos"/>
    <n v="80"/>
    <n v="13"/>
    <d v="2018-01-19T00:00:00"/>
    <s v="CRISTIAN ANDRES CARRANZA RAMIREZ"/>
    <n v="145"/>
    <s v="CONTRATO DE PRESTACION DE SERVICIOS PROFESIONALES"/>
    <n v="19"/>
    <d v="2018-01-19T00:00:00"/>
    <s v="Prestar sus servicios profesionales en la defensa de los intereses del Distrito Capital, asesoría jurídicay representación judicial y extrajudicial del Distrito Capital, incluyendo el seguimiento y cumplimiento de sentencias y providencias judiciales ejecutoriadas, como son las acciones constitucionales, proferidas por los despachos judiciales  en las que se vincule al Distrito Capital."/>
    <n v="110477235"/>
    <n v="0"/>
    <n v="0"/>
    <n v="110477235"/>
    <n v="110477235"/>
    <n v="0"/>
    <s v="ENERO"/>
    <s v="3-3-1-15-07-43-7501-191"/>
  </r>
  <r>
    <n v="2018"/>
    <n v="136"/>
    <n v="1"/>
    <d v="2018-01-01T00:00:00"/>
    <d v="2018-12-31T00:00:00"/>
    <d v="2018-12-31T00:00:00"/>
    <x v="0"/>
    <s v="191 - Implementación y fortalecimiento de la Gerencia Jurídica Transversal para una Bogotá eficiente y Mejor para Todos"/>
    <n v="44"/>
    <n v="14"/>
    <d v="2018-01-19T00:00:00"/>
    <s v="ANYI SHARLYN MARIN CAMARGO"/>
    <n v="145"/>
    <s v="CONTRATO DE PRESTACION DE SERVICIOS PROFESIONALES"/>
    <n v="11"/>
    <d v="2018-01-19T00:00:00"/>
    <s v="Prestar los servicios profesionales para la realización de análisis jurídicos que permitan la actualización de los sistemas de información jurídicos."/>
    <n v="66286341"/>
    <n v="0"/>
    <n v="0"/>
    <n v="66286341"/>
    <n v="66286341"/>
    <n v="0"/>
    <s v="ENERO"/>
    <s v="3-3-1-15-07-43-7501-191"/>
  </r>
  <r>
    <n v="2018"/>
    <n v="136"/>
    <n v="1"/>
    <d v="2018-01-01T00:00:00"/>
    <d v="2018-12-31T00:00:00"/>
    <d v="2018-12-31T00:00:00"/>
    <x v="0"/>
    <s v="191 - Implementación y fortalecimiento de la Gerencia Jurídica Transversal para una Bogotá eficiente y Mejor para Todos"/>
    <n v="83"/>
    <n v="16"/>
    <d v="2018-01-22T00:00:00"/>
    <s v="LILIANA JOHANNA SINISTERRA REY"/>
    <n v="145"/>
    <s v="CONTRATO DE PRESTACION DE SERVICIOS PROFESIONALES"/>
    <n v="26"/>
    <d v="2018-01-22T00:00:00"/>
    <s v="Prestar sus servicios profesionales en lo referente al seguimiento y cumplimiento de providencias judiciales ejecutoriadas proferidas por los jueces, tribunales y altas cortes en las que se establezcan el cumplimiento de obligaciones a cargo del Disrito Capital."/>
    <n v="44190894"/>
    <n v="0"/>
    <n v="0"/>
    <n v="44190894"/>
    <n v="44190894"/>
    <n v="0"/>
    <s v="ENERO"/>
    <s v="3-3-1-15-07-43-7501-191"/>
  </r>
  <r>
    <n v="2018"/>
    <n v="136"/>
    <n v="1"/>
    <d v="2018-01-01T00:00:00"/>
    <d v="2018-12-31T00:00:00"/>
    <d v="2018-12-31T00:00:00"/>
    <x v="0"/>
    <s v="191 - Implementación y fortalecimiento de la Gerencia Jurídica Transversal para una Bogotá eficiente y Mejor para Todos"/>
    <n v="81"/>
    <n v="17"/>
    <d v="2018-01-22T00:00:00"/>
    <s v="DIEGO ALEJANDRO PEÑA SANCHEZ"/>
    <n v="145"/>
    <s v="CONTRATO DE PRESTACION DE SERVICIOS PROFESIONALES"/>
    <n v="27"/>
    <d v="2018-01-22T00:00:00"/>
    <s v="Prestar servicios de apoyo para el seguimiento de las decisiones judiciales y extrajudiciales."/>
    <n v="29460596"/>
    <n v="29460596"/>
    <n v="0"/>
    <n v="0"/>
    <n v="0"/>
    <n v="0"/>
    <s v="ENERO"/>
    <s v="3-3-1-15-07-43-7501-191"/>
  </r>
  <r>
    <n v="2018"/>
    <n v="136"/>
    <n v="1"/>
    <d v="2018-01-01T00:00:00"/>
    <d v="2018-12-31T00:00:00"/>
    <d v="2018-12-31T00:00:00"/>
    <x v="0"/>
    <s v="191 - Implementación y fortalecimiento de la Gerencia Jurídica Transversal para una Bogotá eficiente y Mejor para Todos"/>
    <n v="81"/>
    <n v="18"/>
    <d v="2018-01-22T00:00:00"/>
    <s v="DIEGO ALEJANDRO PEÑA SANCHEZ"/>
    <n v="148"/>
    <s v="CONTRATO DE PRESTACION DE SERVICIOS DE APOYO A LA GESTION"/>
    <n v="27"/>
    <d v="2018-01-22T00:00:00"/>
    <s v="Prestar servicios de apoyo para el seguimiento de las decisiones judiciales y extrajudiciales."/>
    <n v="29460596"/>
    <n v="0"/>
    <n v="0"/>
    <n v="29460596"/>
    <n v="29460596"/>
    <n v="0"/>
    <s v="ENERO"/>
    <s v="3-3-1-15-07-43-7501-191"/>
  </r>
  <r>
    <n v="2018"/>
    <n v="136"/>
    <n v="1"/>
    <d v="2018-01-01T00:00:00"/>
    <d v="2018-12-31T00:00:00"/>
    <d v="2018-12-31T00:00:00"/>
    <x v="0"/>
    <s v="191 - Implementación y fortalecimiento de la Gerencia Jurídica Transversal para una Bogotá eficiente y Mejor para Todos"/>
    <n v="70"/>
    <n v="21"/>
    <d v="2018-01-22T00:00:00"/>
    <s v="WILMER DANIEL GUTIERREZ PULIDO"/>
    <n v="145"/>
    <s v="CONTRATO DE PRESTACION DE SERVICIOS PROFESIONALES"/>
    <n v="43"/>
    <d v="2018-01-22T00:00:00"/>
    <s v="PRESTAR LOS SERVICIOS PROFESIONALES PARA IMPLEMENTAR HERRAMIENTAS QUE PERMITAN LA ORGANIZACIÓN, ANÁLISIS, CONTROL Y SEGUIMIENTO DE LA INFORMACIÓN QUE GENERA LA DIRECCIÓN, A PARTIR DE LAS CUALES SE PUEDA DETERMINAR EL ESTADO DE LAS ESAL PARA LA TOMA DE DECISIONES DE LA DIRECCIÓN."/>
    <n v="44190894"/>
    <n v="0"/>
    <n v="0"/>
    <n v="44190894"/>
    <n v="44190894"/>
    <n v="0"/>
    <s v="ENERO"/>
    <s v="3-3-1-15-07-43-7501-191"/>
  </r>
  <r>
    <n v="2018"/>
    <n v="136"/>
    <n v="1"/>
    <d v="2018-01-01T00:00:00"/>
    <d v="2018-12-31T00:00:00"/>
    <d v="2018-12-31T00:00:00"/>
    <x v="0"/>
    <s v="191 - Implementación y fortalecimiento de la Gerencia Jurídica Transversal para una Bogotá eficiente y Mejor para Todos"/>
    <n v="16"/>
    <n v="31"/>
    <d v="2018-01-22T00:00:00"/>
    <s v="CLAUDIA MARINA NIÑO MESA"/>
    <n v="145"/>
    <s v="CONTRATO DE PRESTACION DE SERVICIOS PROFESIONALES"/>
    <n v="17"/>
    <d v="2018-01-22T00:00:00"/>
    <s v="PRESTAR LOS SERVICIOS PROFESIONALES ESPECIALIZADOS COMO ABOGADA A LA SECRETARÍA JURÍDICA DISTRITAL PARA APOYAR  A LA  DIRECCIÓN DISTRITAL DE DOCTRINA Y ASUNTOS NORMATIVOS EN LA REVISIÓN DE ACTOS ADMINISTRATIVOS RELACIONADOS CON ORDENAMIENTO TERRITORIAL, PLANEACIÓN URBANA Y HÁBITAT."/>
    <n v="110477235"/>
    <n v="0"/>
    <n v="0"/>
    <n v="110477235"/>
    <n v="110477235"/>
    <n v="0"/>
    <s v="ENERO"/>
    <s v="3-3-1-15-07-43-7501-191"/>
  </r>
  <r>
    <n v="2018"/>
    <n v="136"/>
    <n v="1"/>
    <d v="2018-01-01T00:00:00"/>
    <d v="2018-12-31T00:00:00"/>
    <d v="2018-12-31T00:00:00"/>
    <x v="0"/>
    <s v="191 - Implementación y fortalecimiento de la Gerencia Jurídica Transversal para una Bogotá eficiente y Mejor para Todos"/>
    <n v="79"/>
    <n v="34"/>
    <d v="2018-01-22T00:00:00"/>
    <s v="MARIA INES DEL ROSARIO ROJAS BENAVIDES"/>
    <n v="145"/>
    <s v="CONTRATO DE PRESTACION DE SERVICIOS PROFESIONALES"/>
    <n v="29"/>
    <d v="2018-01-22T00:00:00"/>
    <s v="Prestar sus servicios profesionales en lo referente al seguimiento y cumplimiento de providencias judiciales ejecutoriadas proferidas por los jueces, tribunales y altas cortes en las que se establezcan el cumplimiento de obligaciones a cargo del Distrito Capital."/>
    <n v="81016639"/>
    <n v="0"/>
    <n v="0"/>
    <n v="81016639"/>
    <n v="81016639"/>
    <n v="0"/>
    <s v="ENERO"/>
    <s v="3-3-1-15-07-43-7501-191"/>
  </r>
  <r>
    <n v="2018"/>
    <n v="136"/>
    <n v="1"/>
    <d v="2018-01-01T00:00:00"/>
    <d v="2018-12-31T00:00:00"/>
    <d v="2018-12-31T00:00:00"/>
    <x v="0"/>
    <s v="191 - Implementación y fortalecimiento de la Gerencia Jurídica Transversal para una Bogotá eficiente y Mejor para Todos"/>
    <n v="82"/>
    <n v="35"/>
    <d v="2018-01-22T00:00:00"/>
    <s v="MERCEDES ELIZABETH CARDOZO AVENDAÑO"/>
    <n v="148"/>
    <s v="CONTRATO DE PRESTACION DE SERVICIOS DE APOYO A LA GESTION"/>
    <n v="35"/>
    <d v="2018-01-22T00:00:00"/>
    <s v="Prestar servicios de apoyo para el seguimiento de las decisiones judiciales y extrajudiciales."/>
    <n v="29460596"/>
    <n v="0"/>
    <n v="0"/>
    <n v="29460596"/>
    <n v="29460596"/>
    <n v="0"/>
    <s v="ENERO"/>
    <s v="3-3-1-15-07-43-7501-191"/>
  </r>
  <r>
    <n v="2018"/>
    <n v="136"/>
    <n v="1"/>
    <d v="2018-01-01T00:00:00"/>
    <d v="2018-12-31T00:00:00"/>
    <d v="2018-12-31T00:00:00"/>
    <x v="0"/>
    <s v="191 - Implementación y fortalecimiento de la Gerencia Jurídica Transversal para una Bogotá eficiente y Mejor para Todos"/>
    <n v="85"/>
    <n v="36"/>
    <d v="2018-01-23T00:00:00"/>
    <s v="WILLIAM ADAN RODRIGUEZ CASTILLO"/>
    <n v="145"/>
    <s v="CONTRATO DE PRESTACION DE SERVICIOS PROFESIONALES"/>
    <n v="36"/>
    <d v="2018-01-22T00:00:00"/>
    <s v="Prestación de servicios profesionales en la representación judicial en los procesos penales, en donde sea parte el Distrito Capital."/>
    <n v="110477235"/>
    <n v="0"/>
    <n v="0"/>
    <n v="110477235"/>
    <n v="110477235"/>
    <n v="0"/>
    <s v="ENERO"/>
    <s v="3-3-1-15-07-43-7501-191"/>
  </r>
  <r>
    <n v="2018"/>
    <n v="136"/>
    <n v="1"/>
    <d v="2018-01-01T00:00:00"/>
    <d v="2018-12-31T00:00:00"/>
    <d v="2018-12-31T00:00:00"/>
    <x v="0"/>
    <s v="191 - Implementación y fortalecimiento de la Gerencia Jurídica Transversal para una Bogotá eficiente y Mejor para Todos"/>
    <n v="71"/>
    <n v="37"/>
    <d v="2018-01-23T00:00:00"/>
    <s v="CAROLINA  MEJIA DORADO"/>
    <n v="145"/>
    <s v="CONTRATO DE PRESTACION DE SERVICIOS PROFESIONALES"/>
    <n v="38"/>
    <d v="2018-01-22T00:00:00"/>
    <s v="Prestar los servicios profesionales para realizar la inspección y vigilancia a la información financiera aportada por las entidades sin ánimo de lucro y adelantar las acciones administrativas correspondientes."/>
    <n v="58921192"/>
    <n v="0"/>
    <n v="0"/>
    <n v="58921192"/>
    <n v="58921192"/>
    <n v="0"/>
    <s v="ENERO"/>
    <s v="3-3-1-15-07-43-7501-191"/>
  </r>
  <r>
    <n v="2018"/>
    <n v="136"/>
    <n v="1"/>
    <d v="2018-01-01T00:00:00"/>
    <d v="2018-12-31T00:00:00"/>
    <d v="2018-12-31T00:00:00"/>
    <x v="0"/>
    <s v="191 - Implementación y fortalecimiento de la Gerencia Jurídica Transversal para una Bogotá eficiente y Mejor para Todos"/>
    <n v="69"/>
    <n v="38"/>
    <d v="2018-01-23T00:00:00"/>
    <s v="LUIS FELIPE CHISCO APONTE"/>
    <n v="145"/>
    <s v="CONTRATO DE PRESTACION DE SERVICIOS PROFESIONALES"/>
    <n v="37"/>
    <d v="2018-01-23T00:00:00"/>
    <s v="Prestar los servicios profesionales para analizar el cumplimiento de las obligaciones de las ESAL y realizar los requerimientos y adelantar las acciones jurídicas a que haya lugar."/>
    <n v="58921192"/>
    <n v="0"/>
    <n v="0"/>
    <n v="58921192"/>
    <n v="58921192"/>
    <n v="0"/>
    <s v="ENERO"/>
    <s v="3-3-1-15-07-43-7501-191"/>
  </r>
  <r>
    <n v="2018"/>
    <n v="136"/>
    <n v="1"/>
    <d v="2018-01-01T00:00:00"/>
    <d v="2018-12-31T00:00:00"/>
    <d v="2018-12-31T00:00:00"/>
    <x v="0"/>
    <s v="191 - Implementación y fortalecimiento de la Gerencia Jurídica Transversal para una Bogotá eficiente y Mejor para Todos"/>
    <n v="68"/>
    <n v="39"/>
    <d v="2018-01-23T00:00:00"/>
    <s v="CESAR JOSE SANINT GONZALEZ"/>
    <n v="145"/>
    <s v="CONTRATO DE PRESTACION DE SERVICIOS PROFESIONALES"/>
    <n v="41"/>
    <d v="2018-01-22T00:00:00"/>
    <s v="Prestar los servicios profesionales en temas jurídicos, respecto del ejercicio de inspección, vigilancia y control a las entidades sin ánimo de lucro, así como para adelantar las acciones administrativas y sancionatorias en los casos asignados."/>
    <n v="110477235"/>
    <n v="0"/>
    <n v="0"/>
    <n v="110477235"/>
    <n v="110477235"/>
    <n v="0"/>
    <s v="ENERO"/>
    <s v="3-3-1-15-07-43-7501-191"/>
  </r>
  <r>
    <n v="2018"/>
    <n v="136"/>
    <n v="1"/>
    <d v="2018-01-01T00:00:00"/>
    <d v="2018-12-31T00:00:00"/>
    <d v="2018-12-31T00:00:00"/>
    <x v="0"/>
    <s v="191 - Implementación y fortalecimiento de la Gerencia Jurídica Transversal para una Bogotá eficiente y Mejor para Todos"/>
    <n v="66"/>
    <n v="40"/>
    <d v="2018-01-23T00:00:00"/>
    <s v="OSCAR ALFONSO PINEDA VELASCO"/>
    <n v="145"/>
    <s v="CONTRATO DE PRESTACION DE SERVICIOS PROFESIONALES"/>
    <n v="45"/>
    <d v="2018-01-22T00:00:00"/>
    <s v="Prestar los servicios profesionales para asesorar a la Dirección, en materia financiera y adelantar las acciones correspondientes en ejercicio de las facultades de inspección, vigilancia y control respecto de las ESAL."/>
    <n v="95746937"/>
    <n v="0"/>
    <n v="0"/>
    <n v="95746937"/>
    <n v="95746937"/>
    <n v="0"/>
    <s v="ENERO"/>
    <s v="3-3-1-15-07-43-7501-191"/>
  </r>
  <r>
    <n v="2018"/>
    <n v="136"/>
    <n v="1"/>
    <d v="2018-01-01T00:00:00"/>
    <d v="2018-12-31T00:00:00"/>
    <d v="2018-12-31T00:00:00"/>
    <x v="0"/>
    <s v="191 - Implementación y fortalecimiento de la Gerencia Jurídica Transversal para una Bogotá eficiente y Mejor para Todos"/>
    <n v="77"/>
    <n v="41"/>
    <d v="2018-01-23T00:00:00"/>
    <s v="BYRON SHELOCK PUERTO BARRIOS"/>
    <n v="145"/>
    <s v="CONTRATO DE PRESTACION DE SERVICIOS PROFESIONALES"/>
    <n v="30"/>
    <d v="2018-01-23T00:00:00"/>
    <s v="Prestar los servicios profesionales en la Dirección Distrital de Defensa Judicial y Prevención del daño Antijurídico en el análisis de datos, generación de reportes y tratamiento de la información, relacionada con el contingente judicial, gestión del riesgo y el módulo de pago de sentencias del sistama de información de procesos judiciales -SIPROJ WED."/>
    <n v="110477235"/>
    <n v="0"/>
    <n v="0"/>
    <n v="110477235"/>
    <n v="110477235"/>
    <n v="0"/>
    <s v="ENERO"/>
    <s v="3-3-1-15-07-43-7501-191"/>
  </r>
  <r>
    <n v="2018"/>
    <n v="136"/>
    <n v="1"/>
    <d v="2018-01-01T00:00:00"/>
    <d v="2018-12-31T00:00:00"/>
    <d v="2018-12-31T00:00:00"/>
    <x v="0"/>
    <s v="191 - Implementación y fortalecimiento de la Gerencia Jurídica Transversal para una Bogotá eficiente y Mejor para Todos"/>
    <n v="67"/>
    <n v="42"/>
    <d v="2018-01-23T00:00:00"/>
    <s v="JOSE GONZALO ROMERO ACOSTA"/>
    <n v="145"/>
    <s v="CONTRATO DE PRESTACION DE SERVICIOS PROFESIONALES"/>
    <n v="39"/>
    <d v="2018-01-23T00:00:00"/>
    <s v="PRESTAR LOS SERVICIOS PROFESIONALES PARA INCLUIR LAS ACCIONES JURÍDICAS PROCEDENTES RESPECTO DE AQUELLAS ENTIDADES SIN ÁNIMO DE LUCRO QUE HAN INCUMPLIDO SUS OBLIGACIONES LEGALES, FINANCIERAS Y CONTABLES."/>
    <n v="110477235"/>
    <n v="0"/>
    <n v="0"/>
    <n v="110477235"/>
    <n v="110477235"/>
    <n v="0"/>
    <s v="ENERO"/>
    <s v="3-3-1-15-07-43-7501-191"/>
  </r>
  <r>
    <n v="2018"/>
    <n v="136"/>
    <n v="1"/>
    <d v="2018-01-01T00:00:00"/>
    <d v="2018-12-31T00:00:00"/>
    <d v="2018-12-31T00:00:00"/>
    <x v="0"/>
    <s v="191 - Implementación y fortalecimiento de la Gerencia Jurídica Transversal para una Bogotá eficiente y Mejor para Todos"/>
    <n v="47"/>
    <n v="43"/>
    <d v="2018-01-23T00:00:00"/>
    <s v="GERMAN ARTURO MEDINA AVILA"/>
    <n v="145"/>
    <s v="CONTRATO DE PRESTACION DE SERVICIOS PROFESIONALES"/>
    <n v="10"/>
    <d v="2018-01-23T00:00:00"/>
    <s v="Prestar los servicios profesionales para la elaboración de estudios de impacto para el Distrito Capital."/>
    <n v="110477235"/>
    <n v="0"/>
    <n v="0"/>
    <n v="110477235"/>
    <n v="110477235"/>
    <n v="0"/>
    <s v="ENERO"/>
    <s v="3-3-1-15-07-43-7501-191"/>
  </r>
  <r>
    <n v="2018"/>
    <n v="136"/>
    <n v="1"/>
    <d v="2018-01-01T00:00:00"/>
    <d v="2018-12-31T00:00:00"/>
    <d v="2018-12-31T00:00:00"/>
    <x v="0"/>
    <s v="191 - Implementación y fortalecimiento de la Gerencia Jurídica Transversal para una Bogotá eficiente y Mejor para Todos"/>
    <n v="64"/>
    <n v="44"/>
    <d v="2018-01-23T00:00:00"/>
    <s v="HECTOR JOSE RODRIGUEZ VALERO"/>
    <n v="145"/>
    <s v="CONTRATO DE PRESTACION DE SERVICIOS PROFESIONALES"/>
    <n v="49"/>
    <d v="2018-01-23T00:00:00"/>
    <s v="Prestar los servicios profesionales para asesorar a la Dirección, implementar y realizar el análisis oportuno de la información financiera y contable de las entidades asignadas por la Dirección."/>
    <n v="110477235"/>
    <n v="0"/>
    <n v="0"/>
    <n v="110477235"/>
    <n v="110477235"/>
    <n v="0"/>
    <s v="ENERO"/>
    <s v="3-3-1-15-07-43-7501-191"/>
  </r>
  <r>
    <n v="2018"/>
    <n v="136"/>
    <n v="1"/>
    <d v="2018-01-01T00:00:00"/>
    <d v="2018-12-31T00:00:00"/>
    <d v="2018-12-31T00:00:00"/>
    <x v="0"/>
    <s v="191 - Implementación y fortalecimiento de la Gerencia Jurídica Transversal para una Bogotá eficiente y Mejor para Todos"/>
    <n v="65"/>
    <n v="46"/>
    <d v="2018-01-23T00:00:00"/>
    <s v="GLORIA PATRICIA MONTERO CABAS"/>
    <n v="145"/>
    <s v="CONTRATO DE PRESTACION DE SERVICIOS PROFESIONALES"/>
    <n v="40"/>
    <d v="2018-01-23T00:00:00"/>
    <s v="Prestar los servicios profesionales para asesorar a la Directora Distrital de Inspección, Vigilancia y Control de Personas Jurídicas Sin Animo de Lucro, respecto de las decisiones administrativas y juridicas a tomar en el ejercicio del control y seguimiento a las entidades."/>
    <n v="110477235"/>
    <n v="0"/>
    <n v="0"/>
    <n v="110477235"/>
    <n v="110477235"/>
    <n v="0"/>
    <s v="ENERO"/>
    <s v="3-3-1-15-07-43-7501-191"/>
  </r>
  <r>
    <n v="2018"/>
    <n v="136"/>
    <n v="1"/>
    <d v="2018-01-01T00:00:00"/>
    <d v="2018-12-31T00:00:00"/>
    <d v="2018-12-31T00:00:00"/>
    <x v="0"/>
    <s v="191 - Implementación y fortalecimiento de la Gerencia Jurídica Transversal para una Bogotá eficiente y Mejor para Todos"/>
    <n v="86"/>
    <n v="48"/>
    <d v="2018-01-25T00:00:00"/>
    <s v="MARTIN BERMUDEZ ASOCIADOS S A"/>
    <n v="145"/>
    <s v="CONTRATO DE PRESTACION DE SERVICIOS PROFESIONALES"/>
    <n v="57"/>
    <d v="2018-01-24T00:00:00"/>
    <s v="PRESTAR LOS SERVICIOS PROFESIONALES PARA EJERCER LA REPRESENTACIÓN JUDICIAL DE BOGOTÁ D.C., CONCEJO DE BOGOTÁ D.C., EN RELACIÓN CON LOS MEDIOS DE CONTROL DE ALTO IMPACTO QUE SE SURTAN CONTRA EL DISTRITO CAPITAL Y EL CONCEJO DE BOGOTÁ D.C., IDENTIFICADOS ASÍ: A) 2009-00448, B) 2016-00187, 2016-00256 Y 2017-00009; C) 2017-00162 DE ACUERDO CON EL ALCANCE, OBJETO Y OBLIGACIONES DEL CONTRATO."/>
    <n v="238000000"/>
    <n v="59600000"/>
    <n v="0"/>
    <n v="178400000"/>
    <n v="178400000"/>
    <n v="0"/>
    <s v="ENERO"/>
    <s v="3-3-1-15-07-43-7501-191"/>
  </r>
  <r>
    <n v="2018"/>
    <n v="136"/>
    <n v="1"/>
    <d v="2018-01-01T00:00:00"/>
    <d v="2018-12-31T00:00:00"/>
    <d v="2018-12-31T00:00:00"/>
    <x v="0"/>
    <s v="191 - Implementación y fortalecimiento de la Gerencia Jurídica Transversal para una Bogotá eficiente y Mejor para Todos"/>
    <n v="20"/>
    <n v="49"/>
    <d v="2018-01-25T00:00:00"/>
    <s v="JUAN CAMILO CABREJO GUTIERREZ"/>
    <n v="145"/>
    <s v="CONTRATO DE PRESTACION DE SERVICIOS PROFESIONALES"/>
    <n v="63"/>
    <d v="2018-01-25T00:00:00"/>
    <s v="Prestar los servicios profesionales para la formulación, desarrollo y seguimiento de las políticas públicas en materia disciplinaria en el Distrito Capital."/>
    <n v="103112086"/>
    <n v="0"/>
    <n v="0"/>
    <n v="103112086"/>
    <n v="103112086"/>
    <n v="0"/>
    <s v="ENERO"/>
    <s v="3-3-1-15-07-43-7501-191"/>
  </r>
  <r>
    <n v="2018"/>
    <n v="136"/>
    <n v="1"/>
    <d v="2018-01-01T00:00:00"/>
    <d v="2018-12-31T00:00:00"/>
    <d v="2018-12-31T00:00:00"/>
    <x v="0"/>
    <s v="191 - Implementación y fortalecimiento de la Gerencia Jurídica Transversal para una Bogotá eficiente y Mejor para Todos"/>
    <n v="18"/>
    <n v="52"/>
    <d v="2018-01-25T00:00:00"/>
    <s v="MILENE ARLYNE CASTRILLON OCHOA"/>
    <n v="145"/>
    <s v="CONTRATO DE PRESTACION DE SERVICIOS PROFESIONALES"/>
    <n v="55"/>
    <d v="2018-01-23T00:00:00"/>
    <s v="PRESTAR LOS SERVICIOS PROFESIONALES COMO ABOGADA A LA SECRETARÍA JURÍDICA DISTRITAL PARA LA ELABORACIÓN DE CONCEPTOS JURÍDICOS, REVISIÓN Y PROYECCIÓN DE ACTOS ADMINISTRATIVOS EN MATERIA DISCIPLINARIA, DE INSPECCIÓN VIGILANCIA Y CONTROL DE LAS ENTIDADES SIN ANIMO DE LUCRO, ENTRE OTROS."/>
    <n v="81016639"/>
    <n v="0"/>
    <n v="0"/>
    <n v="81016639"/>
    <n v="81016639"/>
    <n v="0"/>
    <s v="ENERO"/>
    <s v="3-3-1-15-07-43-7501-191"/>
  </r>
  <r>
    <n v="2018"/>
    <n v="136"/>
    <n v="1"/>
    <d v="2018-01-01T00:00:00"/>
    <d v="2018-12-31T00:00:00"/>
    <d v="2018-12-31T00:00:00"/>
    <x v="0"/>
    <s v="191 - Implementación y fortalecimiento de la Gerencia Jurídica Transversal para una Bogotá eficiente y Mejor para Todos"/>
    <n v="19"/>
    <n v="53"/>
    <d v="2018-01-26T00:00:00"/>
    <s v="HECTOR ENRIQUE FERRER LEAL"/>
    <n v="145"/>
    <s v="CONTRATO DE PRESTACION DE SERVICIOS PROFESIONALES"/>
    <n v="62"/>
    <d v="2018-01-26T00:00:00"/>
    <s v="Prestar los servicios profesionales orientados al fortalecimiento de la acción disciplinaria en el Distrito Capital, mediante la estructuración y profundización de líneas temáticas que atiendan las necesidades del operador disciplinario."/>
    <n v="110477235"/>
    <n v="0"/>
    <n v="0"/>
    <n v="110477235"/>
    <n v="110477235"/>
    <n v="0"/>
    <s v="ENERO"/>
    <s v="3-3-1-15-07-43-7501-191"/>
  </r>
  <r>
    <n v="2018"/>
    <n v="136"/>
    <n v="1"/>
    <d v="2018-01-01T00:00:00"/>
    <d v="2018-12-31T00:00:00"/>
    <d v="2018-12-31T00:00:00"/>
    <x v="0"/>
    <s v="191 - Implementación y fortalecimiento de la Gerencia Jurídica Transversal para una Bogotá eficiente y Mejor para Todos"/>
    <n v="105"/>
    <n v="57"/>
    <d v="2018-01-26T00:00:00"/>
    <s v="GUILLERMINA VICTORIA TORRES ROMERO"/>
    <n v="145"/>
    <s v="CONTRATO DE PRESTACION DE SERVICIOS PROFESIONALES"/>
    <n v="65"/>
    <d v="2018-01-26T00:00:00"/>
    <s v="Prestar los servicios profesionales en el análisis de la información jurídica de las entidades sin ánimo de lucro, en el desarrollo de su objeto social, cumplimiento de las obligaciones legales y estatutarías, y su participación en el Distrito Capital."/>
    <n v="46869130"/>
    <n v="0"/>
    <n v="0"/>
    <n v="46869130"/>
    <n v="46869130"/>
    <n v="0"/>
    <s v="ENERO"/>
    <s v="3-3-1-15-07-43-7501-191"/>
  </r>
  <r>
    <n v="2018"/>
    <n v="136"/>
    <n v="1"/>
    <d v="2018-01-01T00:00:00"/>
    <d v="2018-12-31T00:00:00"/>
    <d v="2018-12-31T00:00:00"/>
    <x v="0"/>
    <s v="191 - Implementación y fortalecimiento de la Gerencia Jurídica Transversal para una Bogotá eficiente y Mejor para Todos"/>
    <n v="94"/>
    <n v="63"/>
    <d v="2018-01-26T00:00:00"/>
    <s v="DIANA PAOLA HERRERA MANCILLA"/>
    <n v="148"/>
    <s v="CONTRATO DE PRESTACION DE SERVICIOS DE APOYO A LA GESTION"/>
    <n v="71"/>
    <d v="2018-01-26T00:00:00"/>
    <s v="Prestar los servicios de apoyo en la Dirección Distrital de Defensa Judicial y Prevención del Daño Antijurídico de la Secretaría Jurídica  Distrital, para la organización, actualización y sistematización de los archivos que reposan en la dirección que soporta la defensa judicial en cuanto a piezas procesales, actuaciones administrativas y estados del proceso, en comparación con el SIPROJWEB y la rama judicial."/>
    <n v="29460596"/>
    <n v="0"/>
    <n v="0"/>
    <n v="29460596"/>
    <n v="29460596"/>
    <n v="0"/>
    <s v="ENERO"/>
    <s v="3-3-1-15-07-43-7501-191"/>
  </r>
  <r>
    <n v="2018"/>
    <n v="136"/>
    <n v="1"/>
    <d v="2018-01-01T00:00:00"/>
    <d v="2018-12-31T00:00:00"/>
    <d v="2018-12-31T00:00:00"/>
    <x v="0"/>
    <s v="191 - Implementación y fortalecimiento de la Gerencia Jurídica Transversal para una Bogotá eficiente y Mejor para Todos"/>
    <n v="78"/>
    <n v="66"/>
    <d v="2018-01-26T00:00:00"/>
    <s v="MEDELLIN MARTINEZ &amp; DURAN ABOGADOS SAS"/>
    <n v="145"/>
    <s v="CONTRATO DE PRESTACION DE SERVICIOS PROFESIONALES"/>
    <n v="78"/>
    <d v="2018-01-26T00:00:00"/>
    <s v="Prestar los servicios profesionales para ejercer la representación judicial de Bogotá D.C., en el proceso de acción popular No. 2001-479 Rio Bogotá."/>
    <n v="110477235"/>
    <n v="0"/>
    <n v="0"/>
    <n v="110477235"/>
    <n v="110477235"/>
    <n v="0"/>
    <s v="ENERO"/>
    <s v="3-3-1-15-07-43-7501-191"/>
  </r>
  <r>
    <n v="2018"/>
    <n v="136"/>
    <n v="1"/>
    <d v="2018-01-01T00:00:00"/>
    <d v="2018-12-31T00:00:00"/>
    <d v="2018-12-31T00:00:00"/>
    <x v="0"/>
    <s v="191 - Implementación y fortalecimiento de la Gerencia Jurídica Transversal para una Bogotá eficiente y Mejor para Todos"/>
    <n v="89"/>
    <n v="68"/>
    <d v="2018-01-26T00:00:00"/>
    <s v="FELIPE  SERRANO PINILLA"/>
    <n v="145"/>
    <s v="CONTRATO DE PRESTACION DE SERVICIOS PROFESIONALES"/>
    <n v="67"/>
    <d v="2018-01-26T00:00:00"/>
    <s v="Prestar servicios profesionales para la elaboración de un instrumento para la prevención de la colusión en procesos de contratación estatal."/>
    <n v="42378151"/>
    <n v="0"/>
    <n v="0"/>
    <n v="42378151"/>
    <n v="42378151"/>
    <n v="0"/>
    <s v="ENERO"/>
    <s v="3-3-1-15-07-43-7501-191"/>
  </r>
  <r>
    <n v="2018"/>
    <n v="136"/>
    <n v="1"/>
    <d v="2018-01-01T00:00:00"/>
    <d v="2018-12-31T00:00:00"/>
    <d v="2018-12-31T00:00:00"/>
    <x v="0"/>
    <s v="191 - Implementación y fortalecimiento de la Gerencia Jurídica Transversal para una Bogotá eficiente y Mejor para Todos"/>
    <n v="95"/>
    <n v="72"/>
    <d v="2018-01-26T00:00:00"/>
    <s v="NELSON ENRIQUE URREGO MALDONADO"/>
    <n v="145"/>
    <s v="CONTRATO DE PRESTACION DE SERVICIOS PROFESIONALES"/>
    <n v="73"/>
    <d v="2018-01-26T00:00:00"/>
    <s v="Prestar los servicios profesionales para la realización de un estudio sobre los derechos de propiedad intelectual de las entidades del nivel central del D.C."/>
    <n v="70303695"/>
    <n v="0"/>
    <n v="0"/>
    <n v="70303695"/>
    <n v="70303695"/>
    <n v="0"/>
    <s v="ENERO"/>
    <s v="3-3-1-15-07-43-7501-191"/>
  </r>
  <r>
    <n v="2018"/>
    <n v="136"/>
    <n v="1"/>
    <d v="2018-01-01T00:00:00"/>
    <d v="2018-12-31T00:00:00"/>
    <d v="2018-12-31T00:00:00"/>
    <x v="0"/>
    <s v="191 - Implementación y fortalecimiento de la Gerencia Jurídica Transversal para una Bogotá eficiente y Mejor para Todos"/>
    <n v="155"/>
    <n v="136"/>
    <d v="2018-08-09T00:00:00"/>
    <s v="NELSON ENRIQUE URREGO MALDONADO"/>
    <n v="145"/>
    <s v="CONTRATO DE PRESTACION DE SERVICIOS PROFESIONALES"/>
    <n v="73"/>
    <d v="2018-01-26T00:00:00"/>
    <s v="Adición al contrato No. 073 cuyo objeto es &quot; Prestar los servicios profesionales para la realización de un estudio sobre los derechos de propiedad intelectual de las entidades del nivel del D.C.&quot;"/>
    <n v="20086770"/>
    <n v="0"/>
    <n v="0"/>
    <n v="20086770"/>
    <n v="20086770"/>
    <n v="0"/>
    <s v="AGOSTO"/>
    <s v="3-3-1-15-07-43-7501-191"/>
  </r>
  <r>
    <n v="2018"/>
    <n v="136"/>
    <n v="1"/>
    <d v="2018-01-01T00:00:00"/>
    <d v="2018-12-31T00:00:00"/>
    <d v="2018-12-31T00:00:00"/>
    <x v="0"/>
    <s v="191 - Implementación y fortalecimiento de la Gerencia Jurídica Transversal para una Bogotá eficiente y Mejor para Todos"/>
    <n v="157"/>
    <n v="138"/>
    <d v="2018-08-16T00:00:00"/>
    <s v="LILIANA JOHANNA SINISTERRA REY"/>
    <n v="145"/>
    <s v="CONTRATO DE PRESTACION DE SERVICIOS PROFESIONALES"/>
    <n v="100"/>
    <d v="2018-08-16T00:00:00"/>
    <s v="Prestar servicios profesionales en lo referente al seguimiento y cumplimiento de providencias judiciales ejecutoriadas proferidas por los jueces, tribunales y altas cortes en las que establezcan el cumplimiento de las obligaciones a cargo del Distrito Capital."/>
    <n v="36825745"/>
    <n v="3928079"/>
    <n v="0"/>
    <n v="32897666"/>
    <n v="32897666"/>
    <n v="0"/>
    <s v="AGOSTO"/>
    <s v="3-3-1-15-07-43-7501-191"/>
  </r>
  <r>
    <n v="2018"/>
    <n v="136"/>
    <n v="1"/>
    <d v="2018-01-01T00:00:00"/>
    <d v="2018-12-31T00:00:00"/>
    <d v="2018-12-31T00:00:00"/>
    <x v="0"/>
    <s v="191 - Implementación y fortalecimiento de la Gerencia Jurídica Transversal para una Bogotá eficiente y Mejor para Todos"/>
    <n v="160"/>
    <n v="146"/>
    <d v="2018-08-30T00:00:00"/>
    <s v="DAVID ALONSO ROA SALGUERO"/>
    <n v="145"/>
    <s v="CONTRATO DE PRESTACION DE SERVICIOS PROFESIONALES"/>
    <n v="104"/>
    <d v="2018-08-30T00:00:00"/>
    <s v="Orientar a los servidores públicos del Distrito Capital, en temas de responsabilidad disciplinaria."/>
    <n v="29460596"/>
    <n v="0"/>
    <n v="0"/>
    <n v="29460596"/>
    <n v="29460596"/>
    <n v="0"/>
    <s v="AGOSTO"/>
    <s v="3-3-1-15-07-43-7501-191"/>
  </r>
  <r>
    <n v="2018"/>
    <n v="136"/>
    <n v="1"/>
    <d v="2018-01-01T00:00:00"/>
    <d v="2018-12-31T00:00:00"/>
    <d v="2018-12-31T00:00:00"/>
    <x v="0"/>
    <s v="191 - Implementación y fortalecimiento de la Gerencia Jurídica Transversal para una Bogotá eficiente y Mejor para Todos"/>
    <n v="162"/>
    <n v="147"/>
    <d v="2018-09-03T00:00:00"/>
    <s v="EDGAR MAURICIO GRACIA DIAZ"/>
    <n v="145"/>
    <s v="CONTRATO DE PRESTACION DE SERVICIOS PROFESIONALES"/>
    <n v="105"/>
    <d v="2018-09-03T00:00:00"/>
    <s v="Prestar servicios profesionales para asesorar a la Secretaría Jurídica Distrital en la revisión, artículación, actualización y formulación de actos jurídicos dentro del Modelo de Gesión Jurídica Pública, de conformidad con las instrucciones del supervisor del contrato."/>
    <n v="40173540"/>
    <n v="1673897"/>
    <n v="0"/>
    <n v="38499643"/>
    <n v="38499643"/>
    <n v="0"/>
    <s v="SEPTIEMBRE"/>
    <s v="3-3-1-15-07-43-7501-191"/>
  </r>
  <r>
    <n v="2018"/>
    <n v="136"/>
    <n v="1"/>
    <d v="2018-01-01T00:00:00"/>
    <d v="2018-12-31T00:00:00"/>
    <d v="2018-12-31T00:00:00"/>
    <x v="0"/>
    <s v="191 - Implementación y fortalecimiento de la Gerencia Jurídica Transversal para una Bogotá eficiente y Mejor para Todos"/>
    <n v="194"/>
    <n v="184"/>
    <d v="2018-10-30T00:00:00"/>
    <s v="GUILLERMINA VICTORIA TORRES ROMERO"/>
    <n v="145"/>
    <s v="CONTRATO DE PRESTACION DE SERVICIOS PROFESIONALES"/>
    <n v="122"/>
    <d v="2018-10-30T00:00:00"/>
    <s v="PRESTAR LOS SERVICIOS PROFESIONALES PARA ANALIZAR LA INFORMACIÓN DE LAS ENTIDADES SIN ÁNIMO DE LUCRO REGISTRADAS EN EL SIPEJ, A FIN DE DETERMINAR LA ENTIDAD DISTRITAL COMPETENTE Y ADELANTAR LAS ACCIONES JURÍDICAS NECESARIAS PARA EL EJERCICIO DE LA INSPECCIÓN, VIGILANCIA Y CONTROL DE LAS ESAL."/>
    <n v="18747652"/>
    <n v="2499687"/>
    <n v="0"/>
    <n v="16247965"/>
    <n v="16247965"/>
    <n v="0"/>
    <s v="OCTUBRE"/>
    <s v="3-3-1-15-07-43-7501-191"/>
  </r>
  <r>
    <n v="2018"/>
    <n v="136"/>
    <n v="1"/>
    <d v="2018-01-01T00:00:00"/>
    <d v="2018-12-31T00:00:00"/>
    <d v="2018-12-31T00:00:00"/>
    <x v="10"/>
    <s v="191 - Fortalecimiento Institucional de la Secretaría Jurídica Distrital"/>
    <n v="28"/>
    <n v="23"/>
    <d v="2018-01-22T00:00:00"/>
    <s v="ANGIE PAOLA JARA RUBIANO"/>
    <n v="145"/>
    <s v="CONTRATO DE PRESTACION DE SERVICIOS PROFESIONALES"/>
    <n v="20"/>
    <d v="2018-01-22T00:00:00"/>
    <s v="Prestar los servicios profesionales para realizar el seguimiento y control a los planes, programas y proyectos de la Secretaría Jurídica Distrital, para la mejora continua de los mismos."/>
    <n v="51556043"/>
    <n v="0"/>
    <n v="0"/>
    <n v="51556043"/>
    <n v="51556043"/>
    <n v="0"/>
    <s v="ENERO"/>
    <s v="3-3-1-15-07-43-7502-191"/>
  </r>
  <r>
    <n v="2018"/>
    <n v="136"/>
    <n v="1"/>
    <d v="2018-01-01T00:00:00"/>
    <d v="2018-12-31T00:00:00"/>
    <d v="2018-12-31T00:00:00"/>
    <x v="10"/>
    <s v="191 - Fortalecimiento Institucional de la Secretaría Jurídica Distrital"/>
    <n v="31"/>
    <n v="24"/>
    <d v="2018-01-22T00:00:00"/>
    <s v="JHON FERNEY ABRIL JIMENEZ"/>
    <n v="145"/>
    <s v="CONTRATO DE PRESTACION DE SERVICIOS PROFESIONALES"/>
    <n v="21"/>
    <d v="2018-01-22T00:00:00"/>
    <s v="Prestar los servicios profesionales para realizar el seguimiento y actualización del Sistema Integrado de Gestión de la  Secretaría Jurídica Distrital."/>
    <n v="51556043"/>
    <n v="0"/>
    <n v="0"/>
    <n v="51556043"/>
    <n v="51556043"/>
    <n v="0"/>
    <s v="ENERO"/>
    <s v="3-3-1-15-07-43-7502-191"/>
  </r>
  <r>
    <n v="2018"/>
    <n v="136"/>
    <n v="1"/>
    <d v="2018-01-01T00:00:00"/>
    <d v="2018-12-31T00:00:00"/>
    <d v="2018-12-31T00:00:00"/>
    <x v="10"/>
    <s v="191 - Fortalecimiento Institucional de la Secretaría Jurídica Distrital"/>
    <n v="32"/>
    <n v="25"/>
    <d v="2018-01-22T00:00:00"/>
    <s v="JUAN CARLOS CEPEDA MONCADA"/>
    <n v="145"/>
    <s v="CONTRATO DE PRESTACION DE SERVICIOS PROFESIONALES"/>
    <n v="22"/>
    <d v="2018-01-22T00:00:00"/>
    <s v="Prestar los servicios profesionales para llevar  a cabo la implementación del modelo integrado de planeación y gestión, articulado con los planes, programas y proyectos de la entidad."/>
    <n v="110477235"/>
    <n v="0"/>
    <n v="0"/>
    <n v="110477235"/>
    <n v="110477235"/>
    <n v="0"/>
    <s v="ENERO"/>
    <s v="3-3-1-15-07-43-7502-191"/>
  </r>
  <r>
    <n v="2018"/>
    <n v="136"/>
    <n v="1"/>
    <d v="2018-01-01T00:00:00"/>
    <d v="2018-12-31T00:00:00"/>
    <d v="2018-12-31T00:00:00"/>
    <x v="10"/>
    <s v="191 - Fortalecimiento Institucional de la Secretaría Jurídica Distrital"/>
    <n v="27"/>
    <n v="26"/>
    <d v="2018-01-22T00:00:00"/>
    <s v="JUAN MANUEL RICO RAMIREZ"/>
    <n v="145"/>
    <s v="CONTRATO DE PRESTACION DE SERVICIOS PROFESIONALES"/>
    <n v="23"/>
    <d v="2018-01-22T00:00:00"/>
    <s v="Prestar los servicios profesionales para generar estrategias orientadas a la certificación del sistema de gestión de calidad de la Secretaría Jurídica Distrital, en el marco de la Norma ISO 9001 2015."/>
    <n v="95746937"/>
    <n v="0"/>
    <n v="0"/>
    <n v="95746937"/>
    <n v="95746937"/>
    <n v="0"/>
    <s v="ENERO"/>
    <s v="3-3-1-15-07-43-7502-191"/>
  </r>
  <r>
    <n v="2018"/>
    <n v="136"/>
    <n v="1"/>
    <d v="2018-01-01T00:00:00"/>
    <d v="2018-12-31T00:00:00"/>
    <d v="2018-12-31T00:00:00"/>
    <x v="10"/>
    <s v="191 - Fortalecimiento Institucional de la Secretaría Jurídica Distrital"/>
    <n v="33"/>
    <n v="27"/>
    <d v="2018-01-22T00:00:00"/>
    <s v="JUAN CARLOS DIAZ TORRES"/>
    <n v="145"/>
    <s v="CONTRATO DE PRESTACION DE SERVICIOS PROFESIONALES"/>
    <n v="24"/>
    <d v="2018-01-22T00:00:00"/>
    <s v="Prestar los servicios profesionales para realizar el seguimiento y actualización del Sistema Integrado  de Gestión de la Secretaría Jurídica Distrital."/>
    <n v="51556043"/>
    <n v="0"/>
    <n v="0"/>
    <n v="51556043"/>
    <n v="51556043"/>
    <n v="0"/>
    <s v="ENERO"/>
    <s v="3-3-1-15-07-43-7502-191"/>
  </r>
  <r>
    <n v="2018"/>
    <n v="136"/>
    <n v="1"/>
    <d v="2018-01-01T00:00:00"/>
    <d v="2018-12-31T00:00:00"/>
    <d v="2018-12-31T00:00:00"/>
    <x v="10"/>
    <s v="191 - Fortalecimiento Institucional de la Secretaría Jurídica Distrital"/>
    <n v="35"/>
    <n v="28"/>
    <d v="2018-01-22T00:00:00"/>
    <s v="YESID OSWALDO LOPEZ HENAO"/>
    <n v="148"/>
    <s v="CONTRATO DE PRESTACION DE SERVICIOS DE APOYO A LA GESTION"/>
    <n v="25"/>
    <d v="2018-01-22T00:00:00"/>
    <s v="Prestar servicios de apoyo a la gestión para desarrollar estratégias de posicionamiento y recordación de los diferentes elementos del Modelo Integrado de Planeación y Gestión de la Secretaría Jurídica Distrital."/>
    <n v="51556043"/>
    <n v="0"/>
    <n v="0"/>
    <n v="51556043"/>
    <n v="51556043"/>
    <n v="0"/>
    <s v="ENERO"/>
    <s v="3-3-1-15-07-43-7502-191"/>
  </r>
  <r>
    <n v="2018"/>
    <n v="136"/>
    <n v="1"/>
    <d v="2018-01-01T00:00:00"/>
    <d v="2018-12-31T00:00:00"/>
    <d v="2018-12-31T00:00:00"/>
    <x v="10"/>
    <s v="191 - Fortalecimiento Institucional de la Secretaría Jurídica Distrital"/>
    <n v="29"/>
    <n v="29"/>
    <d v="2018-01-22T00:00:00"/>
    <s v="JAIME GERMAN ALVAREZ GONZALEZ"/>
    <n v="145"/>
    <s v="CONTRATO DE PRESTACION DE SERVICIOS PROFESIONALES"/>
    <n v="28"/>
    <d v="2018-01-22T00:00:00"/>
    <s v="Prestar los servicios profesionales para estructurar el marco conceptual, articular y definir la Arquitectura Empresarial de la Secretaría Jurídica Distrital."/>
    <n v="110477235"/>
    <n v="0"/>
    <n v="0"/>
    <n v="110477235"/>
    <n v="110477235"/>
    <n v="0"/>
    <s v="ENERO"/>
    <s v="3-3-1-15-07-43-7502-191"/>
  </r>
  <r>
    <n v="2018"/>
    <n v="136"/>
    <n v="1"/>
    <d v="2018-01-01T00:00:00"/>
    <d v="2018-12-31T00:00:00"/>
    <d v="2018-12-31T00:00:00"/>
    <x v="10"/>
    <s v="191 - Fortalecimiento Institucional de la Secretaría Jurídica Distrital"/>
    <n v="34"/>
    <n v="33"/>
    <d v="2018-01-22T00:00:00"/>
    <s v="ALBA LUCIA CARRILLO SALINAS"/>
    <n v="145"/>
    <s v="CONTRATO DE PRESTACION DE SERVICIOS PROFESIONALES"/>
    <n v="34"/>
    <d v="2018-01-22T00:00:00"/>
    <s v="Prestar los servicios profesionales para formular las acciones estratégicas, que permitan fortalecer y articular el Sistema Integrado de Gestión de la Secretaría Jurídica Distrital, en el marco del modelo integrado de planeación y gestión."/>
    <n v="110477235"/>
    <n v="0"/>
    <n v="0"/>
    <n v="110477235"/>
    <n v="110477235"/>
    <n v="0"/>
    <s v="ENERO"/>
    <s v="3-3-1-15-07-43-7502-191"/>
  </r>
  <r>
    <n v="2018"/>
    <n v="136"/>
    <n v="1"/>
    <d v="2018-01-01T00:00:00"/>
    <d v="2018-12-31T00:00:00"/>
    <d v="2018-12-31T00:00:00"/>
    <x v="10"/>
    <s v="191 - Fortalecimiento Institucional de la Secretaría Jurídica Distrital"/>
    <n v="30"/>
    <n v="47"/>
    <d v="2018-01-24T00:00:00"/>
    <s v="LINA MARIA BERRIO SUAREZ"/>
    <n v="145"/>
    <s v="CONTRATO DE PRESTACION DE SERVICIOS PROFESIONALES"/>
    <n v="44"/>
    <d v="2018-01-23T00:00:00"/>
    <s v="Prestar los servicios profesionales para el desarro de las actividades derivadas del proceso de planeación y mejora continua en el marco del Sistema Integrado de Gestión."/>
    <n v="44190894"/>
    <n v="0"/>
    <n v="0"/>
    <n v="44190894"/>
    <n v="44190894"/>
    <n v="0"/>
    <s v="ENERO"/>
    <s v="3-3-1-15-07-43-7502-191"/>
  </r>
  <r>
    <n v="2018"/>
    <n v="136"/>
    <n v="1"/>
    <d v="2018-01-01T00:00:00"/>
    <d v="2018-12-31T00:00:00"/>
    <d v="2018-12-31T00:00:00"/>
    <x v="10"/>
    <s v="191 - Fortalecimiento Institucional de la Secretaría Jurídica Distrital"/>
    <n v="169"/>
    <n v="170"/>
    <d v="2018-09-26T00:00:00"/>
    <s v="COTECNA CERTIFICADORA SERVICES LIMITADA"/>
    <n v="12"/>
    <s v="CONTRATO DE PRESTACION DE SERVICIOS"/>
    <n v="111"/>
    <d v="2018-09-26T00:00:00"/>
    <s v="Contratar los servicios para realizar pre-auditoria y auditoria al Sistema de Gestión de Calidad de la entidad para otorgamiento de certificación bajo la Norma Técnica Colombiana NTC-ISO9001:2015."/>
    <n v="13566000"/>
    <n v="0"/>
    <n v="0"/>
    <n v="13566000"/>
    <n v="13566000"/>
    <n v="0"/>
    <s v="SEPTIEMBRE"/>
    <s v="3-3-1-15-07-43-7502-191"/>
  </r>
  <r>
    <n v="2018"/>
    <n v="136"/>
    <n v="1"/>
    <d v="2018-01-01T00:00:00"/>
    <d v="2018-12-31T00:00:00"/>
    <d v="2018-12-31T00:00:00"/>
    <x v="10"/>
    <s v="191 - Fortalecimiento Institucional de la Secretaría Jurídica Distrital"/>
    <n v="200"/>
    <n v="194"/>
    <d v="2018-11-07T00:00:00"/>
    <s v="I T S SOLUCIONES ESTRATEGICAS SAS"/>
    <n v="12"/>
    <s v="CONTRATO DE PRESTACION DE SERVICIOS"/>
    <n v="123"/>
    <d v="2018-11-07T00:00:00"/>
    <s v="Prestar el servicio técnico de mantenimiento y/o soporte evolutivo para el aplicativo del Sistema Integrado de Gestión."/>
    <n v="33920000"/>
    <n v="0"/>
    <n v="0"/>
    <n v="33920000"/>
    <n v="33920000"/>
    <n v="0"/>
    <s v="NOVIEMBRE"/>
    <s v="3-3-1-15-07-43-7502-191"/>
  </r>
  <r>
    <n v="2018"/>
    <n v="136"/>
    <n v="1"/>
    <d v="2018-01-01T00:00:00"/>
    <d v="2018-12-31T00:00:00"/>
    <d v="2018-12-31T00:00:00"/>
    <x v="5"/>
    <s v="191 - Fortalecimiento de los Sistemas de Información y Comunicaciones de la Secretaría Jurídica Distrital"/>
    <n v="55"/>
    <n v="3"/>
    <d v="2018-01-18T00:00:00"/>
    <s v="CARLOS ARTURO MERCHAN HERRERA"/>
    <n v="145"/>
    <s v="CONTRATO DE PRESTACION DE SERVICIOS PROFESIONALES"/>
    <n v="4"/>
    <d v="2018-01-18T00:00:00"/>
    <s v="PRESTAR SUS SERVICIOS PROFESIONALES COMO ARQUITECTO DE TI DEL PROYECTO DE ANÁLISIS Y DISEÑO DEL SW INTEGRADO DE LA SECRETARÍA JURÍDICA"/>
    <n v="110477235"/>
    <n v="0"/>
    <n v="0"/>
    <n v="110477235"/>
    <n v="110477235"/>
    <n v="0"/>
    <s v="ENERO"/>
    <s v="3-3-1-15-07-43-7508-191"/>
  </r>
  <r>
    <n v="2018"/>
    <n v="136"/>
    <n v="1"/>
    <d v="2018-01-01T00:00:00"/>
    <d v="2018-12-31T00:00:00"/>
    <d v="2018-12-31T00:00:00"/>
    <x v="5"/>
    <s v="191 - Fortalecimiento de los Sistemas de Información y Comunicaciones de la Secretaría Jurídica Distrital"/>
    <n v="54"/>
    <n v="4"/>
    <d v="2018-01-18T00:00:00"/>
    <s v="DIEGO ARMANDO LAMPREA MOLINA"/>
    <n v="145"/>
    <s v="CONTRATO DE PRESTACION DE SERVICIOS PROFESIONALES"/>
    <n v="5"/>
    <d v="2018-01-18T00:00:00"/>
    <s v="Prestar sus servicios profesionales como analista de requerimientos de software del proyecto de análisis y diseño del SW integrado de la Secretaría Jurídica Distrital."/>
    <n v="110477235"/>
    <n v="0"/>
    <n v="0"/>
    <n v="110477235"/>
    <n v="110477235"/>
    <n v="0"/>
    <s v="ENERO"/>
    <s v="3-3-1-15-07-43-7508-191"/>
  </r>
  <r>
    <n v="2018"/>
    <n v="136"/>
    <n v="1"/>
    <d v="2018-01-01T00:00:00"/>
    <d v="2018-12-31T00:00:00"/>
    <d v="2018-12-31T00:00:00"/>
    <x v="5"/>
    <s v="191 - Fortalecimiento de los Sistemas de Información y Comunicaciones de la Secretaría Jurídica Distrital"/>
    <n v="53"/>
    <n v="5"/>
    <d v="2018-01-18T00:00:00"/>
    <s v="DIEGO ALFONSO PEDROZA CASTRO"/>
    <n v="145"/>
    <s v="CONTRATO DE PRESTACION DE SERVICIOS PROFESIONALES"/>
    <n v="6"/>
    <d v="2018-01-18T00:00:00"/>
    <s v="Prestar sus servicios profesionales como diseñador de software del proyecto de análisis y diseño del SW integrado de la Secretaría Jurídica Distrital."/>
    <n v="110477235"/>
    <n v="0"/>
    <n v="0"/>
    <n v="110477235"/>
    <n v="110477235"/>
    <n v="0"/>
    <s v="ENERO"/>
    <s v="3-3-1-15-07-43-7508-191"/>
  </r>
  <r>
    <n v="2018"/>
    <n v="136"/>
    <n v="1"/>
    <d v="2018-01-01T00:00:00"/>
    <d v="2018-12-31T00:00:00"/>
    <d v="2018-12-31T00:00:00"/>
    <x v="5"/>
    <s v="191 - Fortalecimiento de los Sistemas de Información y Comunicaciones de la Secretaría Jurídica Distrital"/>
    <n v="56"/>
    <n v="10"/>
    <d v="2018-01-19T00:00:00"/>
    <s v="JORGE FERNANDO BEJARANO LOBO"/>
    <n v="145"/>
    <s v="CONTRATO DE PRESTACION DE SERVICIOS PROFESIONALES"/>
    <n v="11"/>
    <d v="2018-01-19T00:00:00"/>
    <s v="Prestar sus servicios profesionales para apoyar aspectos relacionados con la gestión estratégica de tecnologías de la información en la Secretaría Jurídica Distrital."/>
    <n v="110477235"/>
    <n v="110477235"/>
    <n v="0"/>
    <n v="0"/>
    <n v="0"/>
    <n v="0"/>
    <s v="ENERO"/>
    <s v="3-3-1-15-07-43-7508-191"/>
  </r>
  <r>
    <n v="2018"/>
    <n v="136"/>
    <n v="1"/>
    <d v="2018-01-01T00:00:00"/>
    <d v="2018-12-31T00:00:00"/>
    <d v="2018-12-31T00:00:00"/>
    <x v="5"/>
    <s v="191 - Fortalecimiento de los Sistemas de Información y Comunicaciones de la Secretaría Jurídica Distrital"/>
    <n v="56"/>
    <n v="15"/>
    <d v="2018-01-19T00:00:00"/>
    <s v="JORGE FERNANDO BEJARANO LOBO"/>
    <n v="145"/>
    <s v="CONTRATO DE PRESTACION DE SERVICIOS PROFESIONALES"/>
    <n v="13"/>
    <d v="2018-01-19T00:00:00"/>
    <s v="Prestar sus servicios profesionales para apoyar aspectos relacionados con la gestión estratégica de tecnologías de la información en la Secretaría Jurídica Distrital."/>
    <n v="110477235"/>
    <n v="0"/>
    <n v="0"/>
    <n v="110477235"/>
    <n v="110477235"/>
    <n v="0"/>
    <s v="ENERO"/>
    <s v="3-3-1-15-07-43-7508-191"/>
  </r>
  <r>
    <n v="2018"/>
    <n v="136"/>
    <n v="1"/>
    <d v="2018-01-01T00:00:00"/>
    <d v="2018-12-31T00:00:00"/>
    <d v="2018-12-31T00:00:00"/>
    <x v="5"/>
    <s v="191 - Fortalecimiento de los Sistemas de Información y Comunicaciones de la Secretaría Jurídica Distrital"/>
    <n v="15"/>
    <n v="30"/>
    <d v="2018-01-22T00:00:00"/>
    <s v="JOHANA PATRICIA GARCIA POVEDA"/>
    <n v="145"/>
    <s v="CONTRATO DE PRESTACION DE SERVICIOS PROFESIONALES"/>
    <n v="42"/>
    <d v="2018-01-22T00:00:00"/>
    <s v="Prestar sus servicios profesionales como Gerente del proyecto de Análisis y Diseño del SW integrado de la Secretaría Jurídica Distrital."/>
    <n v="137280000"/>
    <n v="0"/>
    <n v="0"/>
    <n v="137280000"/>
    <n v="137280000"/>
    <n v="0"/>
    <s v="ENERO"/>
    <s v="3-3-1-15-07-43-7508-191"/>
  </r>
  <r>
    <n v="2018"/>
    <n v="136"/>
    <n v="1"/>
    <d v="2018-01-01T00:00:00"/>
    <d v="2018-12-31T00:00:00"/>
    <d v="2018-12-31T00:00:00"/>
    <x v="5"/>
    <s v="191 - Fortalecimiento de los Sistemas de Información y Comunicaciones de la Secretaría Jurídica Distrital"/>
    <n v="59"/>
    <n v="32"/>
    <d v="2018-01-22T00:00:00"/>
    <s v="MONICA JANNETH ARGOTY MOREANO"/>
    <n v="145"/>
    <s v="CONTRATO DE PRESTACION DE SERVICIOS PROFESIONALES"/>
    <n v="32"/>
    <d v="2018-01-22T00:00:00"/>
    <s v="Prestar los servicios profesionales para configurar, desarrollar e implementar nuevas funcionalidades, optimizando y complementando el sistema de contabilidad - LIMAY actualizando la estructura de datos y documentación de los mismos."/>
    <n v="66286341"/>
    <n v="0"/>
    <n v="0"/>
    <n v="66286341"/>
    <n v="66286341"/>
    <n v="0"/>
    <s v="ENERO"/>
    <s v="3-3-1-15-07-43-7508-191"/>
  </r>
  <r>
    <n v="2018"/>
    <n v="136"/>
    <n v="1"/>
    <d v="2018-01-01T00:00:00"/>
    <d v="2018-12-31T00:00:00"/>
    <d v="2018-12-31T00:00:00"/>
    <x v="5"/>
    <s v="191 - Fortalecimiento de los Sistemas de Información y Comunicaciones de la Secretaría Jurídica Distrital"/>
    <n v="57"/>
    <n v="45"/>
    <d v="2018-01-23T00:00:00"/>
    <s v="LUZ HELENA CHICANGANA VIDAL"/>
    <n v="145"/>
    <s v="CONTRATO DE PRESTACION DE SERVICIOS PROFESIONALES"/>
    <n v="48"/>
    <d v="2018-01-23T00:00:00"/>
    <s v="Prestar sus servicios para configurar, desarrollar e implementar funcionalidades, nuevas y existentes, para el sistema de información de control de bienes de inventario de la  Secretaría Jurídica Distrital - SAE - SAI."/>
    <n v="51556043"/>
    <n v="0"/>
    <n v="0"/>
    <n v="51556043"/>
    <n v="51556043"/>
    <n v="0"/>
    <s v="ENERO"/>
    <s v="3-3-1-15-07-43-7508-191"/>
  </r>
  <r>
    <n v="2018"/>
    <n v="136"/>
    <n v="1"/>
    <d v="2018-01-01T00:00:00"/>
    <d v="2018-12-31T00:00:00"/>
    <d v="2018-12-31T00:00:00"/>
    <x v="5"/>
    <s v="191 - Fortalecimiento de los Sistemas de Información y Comunicaciones de la Secretaría Jurídica Distrital"/>
    <n v="75"/>
    <n v="50"/>
    <d v="2018-01-25T00:00:00"/>
    <s v="DARIO ORLANDO BECERRA ERAZO"/>
    <n v="145"/>
    <s v="CONTRATO DE PRESTACION DE SERVICIOS PROFESIONALES"/>
    <n v="51"/>
    <d v="2018-01-25T00:00:00"/>
    <s v="Prestar sus servicios profesionales para la administración de sistemas en la infraestructura Oracle de Datacenter y Sistemas de Seguridad de la Secretaría Jurídica Distrital."/>
    <n v="73651490"/>
    <n v="0"/>
    <n v="0"/>
    <n v="73651490"/>
    <n v="73651490"/>
    <n v="0"/>
    <s v="ENERO"/>
    <s v="3-3-1-15-07-43-7508-191"/>
  </r>
  <r>
    <n v="2018"/>
    <n v="136"/>
    <n v="1"/>
    <d v="2018-01-01T00:00:00"/>
    <d v="2018-12-31T00:00:00"/>
    <d v="2018-12-31T00:00:00"/>
    <x v="5"/>
    <s v="191 - Fortalecimiento de los Sistemas de Información y Comunicaciones de la Secretaría Jurídica Distrital"/>
    <n v="58"/>
    <n v="51"/>
    <d v="2018-01-25T00:00:00"/>
    <s v="LUIS JAVIER LEON ALGECIRAS"/>
    <n v="145"/>
    <s v="CONTRATO DE PRESTACION DE SERVICIOS PROFESIONALES"/>
    <n v="53"/>
    <d v="2018-01-23T00:00:00"/>
    <s v="PRESTAR SERVICIOS PROFESIONALES EN LA ADMINISTRACIÓN / MANTENIMIENTO DE SISTEMAS OPERATIVOS WINDOWS SERVER Y LOS SERVICIOS ASOCIADOS A ÉSTOS EN LA SECRETARÍA JURÍDICA DISTRITAL."/>
    <n v="33000000"/>
    <n v="0"/>
    <n v="0"/>
    <n v="33000000"/>
    <n v="33000000"/>
    <n v="0"/>
    <s v="ENERO"/>
    <s v="3-3-1-15-07-43-7508-191"/>
  </r>
  <r>
    <n v="2018"/>
    <n v="136"/>
    <n v="1"/>
    <d v="2018-01-01T00:00:00"/>
    <d v="2018-12-31T00:00:00"/>
    <d v="2018-12-31T00:00:00"/>
    <x v="5"/>
    <s v="191 - Fortalecimiento de los Sistemas de Información y Comunicaciones de la Secretaría Jurídica Distrital"/>
    <n v="51"/>
    <n v="55"/>
    <d v="2018-01-26T00:00:00"/>
    <s v="ADVANCED WEB APPLICATIONS LTDA"/>
    <n v="145"/>
    <s v="CONTRATO DE PRESTACION DE SERVICIOS PROFESIONALES"/>
    <n v="59"/>
    <d v="2018-01-26T00:00:00"/>
    <s v="PRESTAR SERVICIOS PROFESIONALES PARA REALIZAR EL MANTENIMIENTO Y SOPORTE TÉCNICO DE LOS SISTEMAS DE INFORMACIÓN JURÍDICOS DE LA SECRETARÍA JURÍDICA DISTRITAL: REGIMEN LEGAL, SIPROJ, SID, SIPEJ, SISTEMA DE INFORMACIÓN DE LA ABOGACIA GENERAL DEL D.C., BIBLIOTECA VIRTUAL DE BOGOTÁ Y SIDIE."/>
    <n v="254221760"/>
    <n v="0"/>
    <n v="0"/>
    <n v="254221760"/>
    <n v="254221760"/>
    <n v="0"/>
    <s v="ENERO"/>
    <s v="3-3-1-15-07-43-7508-191"/>
  </r>
  <r>
    <n v="2018"/>
    <n v="136"/>
    <n v="1"/>
    <d v="2018-01-01T00:00:00"/>
    <d v="2018-12-31T00:00:00"/>
    <d v="2018-12-31T00:00:00"/>
    <x v="5"/>
    <s v="191 - Fortalecimiento de los Sistemas de Información y Comunicaciones de la Secretaría Jurídica Distrital"/>
    <n v="61"/>
    <n v="56"/>
    <d v="2018-01-26T00:00:00"/>
    <s v="FACCELLO  ARGEL MANJARRES"/>
    <n v="145"/>
    <s v="CONTRATO DE PRESTACION DE SERVICIOS PROFESIONALES"/>
    <n v="52"/>
    <d v="2018-01-23T00:00:00"/>
    <s v="Prestar sus servicios para configurar, desarrollar e implementar nuevas funcionalidades, optimizando y complementando el sistema de información de personal de nómina - PERNO actualizando la estructura de datos  y documentación de los mismos."/>
    <n v="88381788"/>
    <n v="0"/>
    <n v="0"/>
    <n v="88381788"/>
    <n v="88381788"/>
    <n v="0"/>
    <s v="ENERO"/>
    <s v="3-3-1-15-07-43-7508-191"/>
  </r>
  <r>
    <n v="2018"/>
    <n v="136"/>
    <n v="1"/>
    <d v="2018-01-01T00:00:00"/>
    <d v="2018-12-31T00:00:00"/>
    <d v="2018-12-31T00:00:00"/>
    <x v="5"/>
    <s v="191 - Fortalecimiento de los Sistemas de Información y Comunicaciones de la Secretaría Jurídica Distrital"/>
    <n v="63"/>
    <n v="58"/>
    <d v="2018-01-26T00:00:00"/>
    <s v="HECTOR ALEXANDER MARTINEZ SILVA"/>
    <n v="145"/>
    <s v="CONTRATO DE PRESTACION DE SERVICIOS PROFESIONALES"/>
    <n v="31"/>
    <d v="2018-01-26T00:00:00"/>
    <s v="Prestar sus servicios profesionales para configurar, desarrollar e implementar nuevas funcionalidades, optimizando y complementando el sistema de información de correspondencia y archivo / gesión documental y archivo - SIGA."/>
    <n v="73651490"/>
    <n v="0"/>
    <n v="0"/>
    <n v="73651490"/>
    <n v="73651490"/>
    <n v="0"/>
    <s v="ENERO"/>
    <s v="3-3-1-15-07-43-7508-191"/>
  </r>
  <r>
    <n v="2018"/>
    <n v="136"/>
    <n v="1"/>
    <d v="2018-01-01T00:00:00"/>
    <d v="2018-12-31T00:00:00"/>
    <d v="2018-12-31T00:00:00"/>
    <x v="5"/>
    <s v="191 - Fortalecimiento de los Sistemas de Información y Comunicaciones de la Secretaría Jurídica Distrital"/>
    <n v="52"/>
    <n v="60"/>
    <d v="2018-01-26T00:00:00"/>
    <s v="FAVER  PEREZ GUTIERREZ"/>
    <n v="12"/>
    <s v="CONTRATO DE PRESTACION DE SERVICIOS"/>
    <n v="60"/>
    <d v="2018-01-25T00:00:00"/>
    <s v="Prestar sus servicios para soporte técnico del software y hardware de usuario final de la Secretaría Jurídica Distrital."/>
    <n v="21425888"/>
    <n v="0"/>
    <n v="0"/>
    <n v="21425888"/>
    <n v="21425888"/>
    <n v="0"/>
    <s v="ENERO"/>
    <s v="3-3-1-15-07-43-7508-191"/>
  </r>
  <r>
    <n v="2018"/>
    <n v="136"/>
    <n v="1"/>
    <d v="2018-01-01T00:00:00"/>
    <d v="2018-12-31T00:00:00"/>
    <d v="2018-12-31T00:00:00"/>
    <x v="5"/>
    <s v="191 - Fortalecimiento de los Sistemas de Información y Comunicaciones de la Secretaría Jurídica Distrital"/>
    <n v="62"/>
    <n v="67"/>
    <d v="2018-01-26T00:00:00"/>
    <s v="JONNATHAN DAVID TRIANA BOTIA"/>
    <n v="12"/>
    <s v="CONTRATO DE PRESTACION DE SERVICIOS"/>
    <n v="50"/>
    <d v="2018-01-26T00:00:00"/>
    <s v="Prestar sus servicios para soporte correctivo y evolutivo del portal WEB &quot;Govimentum&quot;  de la Secretaría Jurídica Distrital."/>
    <n v="33000000"/>
    <n v="0"/>
    <n v="0"/>
    <n v="33000000"/>
    <n v="33000000"/>
    <n v="0"/>
    <s v="ENERO"/>
    <s v="3-3-1-15-07-43-7508-191"/>
  </r>
  <r>
    <n v="2018"/>
    <n v="136"/>
    <n v="1"/>
    <d v="2018-01-01T00:00:00"/>
    <d v="2018-12-31T00:00:00"/>
    <d v="2018-12-31T00:00:00"/>
    <x v="5"/>
    <s v="191 - Fortalecimiento de los Sistemas de Información y Comunicaciones de la Secretaría Jurídica Distrital"/>
    <n v="149"/>
    <n v="131"/>
    <d v="2018-08-01T00:00:00"/>
    <s v="ZULMA ANDREA LEON NUÑEZ"/>
    <n v="145"/>
    <s v="CONTRATO DE PRESTACION DE SERVICIOS PROFESIONALES"/>
    <n v="97"/>
    <d v="2018-08-01T00:00:00"/>
    <s v="Prestar los servicios profesionales para adelantar los procesos contractuales para la modernización de los sistemas de información de la Secretaría Jurídica Distrital."/>
    <n v="50216925"/>
    <n v="0"/>
    <n v="0"/>
    <n v="50216925"/>
    <n v="50216925"/>
    <n v="0"/>
    <s v="AGOSTO"/>
    <s v="3-3-1-15-07-43-7508-191"/>
  </r>
  <r>
    <n v="2018"/>
    <n v="136"/>
    <n v="1"/>
    <d v="2018-01-01T00:00:00"/>
    <d v="2018-12-31T00:00:00"/>
    <d v="2018-12-31T00:00:00"/>
    <x v="5"/>
    <s v="191 - Fortalecimiento de los Sistemas de Información y Comunicaciones de la Secretaría Jurídica Distrital"/>
    <n v="148"/>
    <n v="132"/>
    <d v="2018-08-01T00:00:00"/>
    <s v="LUIS ALEXANDER JIMENEZ ALVARADO"/>
    <n v="12"/>
    <s v="CONTRATO DE PRESTACION DE SERVICIOS"/>
    <n v="98"/>
    <d v="2018-08-01T00:00:00"/>
    <s v="Prestar soporte técnico de mantenimiento, administración y seguimiento de la BD software y hardware Oracle de la Secretaría Jurídica Distrital."/>
    <n v="26782360"/>
    <n v="0"/>
    <n v="0"/>
    <n v="26782360"/>
    <n v="21247339"/>
    <n v="5535021"/>
    <s v="AGOSTO"/>
    <s v="3-3-1-15-07-43-7508-191"/>
  </r>
  <r>
    <n v="2018"/>
    <n v="136"/>
    <n v="1"/>
    <d v="2018-01-01T00:00:00"/>
    <d v="2018-12-31T00:00:00"/>
    <d v="2018-12-31T00:00:00"/>
    <x v="5"/>
    <s v="191 - Fortalecimiento de los Sistemas de Información y Comunicaciones de la Secretaría Jurídica Distrital"/>
    <n v="184"/>
    <n v="168"/>
    <d v="2018-09-21T00:00:00"/>
    <s v="FAVER  PEREZ GUTIERREZ"/>
    <n v="12"/>
    <s v="CONTRATO DE PRESTACION DE SERVICIOS"/>
    <n v="60"/>
    <d v="2018-01-25T00:00:00"/>
    <s v="ADICIÓN Y PRÓRROGA DEL CONTRATO DE PRESTACIÓN DE SERVICIOS NO. 060 DE 2018, SUSCRITO CON FAVER PÉREZ GUTIERREZ, Y TIENE POR OBJETO: &quot;PRESTAR SUS SERVICIOS PARA SOPORTE TÉCNICO DEL SOFTWARE Y HARDWARE DEL USUARIO FINAL DE LA SECRETARÍA JURÍDICA DISTRITAL&quot;."/>
    <n v="7945433"/>
    <n v="0"/>
    <n v="0"/>
    <n v="7945433"/>
    <n v="7945433"/>
    <n v="0"/>
    <s v="SEPTIEMBRE"/>
    <s v="3-3-1-15-07-43-7508-191"/>
  </r>
  <r>
    <n v="2018"/>
    <n v="136"/>
    <n v="1"/>
    <d v="2018-01-01T00:00:00"/>
    <d v="2018-12-31T00:00:00"/>
    <d v="2018-12-31T00:00:00"/>
    <x v="12"/>
    <s v="189 - Fortalecimiento de la capacidad institucional para mejorar la gestion administrativa de la Secretaria Juridica Distrital"/>
    <n v="96"/>
    <n v="75"/>
    <d v="2018-01-26T00:00:00"/>
    <s v="JOSE VICENTE CASANOVA ROA"/>
    <n v="145"/>
    <s v="CONTRATO DE PRESTACION DE SERVICIOS PROFESIONALES"/>
    <n v="76"/>
    <d v="2018-01-26T00:00:00"/>
    <s v="PRESTAR SUS SERVICIOS PROFESIONALES COMO GERENTE AL PROYECTO DE INVERSIÓN &quot;FORTALECIMIENTO DE LA CAPACIDAD INSTITUCIONAL PARA MEJORAR LA GESTIÓN ADMINISTRATIVA DE LA SECRETARÍA JURÍDICA DISTRITAL&quot;."/>
    <n v="110477235"/>
    <n v="51890822"/>
    <n v="0"/>
    <n v="58586413"/>
    <n v="58586413"/>
    <n v="0"/>
    <s v="ENERO"/>
    <s v="3-3-1-15-07-43-7509-189"/>
  </r>
  <r>
    <n v="2018"/>
    <n v="136"/>
    <n v="1"/>
    <d v="2018-01-01T00:00:00"/>
    <d v="2018-12-31T00:00:00"/>
    <d v="2018-12-31T00:00:00"/>
    <x v="12"/>
    <s v="189 - Fortalecimiento de la capacidad institucional para mejorar la gestion administrativa de la Secretaria Juridica Distrital"/>
    <n v="106"/>
    <n v="76"/>
    <d v="2018-01-26T00:00:00"/>
    <s v="CARLOS ANDRES MENDOZA PUERTO"/>
    <n v="148"/>
    <s v="CONTRATO DE PRESTACION DE SERVICIOS DE APOYO A LA GESTION"/>
    <n v="79"/>
    <d v="2018-01-26T00:00:00"/>
    <s v="Prestar servicios de apoyo a la gestión dentro del modelo de gestión documental sostenible de la Secretaría Jurídica Distrital."/>
    <n v="36825745"/>
    <n v="15623043"/>
    <n v="0"/>
    <n v="21202702"/>
    <n v="21202702"/>
    <n v="0"/>
    <s v="ENERO"/>
    <s v="3-3-1-15-07-43-7509-189"/>
  </r>
  <r>
    <n v="2018"/>
    <n v="136"/>
    <n v="1"/>
    <d v="2018-01-01T00:00:00"/>
    <d v="2018-12-31T00:00:00"/>
    <d v="2018-12-31T00:00:00"/>
    <x v="12"/>
    <s v="189 - Fortalecimiento de la capacidad institucional para mejorar la gestion administrativa de la Secretaria Juridica Distrital"/>
    <n v="97"/>
    <n v="77"/>
    <d v="2018-01-26T00:00:00"/>
    <s v="EDGAR MAURICIO GONZALEZ CARANTON"/>
    <n v="145"/>
    <s v="CONTRATO DE PRESTACION DE SERVICIOS PROFESIONALES"/>
    <n v="77"/>
    <d v="2018-01-26T00:00:00"/>
    <s v="Prestar servicios profesionales en la implementación del Modelo de Gestión Documental Sostenible de la Secretaría Jurídica Distrtial."/>
    <n v="73651490"/>
    <n v="34147509"/>
    <n v="0"/>
    <n v="39503981"/>
    <n v="39503981"/>
    <n v="0"/>
    <s v="ENERO"/>
    <s v="3-3-1-15-07-43-7509-189"/>
  </r>
  <r>
    <n v="2018"/>
    <n v="136"/>
    <n v="1"/>
    <d v="2018-01-01T00:00:00"/>
    <d v="2018-12-31T00:00:00"/>
    <d v="2018-12-31T00:00:00"/>
    <x v="12"/>
    <s v="189 - Fortalecimiento de la capacidad institucional para mejorar la gestion administrativa de la Secretaria Juridica Distrital"/>
    <n v="173"/>
    <n v="156"/>
    <d v="2018-09-10T00:00:00"/>
    <s v="SANDRA  HERRERA HERNANDEZ"/>
    <n v="145"/>
    <s v="CONTRATO DE PRESTACION DE SERVICIOS PROFESIONALES"/>
    <n v="107"/>
    <d v="2018-09-10T00:00:00"/>
    <s v="Prestar servicios profesionales en la planeación e implementación del proyecto de Gestión Documental de la Secretaría Jurídica Distrital."/>
    <n v="32138832"/>
    <n v="0"/>
    <n v="0"/>
    <n v="32138832"/>
    <n v="29458472"/>
    <n v="2680360"/>
    <s v="SEPTIEMBRE"/>
    <s v="3-3-1-15-07-43-7509-189"/>
  </r>
  <r>
    <n v="2018"/>
    <n v="136"/>
    <n v="1"/>
    <d v="2018-01-01T00:00:00"/>
    <d v="2018-12-31T00:00:00"/>
    <d v="2018-12-31T00:00:00"/>
    <x v="12"/>
    <s v="189 - Fortalecimiento de la capacidad institucional para mejorar la gestion administrativa de la Secretaria Juridica Distrital"/>
    <n v="174"/>
    <n v="157"/>
    <d v="2018-09-11T00:00:00"/>
    <s v="PEDRO PABLO BELTRAN"/>
    <n v="145"/>
    <s v="CONTRATO DE PRESTACION DE SERVICIOS PROFESIONALES"/>
    <n v="106"/>
    <d v="2018-09-11T00:00:00"/>
    <s v="Prestar servicios profesionales como archivista en la elaboración de los documentos archivísticos de la Secretaría Jurídica Distrital."/>
    <n v="29460596"/>
    <n v="0"/>
    <n v="0"/>
    <n v="29460596"/>
    <n v="27005546"/>
    <n v="2455050"/>
    <s v="SEPTIEMBRE"/>
    <s v="3-3-1-15-07-43-7509-189"/>
  </r>
  <r>
    <n v="2018"/>
    <n v="136"/>
    <n v="1"/>
    <d v="2018-01-01T00:00:00"/>
    <d v="2018-12-31T00:00:00"/>
    <d v="2018-12-31T00:00:00"/>
    <x v="12"/>
    <s v="189 - Fortalecimiento de la capacidad institucional para mejorar la gestion administrativa de la Secretaria Juridica Distrital"/>
    <n v="176"/>
    <n v="163"/>
    <d v="2018-09-19T00:00:00"/>
    <s v="CARLOS MAURICIO NOVA GARCIA"/>
    <n v="145"/>
    <s v="CONTRATO DE PRESTACION DE SERVICIOS PROFESIONALES"/>
    <n v="109"/>
    <d v="2018-09-19T00:00:00"/>
    <s v="Prestar servicios profesionales para el apoyo en la elaboración de requisitos técnicos y en la supervición del contrato para la adquisición e instalación del mobiliario de  la Secretaría Jurídica Distrital."/>
    <n v="21425888"/>
    <n v="0"/>
    <n v="0"/>
    <n v="21425888"/>
    <n v="12676984"/>
    <n v="8748904"/>
    <s v="SEPTIEMBRE"/>
    <s v="3-3-1-15-07-43-7509-189"/>
  </r>
  <r>
    <n v="2018"/>
    <n v="136"/>
    <n v="1"/>
    <d v="2018-01-01T00:00:00"/>
    <d v="2018-12-31T00:00:00"/>
    <d v="2018-12-31T00:00:00"/>
    <x v="12"/>
    <s v="189 - Fortalecimiento de la capacidad institucional para mejorar la gestion administrativa de la Secretaria Juridica Distrital"/>
    <n v="175"/>
    <n v="171"/>
    <d v="2018-09-26T00:00:00"/>
    <s v="FEDERICO GUILLERMO RODRIGUEZ MELO"/>
    <n v="145"/>
    <s v="CONTRATO DE PRESTACION DE SERVICIOS PROFESIONALES"/>
    <n v="112"/>
    <d v="2018-09-26T00:00:00"/>
    <s v="Prestar servicios profesionales como conservador en la elaboración de los documentos  archivísticos de la Secretaría Jurídica Distrital."/>
    <n v="22095447"/>
    <n v="0"/>
    <n v="0"/>
    <n v="22095447"/>
    <n v="22095447"/>
    <n v="0"/>
    <s v="SEPTIEMBRE"/>
    <s v="3-3-1-15-07-43-7509-189"/>
  </r>
  <r>
    <n v="2018"/>
    <n v="136"/>
    <n v="1"/>
    <d v="2018-01-01T00:00:00"/>
    <d v="2018-12-31T00:00:00"/>
    <d v="2018-12-31T00:00:00"/>
    <x v="12"/>
    <s v="189 - Fortalecimiento de la capacidad institucional para mejorar la gestion administrativa de la Secretaria Juridica Distrital"/>
    <n v="189"/>
    <n v="174"/>
    <d v="2018-10-03T00:00:00"/>
    <s v="Astrid Guiovanna Rojas Vargas"/>
    <n v="145"/>
    <s v="CONTRATO DE PRESTACION DE SERVICIOS PROFESIONALES"/>
    <n v="115"/>
    <d v="2018-10-03T00:00:00"/>
    <s v="Prestar los Servicos Profesionales como historiador (a) en la elaboración de los documentos archivísticos de la Secretaría Jurídica Distrital."/>
    <n v="10712944"/>
    <n v="0"/>
    <n v="0"/>
    <n v="10712944"/>
    <n v="10712944"/>
    <n v="0"/>
    <s v="OCTUBRE"/>
    <s v="3-3-1-15-07-43-7509-189"/>
  </r>
  <r>
    <n v="2018"/>
    <n v="136"/>
    <n v="1"/>
    <d v="2018-01-01T00:00:00"/>
    <d v="2018-12-31T00:00:00"/>
    <d v="2018-12-31T00:00:00"/>
    <x v="12"/>
    <s v="189 - Fortalecimiento de la capacidad institucional para mejorar la gestion administrativa de la Secretaria Juridica Distrital"/>
    <n v="232"/>
    <n v="218"/>
    <d v="2018-12-21T00:00:00"/>
    <s v="ARCHIVO GENERAL DE LA NACION"/>
    <n v="11"/>
    <s v="CONTRATOS INTERADMINISTRATIVOS"/>
    <n v="130"/>
    <d v="2018-12-21T00:00:00"/>
    <s v="Intervenir documentalmente los archivos de la Secretaría Jurídica Dsitrital."/>
    <n v="779359260"/>
    <n v="0"/>
    <n v="0"/>
    <n v="779359260"/>
    <n v="0"/>
    <n v="779359260"/>
    <s v="DICIEMBRE"/>
    <s v="3-3-1-15-07-43-7509-189"/>
  </r>
  <r>
    <n v="2018"/>
    <n v="136"/>
    <n v="1"/>
    <d v="2018-01-01T00:00:00"/>
    <d v="2018-12-31T00:00:00"/>
    <d v="2018-12-31T00:00:00"/>
    <x v="13"/>
    <s v="Mantenimiento Entidad"/>
    <n v="165"/>
    <n v="155"/>
    <d v="2018-09-07T00:00:00"/>
    <s v="INSTITUTO DISTRITAL DEL PATRIMONIO CULTURAL - IDCP"/>
    <n v="41"/>
    <s v="CONVENIO DE COOPERACION"/>
    <n v="97"/>
    <d v="2018-09-07T00:00:00"/>
    <s v="ADICIÓN AL CONVENIO DERIVADO NO. 097 DE 2017 CUYO OBJETO ES &quot;AUNAR ESFUERZOS TÉCNICOS, HUMANOS, ADMINSTRATIVOS, ECONÓMICOS Y FINANCIEROS PARA ADELANTAR LAS ACTIVIDADES REQUERIDAS PARA LA CONSERVACIÓN Y RESTAURACIÓN DE LAS FACHADAS DEL EDIFICIO LIÉVANO Y EL PALACIO MUNICIPAL, ACTUAL SEDE DE LA ALCALDÍA MAYOR DE BOGOTÁ COMO PARTE DEL PATRIMONIO CULTURAL DEL DISTRITO CAPITAL."/>
    <n v="21976435"/>
    <n v="0"/>
    <n v="0"/>
    <n v="21976435"/>
    <n v="21976435"/>
    <n v="0"/>
    <s v="SEPTIEMBRE"/>
    <s v="3-1-2-02-05-01-0000-00"/>
  </r>
  <r>
    <n v="2018"/>
    <n v="136"/>
    <n v="1"/>
    <d v="2018-01-01T00:00:00"/>
    <d v="2018-12-31T00:00:00"/>
    <d v="2018-12-31T00:00:00"/>
    <x v="1"/>
    <s v="Gastos de Computador"/>
    <n v="91"/>
    <n v="113"/>
    <d v="2018-05-25T00:00:00"/>
    <s v="RENTACOMPUTO S A"/>
    <n v="4"/>
    <s v="ORDEN DE COMPRA"/>
    <n v="87"/>
    <d v="2018-05-24T00:00:00"/>
    <s v="Alquiler de impresoras para el servicio de las dependencias de la Secretaría Jurídica Distrital."/>
    <n v="89983364"/>
    <n v="0"/>
    <n v="0"/>
    <n v="89983364"/>
    <n v="89983364"/>
    <n v="0"/>
    <s v="MAYO"/>
    <s v="3-1-2-01-02-00-0000-00"/>
  </r>
  <r>
    <n v="2018"/>
    <n v="136"/>
    <n v="1"/>
    <d v="2018-01-01T00:00:00"/>
    <d v="2018-12-31T00:00:00"/>
    <d v="2018-12-31T00:00:00"/>
    <x v="7"/>
    <s v="Gastos de Transporte y Comunicación"/>
    <n v="127"/>
    <n v="108"/>
    <d v="2018-05-18T00:00:00"/>
    <s v="EFORCERS S.A."/>
    <n v="4"/>
    <s v="ORDEN DE COMPRA"/>
    <n v="85"/>
    <d v="2018-05-18T00:00:00"/>
    <s v="ADQUIRIR EL SERVICIO DE CORREO ELECTRÓNICO PARA LA SECRETARÍA JURÍDICA DISTRITAL"/>
    <n v="168772173"/>
    <n v="0"/>
    <n v="0"/>
    <n v="168772173"/>
    <n v="168772173"/>
    <n v="0"/>
    <s v="MAYO"/>
    <s v="3-1-2-02-03-00-0000-00"/>
  </r>
  <r>
    <n v="2018"/>
    <n v="136"/>
    <n v="1"/>
    <d v="2018-01-01T00:00:00"/>
    <d v="2018-12-31T00:00:00"/>
    <d v="2018-12-31T00:00:00"/>
    <x v="7"/>
    <s v="Gastos de Transporte y Comunicación"/>
    <n v="127"/>
    <n v="109"/>
    <d v="2018-05-18T00:00:00"/>
    <s v="EFORCERS S.A."/>
    <n v="4"/>
    <s v="ORDEN DE COMPRA"/>
    <n v="86"/>
    <d v="2018-05-18T00:00:00"/>
    <s v="PRESTAR EL SERVICIO DE HOSTING PARA EL ALMACENAMIENTO ACCESIBLE VIA WEB DE LA INFORMACIÓN PRIORITARIA Y MISIONAL DE LA SECRETARÍA JURÍDICA DISTRITAL"/>
    <n v="897612"/>
    <n v="0"/>
    <n v="0"/>
    <n v="897612"/>
    <n v="897612"/>
    <n v="0"/>
    <s v="MAYO"/>
    <s v="3-1-2-02-03-00-0000-00"/>
  </r>
  <r>
    <n v="2018"/>
    <n v="136"/>
    <n v="1"/>
    <d v="2018-01-01T00:00:00"/>
    <d v="2018-12-31T00:00:00"/>
    <d v="2018-12-31T00:00:00"/>
    <x v="7"/>
    <s v="Gastos de Transporte y Comunicación"/>
    <n v="126"/>
    <n v="115"/>
    <d v="2018-05-30T00:00:00"/>
    <s v="EMPRESA DE TELECOMUNICACIONES DE BOGOTA SA ESP"/>
    <n v="4"/>
    <s v="ORDEN DE COMPRA"/>
    <n v="89"/>
    <d v="2018-05-30T00:00:00"/>
    <s v="Prestar el servicio de acceso a internet para el desarrollo de las funciones de la Secretaría Jurídica Distrital."/>
    <n v="10787350"/>
    <n v="0"/>
    <n v="0"/>
    <n v="10787350"/>
    <n v="4945599"/>
    <n v="5841751"/>
    <s v="MAYO"/>
    <s v="3-1-2-02-03-00-0000-00"/>
  </r>
  <r>
    <n v="2018"/>
    <n v="136"/>
    <n v="1"/>
    <d v="2018-01-01T00:00:00"/>
    <d v="2018-12-31T00:00:00"/>
    <d v="2018-12-31T00:00:00"/>
    <x v="5"/>
    <s v="191 - Fortalecimiento de los Sistemas de Información y Comunicaciones de la Secretaría Jurídica Distrital"/>
    <n v="191"/>
    <n v="181"/>
    <d v="2018-10-22T00:00:00"/>
    <s v="ORACLE COLOMBIA LIMITADA"/>
    <n v="4"/>
    <s v="ORDEN DE COMPRA"/>
    <n v="116"/>
    <d v="2018-10-19T00:00:00"/>
    <s v="ADQUIRIR SERVICIO DE  ACTUALIZACIÓN Y SOPORTE TÉCNICO PARA EL SISTEMA BACKUP ORACLE DE LA SECRETARÍA JURÍDICA DISTRITAL."/>
    <n v="1698455"/>
    <n v="0"/>
    <n v="0"/>
    <n v="1698455"/>
    <n v="1698455"/>
    <n v="0"/>
    <s v="OCTUBRE"/>
    <s v="3-3-1-15-07-43-7508-191"/>
  </r>
  <r>
    <n v="2018"/>
    <n v="136"/>
    <n v="1"/>
    <d v="2018-01-01T00:00:00"/>
    <d v="2018-12-31T00:00:00"/>
    <d v="2018-12-31T00:00:00"/>
    <x v="12"/>
    <s v="189 - Fortalecimiento de la capacidad institucional para mejorar la gestion administrativa de la Secretaria Juridica Distrital"/>
    <n v="153"/>
    <n v="177"/>
    <d v="2018-10-16T00:00:00"/>
    <s v="DISTRIBUIDORA NISSAN S.A."/>
    <n v="4"/>
    <s v="ORDEN DE COMPRA"/>
    <n v="31618"/>
    <d v="2018-09-28T00:00:00"/>
    <s v="Adquisición de vehículos para la Secretaría Jurídica Distrital."/>
    <n v="219088421"/>
    <n v="0"/>
    <n v="0"/>
    <n v="219088421"/>
    <n v="219088421"/>
    <n v="0"/>
    <s v="OCTUBRE"/>
    <s v="3-3-1-15-07-43-7509-189"/>
  </r>
  <r>
    <n v="2018"/>
    <n v="136"/>
    <n v="1"/>
    <d v="2018-01-01T00:00:00"/>
    <d v="2018-12-31T00:00:00"/>
    <d v="2018-12-31T00:00:00"/>
    <x v="14"/>
    <s v="Sueldos Personal de Nómina"/>
    <n v="90"/>
    <n v="19"/>
    <d v="2018-01-22T00:00:00"/>
    <s v="SECRETARIA JURIDICA DISTRITAL"/>
    <n v="1"/>
    <s v="RELACION DE AUTORIZACION"/>
    <n v="1"/>
    <d v="2018-01-22T00:00:00"/>
    <s v="Pago de la nómina del mes de enero de 2018."/>
    <n v="475255281"/>
    <n v="0"/>
    <n v="0"/>
    <n v="475255281"/>
    <n v="475255281"/>
    <n v="0"/>
    <s v="ENERO"/>
    <s v="3-1-1-01-01-00-0000-00"/>
  </r>
  <r>
    <n v="2018"/>
    <n v="136"/>
    <n v="1"/>
    <d v="2018-01-01T00:00:00"/>
    <d v="2018-12-31T00:00:00"/>
    <d v="2018-12-31T00:00:00"/>
    <x v="14"/>
    <s v="Sueldos Personal de Nómina"/>
    <n v="111"/>
    <n v="84"/>
    <d v="2018-02-16T00:00:00"/>
    <s v="SECRETARIA JURIDICA DISTRITAL"/>
    <n v="1"/>
    <s v="RELACION DE AUTORIZACION"/>
    <n v="4"/>
    <d v="2018-02-16T00:00:00"/>
    <s v="PAGO DE NÓMINA DEL MES DE FEBRERO DE 2018."/>
    <n v="511213069"/>
    <n v="0"/>
    <n v="0"/>
    <n v="511213069"/>
    <n v="511213069"/>
    <n v="0"/>
    <s v="FEBRERO"/>
    <s v="3-1-1-01-01-00-0000-00"/>
  </r>
  <r>
    <n v="2018"/>
    <n v="136"/>
    <n v="1"/>
    <d v="2018-01-01T00:00:00"/>
    <d v="2018-12-31T00:00:00"/>
    <d v="2018-12-31T00:00:00"/>
    <x v="14"/>
    <s v="Sueldos Personal de Nómina"/>
    <n v="116"/>
    <n v="92"/>
    <d v="2018-03-15T00:00:00"/>
    <s v="SECRETARIA JURIDICA DISTRITAL"/>
    <n v="1"/>
    <s v="RELACION DE AUTORIZACION"/>
    <n v="11"/>
    <d v="2018-03-15T00:00:00"/>
    <s v="Pago de la nómina de la Secretaria jurídica Distrital del mes de Marzo de 2018."/>
    <n v="522419675"/>
    <n v="0"/>
    <n v="0"/>
    <n v="522419675"/>
    <n v="522419675"/>
    <n v="0"/>
    <s v="MARZO"/>
    <s v="3-1-1-01-01-00-0000-00"/>
  </r>
  <r>
    <n v="2018"/>
    <n v="136"/>
    <n v="1"/>
    <d v="2018-01-01T00:00:00"/>
    <d v="2018-12-31T00:00:00"/>
    <d v="2018-12-31T00:00:00"/>
    <x v="14"/>
    <s v="Sueldos Personal de Nómina"/>
    <n v="123"/>
    <n v="100"/>
    <d v="2018-04-18T00:00:00"/>
    <s v="SECRETARIA JURIDICA DISTRITAL"/>
    <n v="1"/>
    <s v="RELACION DE AUTORIZACION"/>
    <n v="14"/>
    <d v="2018-04-18T00:00:00"/>
    <s v="PAGO DE LA NOMINA Y CESANTIAS DEL MES DE ABRIL DE 2018."/>
    <n v="516242169"/>
    <n v="516242169"/>
    <n v="0"/>
    <n v="0"/>
    <n v="0"/>
    <n v="0"/>
    <s v="ABRIL"/>
    <s v="3-1-1-01-01-00-0000-00"/>
  </r>
  <r>
    <n v="2018"/>
    <n v="136"/>
    <n v="1"/>
    <d v="2018-01-01T00:00:00"/>
    <d v="2018-12-31T00:00:00"/>
    <d v="2018-12-31T00:00:00"/>
    <x v="14"/>
    <s v="Sueldos Personal de Nómina"/>
    <n v="124"/>
    <n v="102"/>
    <d v="2018-04-19T00:00:00"/>
    <s v="SECRETARIA JURIDICA DISTRITAL"/>
    <n v="1"/>
    <s v="RELACION DE AUTORIZACION"/>
    <n v="14"/>
    <d v="2018-04-19T00:00:00"/>
    <s v="Pago de la nómina del mes de abril de 2018, de los servidores de planta de la Secretaría Jurídica Distrital."/>
    <n v="516242169"/>
    <n v="0"/>
    <n v="0"/>
    <n v="516242169"/>
    <n v="516242169"/>
    <n v="0"/>
    <s v="ABRIL"/>
    <s v="3-1-1-01-01-00-0000-00"/>
  </r>
  <r>
    <n v="2018"/>
    <n v="136"/>
    <n v="1"/>
    <d v="2018-01-01T00:00:00"/>
    <d v="2018-12-31T00:00:00"/>
    <d v="2018-12-31T00:00:00"/>
    <x v="14"/>
    <s v="Sueldos Personal de Nómina"/>
    <n v="131"/>
    <n v="110"/>
    <d v="2018-05-21T00:00:00"/>
    <s v="SECRETARIA JURIDICA DISTRITAL"/>
    <n v="1"/>
    <s v="RELACION DE AUTORIZACION"/>
    <n v="17"/>
    <d v="2018-05-21T00:00:00"/>
    <s v="Pago de la nómina de los servidores públicos de la Secretaría Jurídica Distrital,  del mes de Mayo de 2018."/>
    <n v="510056174"/>
    <n v="0"/>
    <n v="0"/>
    <n v="510056174"/>
    <n v="510056174"/>
    <n v="0"/>
    <s v="MAYO"/>
    <s v="3-1-1-01-01-00-0000-00"/>
  </r>
  <r>
    <n v="2018"/>
    <n v="136"/>
    <n v="1"/>
    <d v="2018-01-01T00:00:00"/>
    <d v="2018-12-31T00:00:00"/>
    <d v="2018-12-31T00:00:00"/>
    <x v="14"/>
    <s v="Sueldos Personal de Nómina"/>
    <n v="135"/>
    <n v="118"/>
    <d v="2018-06-08T00:00:00"/>
    <s v="SECRETARIA JURIDICA DISTRITAL"/>
    <n v="1"/>
    <s v="RELACION DE AUTORIZACION"/>
    <n v="21"/>
    <d v="2018-06-08T00:00:00"/>
    <s v="Pago de la nómina y prima semestral del mes de junio de 2018, de los servidores de planta de la Secretaria Jurídica Distrital."/>
    <n v="548879609"/>
    <n v="0"/>
    <n v="0"/>
    <n v="548879609"/>
    <n v="548879609"/>
    <n v="0"/>
    <s v="JUNIO"/>
    <s v="3-1-1-01-01-00-0000-00"/>
  </r>
  <r>
    <n v="2018"/>
    <n v="136"/>
    <n v="1"/>
    <d v="2018-01-01T00:00:00"/>
    <d v="2018-12-31T00:00:00"/>
    <d v="2018-12-31T00:00:00"/>
    <x v="14"/>
    <s v="Sueldos Personal de Nómina"/>
    <n v="151"/>
    <n v="126"/>
    <d v="2018-07-17T00:00:00"/>
    <s v="SECRETARIA JURIDICA DISTRITAL"/>
    <n v="1"/>
    <s v="RELACION DE AUTORIZACION"/>
    <n v="24"/>
    <d v="2018-07-17T00:00:00"/>
    <s v="Pago de la nómina del mes de julio de 2018 de  los servidores de planta de la Secretaría Jurídica Distrital."/>
    <n v="550860320"/>
    <n v="0"/>
    <n v="0"/>
    <n v="550860320"/>
    <n v="550860320"/>
    <n v="0"/>
    <s v="JULIO"/>
    <s v="3-1-1-01-01-00-0000-00"/>
  </r>
  <r>
    <n v="2018"/>
    <n v="136"/>
    <n v="1"/>
    <d v="2018-01-01T00:00:00"/>
    <d v="2018-12-31T00:00:00"/>
    <d v="2018-12-31T00:00:00"/>
    <x v="14"/>
    <s v="Sueldos Personal de Nómina"/>
    <n v="168"/>
    <n v="141"/>
    <d v="2018-08-22T00:00:00"/>
    <s v="SECRETARIA JURIDICA DISTRITAL"/>
    <n v="1"/>
    <s v="RELACION DE AUTORIZACION"/>
    <n v="29"/>
    <d v="2018-08-22T00:00:00"/>
    <s v="PAGO DE LA NOMINA DEL MES DE AGOSTO DE 2018, DE LOS SERVIDORES DE PLANTA FIJA DE LA SECRETARIA JURIDICA DISTRITAL."/>
    <n v="481046418"/>
    <n v="0"/>
    <n v="0"/>
    <n v="481046418"/>
    <n v="481046418"/>
    <n v="0"/>
    <s v="AGOSTO"/>
    <s v="3-1-1-01-01-00-0000-00"/>
  </r>
  <r>
    <n v="2018"/>
    <n v="136"/>
    <n v="1"/>
    <d v="2018-01-01T00:00:00"/>
    <d v="2018-12-31T00:00:00"/>
    <d v="2018-12-31T00:00:00"/>
    <x v="14"/>
    <s v="Sueldos Personal de Nómina"/>
    <n v="179"/>
    <n v="154"/>
    <d v="2018-09-05T00:00:00"/>
    <s v="SECRETARIA JURIDICA DISTRITAL"/>
    <n v="1"/>
    <s v="RELACION DE AUTORIZACION"/>
    <n v="32"/>
    <d v="2018-09-04T00:00:00"/>
    <s v="NÓMINA ADICIONAL DEL MES DE AGOSTO DE 2018."/>
    <n v="9851676"/>
    <n v="0"/>
    <n v="0"/>
    <n v="9851676"/>
    <n v="9851676"/>
    <n v="0"/>
    <s v="SEPTIEMBRE"/>
    <s v="3-1-1-01-01-00-0000-00"/>
  </r>
  <r>
    <n v="2018"/>
    <n v="136"/>
    <n v="1"/>
    <d v="2018-01-01T00:00:00"/>
    <d v="2018-12-31T00:00:00"/>
    <d v="2018-12-31T00:00:00"/>
    <x v="14"/>
    <s v="Sueldos Personal de Nómina"/>
    <n v="185"/>
    <n v="161"/>
    <d v="2018-09-18T00:00:00"/>
    <s v="SECRETARIA JURIDICA DISTRITAL"/>
    <n v="1"/>
    <s v="RELACION DE AUTORIZACION"/>
    <n v="33"/>
    <d v="2018-09-18T00:00:00"/>
    <s v="PAGO DE LA NÓMINA DEL MES DE SEPTIEMBRE DE 2018."/>
    <n v="529390307"/>
    <n v="0"/>
    <n v="0"/>
    <n v="529390307"/>
    <n v="529390307"/>
    <n v="0"/>
    <s v="SEPTIEMBRE"/>
    <s v="3-1-1-01-01-00-0000-00"/>
  </r>
  <r>
    <n v="2018"/>
    <n v="136"/>
    <n v="1"/>
    <d v="2018-01-01T00:00:00"/>
    <d v="2018-12-31T00:00:00"/>
    <d v="2018-12-31T00:00:00"/>
    <x v="14"/>
    <s v="Sueldos Personal de Nómina"/>
    <n v="199"/>
    <n v="179"/>
    <d v="2018-10-18T00:00:00"/>
    <s v="SECRETARIA JURIDICA DISTRITAL"/>
    <n v="1"/>
    <s v="RELACION DE AUTORIZACION"/>
    <n v="37"/>
    <d v="2018-10-19T00:00:00"/>
    <s v="PAGO DE LA NÓMINA DEL MES DE OCTUBRE DE 2018."/>
    <n v="502215412"/>
    <n v="0"/>
    <n v="0"/>
    <n v="502215412"/>
    <n v="502215412"/>
    <n v="0"/>
    <s v="OCTUBRE"/>
    <s v="3-1-1-01-01-00-0000-00"/>
  </r>
  <r>
    <n v="2018"/>
    <n v="136"/>
    <n v="1"/>
    <d v="2018-01-01T00:00:00"/>
    <d v="2018-12-31T00:00:00"/>
    <d v="2018-12-31T00:00:00"/>
    <x v="14"/>
    <s v="Sueldos Personal de Nómina"/>
    <n v="214"/>
    <n v="199"/>
    <d v="2018-11-20T00:00:00"/>
    <s v="SECRETARIA JURIDICA DISTRITAL"/>
    <n v="1"/>
    <s v="RELACION DE AUTORIZACION"/>
    <n v="44"/>
    <d v="2018-11-20T00:00:00"/>
    <s v="Pago de la nómina de los servidores de la Secretaría Jurídica Distrital, del mes de Noviembre de 2018."/>
    <n v="511266717"/>
    <n v="0"/>
    <n v="0"/>
    <n v="511266717"/>
    <n v="511266717"/>
    <n v="0"/>
    <s v="NOVIEMBRE"/>
    <s v="3-1-1-01-01-00-0000-00"/>
  </r>
  <r>
    <n v="2018"/>
    <n v="136"/>
    <n v="1"/>
    <d v="2018-01-01T00:00:00"/>
    <d v="2018-12-31T00:00:00"/>
    <d v="2018-12-31T00:00:00"/>
    <x v="14"/>
    <s v="Sueldos Personal de Nómina"/>
    <n v="224"/>
    <n v="207"/>
    <d v="2018-12-07T00:00:00"/>
    <s v="SECRETARIA JURIDICA DISTRITAL"/>
    <n v="1"/>
    <s v="RELACION DE AUTORIZACION"/>
    <n v="47"/>
    <d v="2018-12-07T00:00:00"/>
    <s v="Pago de la nómina del mes de diciembre de 2018, de  los servidores de planta de la Secretaría Jurídica Distrital."/>
    <n v="602967215"/>
    <n v="0"/>
    <n v="0"/>
    <n v="602967215"/>
    <n v="593599876"/>
    <n v="9367339"/>
    <s v="DICIEMBRE"/>
    <s v="3-1-1-01-01-00-0000-00"/>
  </r>
  <r>
    <n v="2018"/>
    <n v="136"/>
    <n v="1"/>
    <d v="2018-01-01T00:00:00"/>
    <d v="2018-12-31T00:00:00"/>
    <d v="2018-12-31T00:00:00"/>
    <x v="15"/>
    <s v="Gastos de Representación"/>
    <n v="90"/>
    <n v="19"/>
    <d v="2018-01-22T00:00:00"/>
    <s v="SECRETARIA JURIDICA DISTRITAL"/>
    <n v="1"/>
    <s v="RELACION DE AUTORIZACION"/>
    <n v="1"/>
    <d v="2018-01-22T00:00:00"/>
    <s v="Pago de la nómina del mes de enero de 2018."/>
    <n v="40305468"/>
    <n v="0"/>
    <n v="0"/>
    <n v="40305468"/>
    <n v="40305468"/>
    <n v="0"/>
    <s v="ENERO"/>
    <s v="3-1-1-01-04-00-0000-00"/>
  </r>
  <r>
    <n v="2018"/>
    <n v="136"/>
    <n v="1"/>
    <d v="2018-01-01T00:00:00"/>
    <d v="2018-12-31T00:00:00"/>
    <d v="2018-12-31T00:00:00"/>
    <x v="15"/>
    <s v="Gastos de Representación"/>
    <n v="111"/>
    <n v="84"/>
    <d v="2018-02-16T00:00:00"/>
    <s v="SECRETARIA JURIDICA DISTRITAL"/>
    <n v="1"/>
    <s v="RELACION DE AUTORIZACION"/>
    <n v="4"/>
    <d v="2018-02-16T00:00:00"/>
    <s v="PAGO DE NÓMINA DEL MES DE FEBRERO DE 2018."/>
    <n v="42844734"/>
    <n v="0"/>
    <n v="0"/>
    <n v="42844734"/>
    <n v="42844734"/>
    <n v="0"/>
    <s v="FEBRERO"/>
    <s v="3-1-1-01-04-00-0000-00"/>
  </r>
  <r>
    <n v="2018"/>
    <n v="136"/>
    <n v="1"/>
    <d v="2018-01-01T00:00:00"/>
    <d v="2018-12-31T00:00:00"/>
    <d v="2018-12-31T00:00:00"/>
    <x v="15"/>
    <s v="Gastos de Representación"/>
    <n v="116"/>
    <n v="92"/>
    <d v="2018-03-15T00:00:00"/>
    <s v="SECRETARIA JURIDICA DISTRITAL"/>
    <n v="1"/>
    <s v="RELACION DE AUTORIZACION"/>
    <n v="11"/>
    <d v="2018-03-15T00:00:00"/>
    <s v="Pago de la nómina de la Secretaria jurídica Distrital del mes de Marzo de 2018."/>
    <n v="42844734"/>
    <n v="0"/>
    <n v="0"/>
    <n v="42844734"/>
    <n v="42844734"/>
    <n v="0"/>
    <s v="MARZO"/>
    <s v="3-1-1-01-04-00-0000-00"/>
  </r>
  <r>
    <n v="2018"/>
    <n v="136"/>
    <n v="1"/>
    <d v="2018-01-01T00:00:00"/>
    <d v="2018-12-31T00:00:00"/>
    <d v="2018-12-31T00:00:00"/>
    <x v="15"/>
    <s v="Gastos de Representación"/>
    <n v="123"/>
    <n v="100"/>
    <d v="2018-04-18T00:00:00"/>
    <s v="SECRETARIA JURIDICA DISTRITAL"/>
    <n v="1"/>
    <s v="RELACION DE AUTORIZACION"/>
    <n v="14"/>
    <d v="2018-04-18T00:00:00"/>
    <s v="PAGO DE LA NOMINA Y CESANTIAS DEL MES DE ABRIL DE 2018."/>
    <n v="41220668"/>
    <n v="41220668"/>
    <n v="0"/>
    <n v="0"/>
    <n v="0"/>
    <n v="0"/>
    <s v="ABRIL"/>
    <s v="3-1-1-01-04-00-0000-00"/>
  </r>
  <r>
    <n v="2018"/>
    <n v="136"/>
    <n v="1"/>
    <d v="2018-01-01T00:00:00"/>
    <d v="2018-12-31T00:00:00"/>
    <d v="2018-12-31T00:00:00"/>
    <x v="15"/>
    <s v="Gastos de Representación"/>
    <n v="124"/>
    <n v="102"/>
    <d v="2018-04-19T00:00:00"/>
    <s v="SECRETARIA JURIDICA DISTRITAL"/>
    <n v="1"/>
    <s v="RELACION DE AUTORIZACION"/>
    <n v="14"/>
    <d v="2018-04-19T00:00:00"/>
    <s v="Pago de la nómina del mes de abril de 2018, de los servidores de planta de la Secretaría Jurídica Distrital."/>
    <n v="41220668"/>
    <n v="0"/>
    <n v="0"/>
    <n v="41220668"/>
    <n v="41220668"/>
    <n v="0"/>
    <s v="ABRIL"/>
    <s v="3-1-1-01-04-00-0000-00"/>
  </r>
  <r>
    <n v="2018"/>
    <n v="136"/>
    <n v="1"/>
    <d v="2018-01-01T00:00:00"/>
    <d v="2018-12-31T00:00:00"/>
    <d v="2018-12-31T00:00:00"/>
    <x v="15"/>
    <s v="Gastos de Representación"/>
    <n v="131"/>
    <n v="110"/>
    <d v="2018-05-21T00:00:00"/>
    <s v="SECRETARIA JURIDICA DISTRITAL"/>
    <n v="1"/>
    <s v="RELACION DE AUTORIZACION"/>
    <n v="17"/>
    <d v="2018-05-21T00:00:00"/>
    <s v="Pago de la nómina de los servidores públicos de la Secretaría Jurídica Distrital,  del mes de Mayo de 2018."/>
    <n v="42844734"/>
    <n v="0"/>
    <n v="0"/>
    <n v="42844734"/>
    <n v="42844734"/>
    <n v="0"/>
    <s v="MAYO"/>
    <s v="3-1-1-01-04-00-0000-00"/>
  </r>
  <r>
    <n v="2018"/>
    <n v="136"/>
    <n v="1"/>
    <d v="2018-01-01T00:00:00"/>
    <d v="2018-12-31T00:00:00"/>
    <d v="2018-12-31T00:00:00"/>
    <x v="15"/>
    <s v="Gastos de Representación"/>
    <n v="135"/>
    <n v="118"/>
    <d v="2018-06-08T00:00:00"/>
    <s v="SECRETARIA JURIDICA DISTRITAL"/>
    <n v="1"/>
    <s v="RELACION DE AUTORIZACION"/>
    <n v="21"/>
    <d v="2018-06-08T00:00:00"/>
    <s v="Pago de la nómina y prima semestral del mes de junio de 2018, de los servidores de planta de la Secretaria Jurídica Distrital."/>
    <n v="41477100"/>
    <n v="0"/>
    <n v="0"/>
    <n v="41477100"/>
    <n v="41477100"/>
    <n v="0"/>
    <s v="JUNIO"/>
    <s v="3-1-1-01-04-00-0000-00"/>
  </r>
  <r>
    <n v="2018"/>
    <n v="136"/>
    <n v="1"/>
    <d v="2018-01-01T00:00:00"/>
    <d v="2018-12-31T00:00:00"/>
    <d v="2018-12-31T00:00:00"/>
    <x v="15"/>
    <s v="Gastos de Representación"/>
    <n v="151"/>
    <n v="126"/>
    <d v="2018-07-17T00:00:00"/>
    <s v="SECRETARIA JURIDICA DISTRITAL"/>
    <n v="1"/>
    <s v="RELACION DE AUTORIZACION"/>
    <n v="24"/>
    <d v="2018-07-17T00:00:00"/>
    <s v="Pago de la nómina del mes de julio de 2018 de  los servidores de planta de la Secretaría Jurídica Distrital."/>
    <n v="42331871"/>
    <n v="0"/>
    <n v="0"/>
    <n v="42331871"/>
    <n v="42331871"/>
    <n v="0"/>
    <s v="JULIO"/>
    <s v="3-1-1-01-04-00-0000-00"/>
  </r>
  <r>
    <n v="2018"/>
    <n v="136"/>
    <n v="1"/>
    <d v="2018-01-01T00:00:00"/>
    <d v="2018-12-31T00:00:00"/>
    <d v="2018-12-31T00:00:00"/>
    <x v="15"/>
    <s v="Gastos de Representación"/>
    <n v="168"/>
    <n v="141"/>
    <d v="2018-08-22T00:00:00"/>
    <s v="SECRETARIA JURIDICA DISTRITAL"/>
    <n v="1"/>
    <s v="RELACION DE AUTORIZACION"/>
    <n v="29"/>
    <d v="2018-08-22T00:00:00"/>
    <s v="PAGO DE LA NOMINA DEL MES DE AGOSTO DE 2018, DE LOS SERVIDORES DE PLANTA FIJA DE LA SECRETARIA JURIDICA DISTRITAL."/>
    <n v="36226967"/>
    <n v="0"/>
    <n v="0"/>
    <n v="36226967"/>
    <n v="36226967"/>
    <n v="0"/>
    <s v="AGOSTO"/>
    <s v="3-1-1-01-04-00-0000-00"/>
  </r>
  <r>
    <n v="2018"/>
    <n v="136"/>
    <n v="1"/>
    <d v="2018-01-01T00:00:00"/>
    <d v="2018-12-31T00:00:00"/>
    <d v="2018-12-31T00:00:00"/>
    <x v="15"/>
    <s v="Gastos de Representación"/>
    <n v="185"/>
    <n v="161"/>
    <d v="2018-09-18T00:00:00"/>
    <s v="SECRETARIA JURIDICA DISTRITAL"/>
    <n v="1"/>
    <s v="RELACION DE AUTORIZACION"/>
    <n v="33"/>
    <d v="2018-09-18T00:00:00"/>
    <s v="PAGO DE LA NÓMINA DEL MES DE SEPTIEMBRE DE 2018."/>
    <n v="41752710"/>
    <n v="0"/>
    <n v="0"/>
    <n v="41752710"/>
    <n v="41752710"/>
    <n v="0"/>
    <s v="SEPTIEMBRE"/>
    <s v="3-1-1-01-04-00-0000-00"/>
  </r>
  <r>
    <n v="2018"/>
    <n v="136"/>
    <n v="1"/>
    <d v="2018-01-01T00:00:00"/>
    <d v="2018-12-31T00:00:00"/>
    <d v="2018-12-31T00:00:00"/>
    <x v="15"/>
    <s v="Gastos de Representación"/>
    <n v="199"/>
    <n v="179"/>
    <d v="2018-10-18T00:00:00"/>
    <s v="SECRETARIA JURIDICA DISTRITAL"/>
    <n v="1"/>
    <s v="RELACION DE AUTORIZACION"/>
    <n v="37"/>
    <d v="2018-10-19T00:00:00"/>
    <s v="PAGO DE LA NÓMINA DEL MES DE OCTUBRE DE 2018."/>
    <n v="30556902"/>
    <n v="0"/>
    <n v="0"/>
    <n v="30556902"/>
    <n v="30556902"/>
    <n v="0"/>
    <s v="OCTUBRE"/>
    <s v="3-1-1-01-04-00-0000-00"/>
  </r>
  <r>
    <n v="2018"/>
    <n v="136"/>
    <n v="1"/>
    <d v="2018-01-01T00:00:00"/>
    <d v="2018-12-31T00:00:00"/>
    <d v="2018-12-31T00:00:00"/>
    <x v="15"/>
    <s v="Gastos de Representación"/>
    <n v="214"/>
    <n v="199"/>
    <d v="2018-11-20T00:00:00"/>
    <s v="SECRETARIA JURIDICA DISTRITAL"/>
    <n v="1"/>
    <s v="RELACION DE AUTORIZACION"/>
    <n v="44"/>
    <d v="2018-11-20T00:00:00"/>
    <s v="Pago de la nómina de los servidores de la Secretaría Jurídica Distrital, del mes de Noviembre de 2018."/>
    <n v="39676468"/>
    <n v="0"/>
    <n v="0"/>
    <n v="39676468"/>
    <n v="39676468"/>
    <n v="0"/>
    <s v="NOVIEMBRE"/>
    <s v="3-1-1-01-04-00-0000-00"/>
  </r>
  <r>
    <n v="2018"/>
    <n v="136"/>
    <n v="1"/>
    <d v="2018-01-01T00:00:00"/>
    <d v="2018-12-31T00:00:00"/>
    <d v="2018-12-31T00:00:00"/>
    <x v="15"/>
    <s v="Gastos de Representación"/>
    <n v="224"/>
    <n v="207"/>
    <d v="2018-12-07T00:00:00"/>
    <s v="SECRETARIA JURIDICA DISTRITAL"/>
    <n v="1"/>
    <s v="RELACION DE AUTORIZACION"/>
    <n v="47"/>
    <d v="2018-12-07T00:00:00"/>
    <s v="Pago de la nómina del mes de diciembre de 2018, de  los servidores de planta de la Secretaría Jurídica Distrital."/>
    <n v="41876039"/>
    <n v="0"/>
    <n v="0"/>
    <n v="41876039"/>
    <n v="41876039"/>
    <n v="0"/>
    <s v="DICIEMBRE"/>
    <s v="3-1-1-01-04-00-0000-00"/>
  </r>
  <r>
    <n v="2018"/>
    <n v="136"/>
    <n v="1"/>
    <d v="2018-01-01T00:00:00"/>
    <d v="2018-12-31T00:00:00"/>
    <d v="2018-12-31T00:00:00"/>
    <x v="16"/>
    <s v="Horas Extras, Dominicales, Festivos, Recargo Nocturno y Trabajo Suplementario"/>
    <n v="90"/>
    <n v="19"/>
    <d v="2018-01-22T00:00:00"/>
    <s v="SECRETARIA JURIDICA DISTRITAL"/>
    <n v="1"/>
    <s v="RELACION DE AUTORIZACION"/>
    <n v="1"/>
    <d v="2018-01-22T00:00:00"/>
    <s v="Pago de la nómina del mes de enero de 2018."/>
    <n v="7983505"/>
    <n v="0"/>
    <n v="0"/>
    <n v="7983505"/>
    <n v="7983505"/>
    <n v="0"/>
    <s v="ENERO"/>
    <s v="3-1-1-01-05-00-0000-00"/>
  </r>
  <r>
    <n v="2018"/>
    <n v="136"/>
    <n v="1"/>
    <d v="2018-01-01T00:00:00"/>
    <d v="2018-12-31T00:00:00"/>
    <d v="2018-12-31T00:00:00"/>
    <x v="16"/>
    <s v="Horas Extras, Dominicales, Festivos, Recargo Nocturno y Trabajo Suplementario"/>
    <n v="111"/>
    <n v="84"/>
    <d v="2018-02-16T00:00:00"/>
    <s v="SECRETARIA JURIDICA DISTRITAL"/>
    <n v="1"/>
    <s v="RELACION DE AUTORIZACION"/>
    <n v="4"/>
    <d v="2018-02-16T00:00:00"/>
    <s v="PAGO DE NÓMINA DEL MES DE FEBRERO DE 2018."/>
    <n v="8768851"/>
    <n v="0"/>
    <n v="0"/>
    <n v="8768851"/>
    <n v="8768851"/>
    <n v="0"/>
    <s v="FEBRERO"/>
    <s v="3-1-1-01-05-00-0000-00"/>
  </r>
  <r>
    <n v="2018"/>
    <n v="136"/>
    <n v="1"/>
    <d v="2018-01-01T00:00:00"/>
    <d v="2018-12-31T00:00:00"/>
    <d v="2018-12-31T00:00:00"/>
    <x v="16"/>
    <s v="Horas Extras, Dominicales, Festivos, Recargo Nocturno y Trabajo Suplementario"/>
    <n v="116"/>
    <n v="92"/>
    <d v="2018-03-15T00:00:00"/>
    <s v="SECRETARIA JURIDICA DISTRITAL"/>
    <n v="1"/>
    <s v="RELACION DE AUTORIZACION"/>
    <n v="11"/>
    <d v="2018-03-15T00:00:00"/>
    <s v="Pago de la nómina de la Secretaria jurídica Distrital del mes de Marzo de 2018."/>
    <n v="7662980"/>
    <n v="0"/>
    <n v="0"/>
    <n v="7662980"/>
    <n v="7662980"/>
    <n v="0"/>
    <s v="MARZO"/>
    <s v="3-1-1-01-05-00-0000-00"/>
  </r>
  <r>
    <n v="2018"/>
    <n v="136"/>
    <n v="1"/>
    <d v="2018-01-01T00:00:00"/>
    <d v="2018-12-31T00:00:00"/>
    <d v="2018-12-31T00:00:00"/>
    <x v="16"/>
    <s v="Horas Extras, Dominicales, Festivos, Recargo Nocturno y Trabajo Suplementario"/>
    <n v="123"/>
    <n v="100"/>
    <d v="2018-04-18T00:00:00"/>
    <s v="SECRETARIA JURIDICA DISTRITAL"/>
    <n v="1"/>
    <s v="RELACION DE AUTORIZACION"/>
    <n v="14"/>
    <d v="2018-04-18T00:00:00"/>
    <s v="PAGO DE LA NOMINA Y CESANTIAS DEL MES DE ABRIL DE 2018."/>
    <n v="7709975"/>
    <n v="7709975"/>
    <n v="0"/>
    <n v="0"/>
    <n v="0"/>
    <n v="0"/>
    <s v="ABRIL"/>
    <s v="3-1-1-01-05-00-0000-00"/>
  </r>
  <r>
    <n v="2018"/>
    <n v="136"/>
    <n v="1"/>
    <d v="2018-01-01T00:00:00"/>
    <d v="2018-12-31T00:00:00"/>
    <d v="2018-12-31T00:00:00"/>
    <x v="16"/>
    <s v="Horas Extras, Dominicales, Festivos, Recargo Nocturno y Trabajo Suplementario"/>
    <n v="124"/>
    <n v="102"/>
    <d v="2018-04-19T00:00:00"/>
    <s v="SECRETARIA JURIDICA DISTRITAL"/>
    <n v="1"/>
    <s v="RELACION DE AUTORIZACION"/>
    <n v="14"/>
    <d v="2018-04-19T00:00:00"/>
    <s v="Pago de la nómina del mes de abril de 2018, de los servidores de planta de la Secretaría Jurídica Distrital."/>
    <n v="7709975"/>
    <n v="0"/>
    <n v="0"/>
    <n v="7709975"/>
    <n v="7709975"/>
    <n v="0"/>
    <s v="ABRIL"/>
    <s v="3-1-1-01-05-00-0000-00"/>
  </r>
  <r>
    <n v="2018"/>
    <n v="136"/>
    <n v="1"/>
    <d v="2018-01-01T00:00:00"/>
    <d v="2018-12-31T00:00:00"/>
    <d v="2018-12-31T00:00:00"/>
    <x v="16"/>
    <s v="Horas Extras, Dominicales, Festivos, Recargo Nocturno y Trabajo Suplementario"/>
    <n v="131"/>
    <n v="110"/>
    <d v="2018-05-21T00:00:00"/>
    <s v="SECRETARIA JURIDICA DISTRITAL"/>
    <n v="1"/>
    <s v="RELACION DE AUTORIZACION"/>
    <n v="17"/>
    <d v="2018-05-21T00:00:00"/>
    <s v="Pago de la nómina de los servidores públicos de la Secretaría Jurídica Distrital,  del mes de Mayo de 2018."/>
    <n v="9528143"/>
    <n v="0"/>
    <n v="0"/>
    <n v="9528143"/>
    <n v="9528143"/>
    <n v="0"/>
    <s v="MAYO"/>
    <s v="3-1-1-01-05-00-0000-00"/>
  </r>
  <r>
    <n v="2018"/>
    <n v="136"/>
    <n v="1"/>
    <d v="2018-01-01T00:00:00"/>
    <d v="2018-12-31T00:00:00"/>
    <d v="2018-12-31T00:00:00"/>
    <x v="16"/>
    <s v="Horas Extras, Dominicales, Festivos, Recargo Nocturno y Trabajo Suplementario"/>
    <n v="135"/>
    <n v="118"/>
    <d v="2018-06-08T00:00:00"/>
    <s v="SECRETARIA JURIDICA DISTRITAL"/>
    <n v="1"/>
    <s v="RELACION DE AUTORIZACION"/>
    <n v="21"/>
    <d v="2018-06-08T00:00:00"/>
    <s v="Pago de la nómina y prima semestral del mes de junio de 2018, de los servidores de planta de la Secretaria Jurídica Distrital."/>
    <n v="8580919"/>
    <n v="0"/>
    <n v="0"/>
    <n v="8580919"/>
    <n v="8580919"/>
    <n v="0"/>
    <s v="JUNIO"/>
    <s v="3-1-1-01-05-00-0000-00"/>
  </r>
  <r>
    <n v="2018"/>
    <n v="136"/>
    <n v="1"/>
    <d v="2018-01-01T00:00:00"/>
    <d v="2018-12-31T00:00:00"/>
    <d v="2018-12-31T00:00:00"/>
    <x v="16"/>
    <s v="Horas Extras, Dominicales, Festivos, Recargo Nocturno y Trabajo Suplementario"/>
    <n v="151"/>
    <n v="126"/>
    <d v="2018-07-17T00:00:00"/>
    <s v="SECRETARIA JURIDICA DISTRITAL"/>
    <n v="1"/>
    <s v="RELACION DE AUTORIZACION"/>
    <n v="24"/>
    <d v="2018-07-17T00:00:00"/>
    <s v="Pago de la nómina del mes de julio de 2018 de  los servidores de planta de la Secretaría Jurídica Distrital."/>
    <n v="9786039"/>
    <n v="0"/>
    <n v="0"/>
    <n v="9786039"/>
    <n v="9786039"/>
    <n v="0"/>
    <s v="JULIO"/>
    <s v="3-1-1-01-05-00-0000-00"/>
  </r>
  <r>
    <n v="2018"/>
    <n v="136"/>
    <n v="1"/>
    <d v="2018-01-01T00:00:00"/>
    <d v="2018-12-31T00:00:00"/>
    <d v="2018-12-31T00:00:00"/>
    <x v="16"/>
    <s v="Horas Extras, Dominicales, Festivos, Recargo Nocturno y Trabajo Suplementario"/>
    <n v="168"/>
    <n v="141"/>
    <d v="2018-08-22T00:00:00"/>
    <s v="SECRETARIA JURIDICA DISTRITAL"/>
    <n v="1"/>
    <s v="RELACION DE AUTORIZACION"/>
    <n v="29"/>
    <d v="2018-08-22T00:00:00"/>
    <s v="PAGO DE LA NOMINA DEL MES DE AGOSTO DE 2018, DE LOS SERVIDORES DE PLANTA FIJA DE LA SECRETARIA JURIDICA DISTRITAL."/>
    <n v="9383670"/>
    <n v="0"/>
    <n v="0"/>
    <n v="9383670"/>
    <n v="9383670"/>
    <n v="0"/>
    <s v="AGOSTO"/>
    <s v="3-1-1-01-05-00-0000-00"/>
  </r>
  <r>
    <n v="2018"/>
    <n v="136"/>
    <n v="1"/>
    <d v="2018-01-01T00:00:00"/>
    <d v="2018-12-31T00:00:00"/>
    <d v="2018-12-31T00:00:00"/>
    <x v="16"/>
    <s v="Horas Extras, Dominicales, Festivos, Recargo Nocturno y Trabajo Suplementario"/>
    <n v="185"/>
    <n v="161"/>
    <d v="2018-09-18T00:00:00"/>
    <s v="SECRETARIA JURIDICA DISTRITAL"/>
    <n v="1"/>
    <s v="RELACION DE AUTORIZACION"/>
    <n v="33"/>
    <d v="2018-09-18T00:00:00"/>
    <s v="PAGO DE LA NÓMINA DEL MES DE SEPTIEMBRE DE 2018."/>
    <n v="8452243"/>
    <n v="0"/>
    <n v="0"/>
    <n v="8452243"/>
    <n v="8452243"/>
    <n v="0"/>
    <s v="SEPTIEMBRE"/>
    <s v="3-1-1-01-05-00-0000-00"/>
  </r>
  <r>
    <n v="2018"/>
    <n v="136"/>
    <n v="1"/>
    <d v="2018-01-01T00:00:00"/>
    <d v="2018-12-31T00:00:00"/>
    <d v="2018-12-31T00:00:00"/>
    <x v="16"/>
    <s v="Horas Extras, Dominicales, Festivos, Recargo Nocturno y Trabajo Suplementario"/>
    <n v="199"/>
    <n v="179"/>
    <d v="2018-10-18T00:00:00"/>
    <s v="SECRETARIA JURIDICA DISTRITAL"/>
    <n v="1"/>
    <s v="RELACION DE AUTORIZACION"/>
    <n v="37"/>
    <d v="2018-10-19T00:00:00"/>
    <s v="PAGO DE LA NÓMINA DEL MES DE OCTUBRE DE 2018."/>
    <n v="7540290"/>
    <n v="0"/>
    <n v="0"/>
    <n v="7540290"/>
    <n v="7540290"/>
    <n v="0"/>
    <s v="OCTUBRE"/>
    <s v="3-1-1-01-05-00-0000-00"/>
  </r>
  <r>
    <n v="2018"/>
    <n v="136"/>
    <n v="1"/>
    <d v="2018-01-01T00:00:00"/>
    <d v="2018-12-31T00:00:00"/>
    <d v="2018-12-31T00:00:00"/>
    <x v="16"/>
    <s v="Horas Extras, Dominicales, Festivos, Recargo Nocturno y Trabajo Suplementario"/>
    <n v="214"/>
    <n v="199"/>
    <d v="2018-11-20T00:00:00"/>
    <s v="SECRETARIA JURIDICA DISTRITAL"/>
    <n v="1"/>
    <s v="RELACION DE AUTORIZACION"/>
    <n v="44"/>
    <d v="2018-11-20T00:00:00"/>
    <s v="Pago de la nómina de los servidores de la Secretaría Jurídica Distrital, del mes de Noviembre de 2018."/>
    <n v="8613406"/>
    <n v="0"/>
    <n v="0"/>
    <n v="8613406"/>
    <n v="8613406"/>
    <n v="0"/>
    <s v="NOVIEMBRE"/>
    <s v="3-1-1-01-05-00-0000-00"/>
  </r>
  <r>
    <n v="2018"/>
    <n v="136"/>
    <n v="1"/>
    <d v="2018-01-01T00:00:00"/>
    <d v="2018-12-31T00:00:00"/>
    <d v="2018-12-31T00:00:00"/>
    <x v="16"/>
    <s v="Horas Extras, Dominicales, Festivos, Recargo Nocturno y Trabajo Suplementario"/>
    <n v="224"/>
    <n v="207"/>
    <d v="2018-12-07T00:00:00"/>
    <s v="SECRETARIA JURIDICA DISTRITAL"/>
    <n v="1"/>
    <s v="RELACION DE AUTORIZACION"/>
    <n v="47"/>
    <d v="2018-12-07T00:00:00"/>
    <s v="Pago de la nómina del mes de diciembre de 2018, de  los servidores de planta de la Secretaría Jurídica Distrital."/>
    <n v="6799529"/>
    <n v="0"/>
    <n v="0"/>
    <n v="6799529"/>
    <n v="6799529"/>
    <n v="0"/>
    <s v="DICIEMBRE"/>
    <s v="3-1-1-01-05-00-0000-00"/>
  </r>
  <r>
    <n v="2018"/>
    <n v="136"/>
    <n v="1"/>
    <d v="2018-01-01T00:00:00"/>
    <d v="2018-12-31T00:00:00"/>
    <d v="2018-12-31T00:00:00"/>
    <x v="17"/>
    <s v="Auxilio de Transporte"/>
    <n v="90"/>
    <n v="19"/>
    <d v="2018-01-22T00:00:00"/>
    <s v="SECRETARIA JURIDICA DISTRITAL"/>
    <n v="1"/>
    <s v="RELACION DE AUTORIZACION"/>
    <n v="1"/>
    <d v="2018-01-22T00:00:00"/>
    <s v="Pago de la nómina del mes de enero de 2018."/>
    <n v="555729"/>
    <n v="0"/>
    <n v="0"/>
    <n v="555729"/>
    <n v="555729"/>
    <n v="0"/>
    <s v="ENERO"/>
    <s v="3-1-1-01-06-00-0000-00"/>
  </r>
  <r>
    <n v="2018"/>
    <n v="136"/>
    <n v="1"/>
    <d v="2018-01-01T00:00:00"/>
    <d v="2018-12-31T00:00:00"/>
    <d v="2018-12-31T00:00:00"/>
    <x v="17"/>
    <s v="Auxilio de Transporte"/>
    <n v="111"/>
    <n v="84"/>
    <d v="2018-02-16T00:00:00"/>
    <s v="SECRETARIA JURIDICA DISTRITAL"/>
    <n v="1"/>
    <s v="RELACION DE AUTORIZACION"/>
    <n v="4"/>
    <d v="2018-02-16T00:00:00"/>
    <s v="PAGO DE NÓMINA DEL MES DE FEBRERO DE 2018."/>
    <n v="555729"/>
    <n v="0"/>
    <n v="0"/>
    <n v="555729"/>
    <n v="555729"/>
    <n v="0"/>
    <s v="FEBRERO"/>
    <s v="3-1-1-01-06-00-0000-00"/>
  </r>
  <r>
    <n v="2018"/>
    <n v="136"/>
    <n v="1"/>
    <d v="2018-01-01T00:00:00"/>
    <d v="2018-12-31T00:00:00"/>
    <d v="2018-12-31T00:00:00"/>
    <x v="17"/>
    <s v="Auxilio de Transporte"/>
    <n v="116"/>
    <n v="92"/>
    <d v="2018-03-15T00:00:00"/>
    <s v="SECRETARIA JURIDICA DISTRITAL"/>
    <n v="1"/>
    <s v="RELACION DE AUTORIZACION"/>
    <n v="11"/>
    <d v="2018-03-15T00:00:00"/>
    <s v="Pago de la nómina de la Secretaria jurídica Distrital del mes de Marzo de 2018."/>
    <n v="617477"/>
    <n v="0"/>
    <n v="0"/>
    <n v="617477"/>
    <n v="617477"/>
    <n v="0"/>
    <s v="MARZO"/>
    <s v="3-1-1-01-06-00-0000-00"/>
  </r>
  <r>
    <n v="2018"/>
    <n v="136"/>
    <n v="1"/>
    <d v="2018-01-01T00:00:00"/>
    <d v="2018-12-31T00:00:00"/>
    <d v="2018-12-31T00:00:00"/>
    <x v="17"/>
    <s v="Auxilio de Transporte"/>
    <n v="123"/>
    <n v="100"/>
    <d v="2018-04-18T00:00:00"/>
    <s v="SECRETARIA JURIDICA DISTRITAL"/>
    <n v="1"/>
    <s v="RELACION DE AUTORIZACION"/>
    <n v="14"/>
    <d v="2018-04-18T00:00:00"/>
    <s v="PAGO DE LA NOMINA Y CESANTIAS DEL MES DE ABRIL DE 2018."/>
    <n v="617477"/>
    <n v="617477"/>
    <n v="0"/>
    <n v="0"/>
    <n v="0"/>
    <n v="0"/>
    <s v="ABRIL"/>
    <s v="3-1-1-01-06-00-0000-00"/>
  </r>
  <r>
    <n v="2018"/>
    <n v="136"/>
    <n v="1"/>
    <d v="2018-01-01T00:00:00"/>
    <d v="2018-12-31T00:00:00"/>
    <d v="2018-12-31T00:00:00"/>
    <x v="17"/>
    <s v="Auxilio de Transporte"/>
    <n v="124"/>
    <n v="102"/>
    <d v="2018-04-19T00:00:00"/>
    <s v="SECRETARIA JURIDICA DISTRITAL"/>
    <n v="1"/>
    <s v="RELACION DE AUTORIZACION"/>
    <n v="14"/>
    <d v="2018-04-19T00:00:00"/>
    <s v="Pago de la nómina del mes de abril de 2018, de los servidores de planta de la Secretaría Jurídica Distrital."/>
    <n v="617477"/>
    <n v="0"/>
    <n v="0"/>
    <n v="617477"/>
    <n v="617477"/>
    <n v="0"/>
    <s v="ABRIL"/>
    <s v="3-1-1-01-06-00-0000-00"/>
  </r>
  <r>
    <n v="2018"/>
    <n v="136"/>
    <n v="1"/>
    <d v="2018-01-01T00:00:00"/>
    <d v="2018-12-31T00:00:00"/>
    <d v="2018-12-31T00:00:00"/>
    <x v="17"/>
    <s v="Auxilio de Transporte"/>
    <n v="131"/>
    <n v="110"/>
    <d v="2018-05-21T00:00:00"/>
    <s v="SECRETARIA JURIDICA DISTRITAL"/>
    <n v="1"/>
    <s v="RELACION DE AUTORIZACION"/>
    <n v="17"/>
    <d v="2018-05-21T00:00:00"/>
    <s v="Pago de la nómina de los servidores públicos de la Secretaría Jurídica Distrital,  del mes de Mayo de 2018."/>
    <n v="617477"/>
    <n v="0"/>
    <n v="0"/>
    <n v="617477"/>
    <n v="617477"/>
    <n v="0"/>
    <s v="MAYO"/>
    <s v="3-1-1-01-06-00-0000-00"/>
  </r>
  <r>
    <n v="2018"/>
    <n v="136"/>
    <n v="1"/>
    <d v="2018-01-01T00:00:00"/>
    <d v="2018-12-31T00:00:00"/>
    <d v="2018-12-31T00:00:00"/>
    <x v="17"/>
    <s v="Auxilio de Transporte"/>
    <n v="135"/>
    <n v="118"/>
    <d v="2018-06-08T00:00:00"/>
    <s v="SECRETARIA JURIDICA DISTRITAL"/>
    <n v="1"/>
    <s v="RELACION DE AUTORIZACION"/>
    <n v="21"/>
    <d v="2018-06-08T00:00:00"/>
    <s v="Pago de la nómina y prima semestral del mes de junio de 2018, de los servidores de planta de la Secretaria Jurídica Distrital."/>
    <n v="552789"/>
    <n v="0"/>
    <n v="0"/>
    <n v="552789"/>
    <n v="552789"/>
    <n v="0"/>
    <s v="JUNIO"/>
    <s v="3-1-1-01-06-00-0000-00"/>
  </r>
  <r>
    <n v="2018"/>
    <n v="136"/>
    <n v="1"/>
    <d v="2018-01-01T00:00:00"/>
    <d v="2018-12-31T00:00:00"/>
    <d v="2018-12-31T00:00:00"/>
    <x v="17"/>
    <s v="Auxilio de Transporte"/>
    <n v="151"/>
    <n v="126"/>
    <d v="2018-07-17T00:00:00"/>
    <s v="SECRETARIA JURIDICA DISTRITAL"/>
    <n v="1"/>
    <s v="RELACION DE AUTORIZACION"/>
    <n v="24"/>
    <d v="2018-07-17T00:00:00"/>
    <s v="Pago de la nómina del mes de julio de 2018 de  los servidores de planta de la Secretaría Jurídica Distrital."/>
    <n v="617477"/>
    <n v="0"/>
    <n v="0"/>
    <n v="617477"/>
    <n v="617477"/>
    <n v="0"/>
    <s v="JULIO"/>
    <s v="3-1-1-01-06-00-0000-00"/>
  </r>
  <r>
    <n v="2018"/>
    <n v="136"/>
    <n v="1"/>
    <d v="2018-01-01T00:00:00"/>
    <d v="2018-12-31T00:00:00"/>
    <d v="2018-12-31T00:00:00"/>
    <x v="17"/>
    <s v="Auxilio de Transporte"/>
    <n v="168"/>
    <n v="141"/>
    <d v="2018-08-22T00:00:00"/>
    <s v="SECRETARIA JURIDICA DISTRITAL"/>
    <n v="1"/>
    <s v="RELACION DE AUTORIZACION"/>
    <n v="29"/>
    <d v="2018-08-22T00:00:00"/>
    <s v="PAGO DE LA NOMINA DEL MES DE AGOSTO DE 2018, DE LOS SERVIDORES DE PLANTA FIJA DE LA SECRETARIA JURIDICA DISTRITAL."/>
    <n v="617477"/>
    <n v="0"/>
    <n v="0"/>
    <n v="617477"/>
    <n v="617477"/>
    <n v="0"/>
    <s v="AGOSTO"/>
    <s v="3-1-1-01-06-00-0000-00"/>
  </r>
  <r>
    <n v="2018"/>
    <n v="136"/>
    <n v="1"/>
    <d v="2018-01-01T00:00:00"/>
    <d v="2018-12-31T00:00:00"/>
    <d v="2018-12-31T00:00:00"/>
    <x v="17"/>
    <s v="Auxilio de Transporte"/>
    <n v="185"/>
    <n v="161"/>
    <d v="2018-09-18T00:00:00"/>
    <s v="SECRETARIA JURIDICA DISTRITAL"/>
    <n v="1"/>
    <s v="RELACION DE AUTORIZACION"/>
    <n v="33"/>
    <d v="2018-09-18T00:00:00"/>
    <s v="PAGO DE LA NÓMINA DEL MES DE SEPTIEMBRE DE 2018."/>
    <n v="555729"/>
    <n v="0"/>
    <n v="0"/>
    <n v="555729"/>
    <n v="555729"/>
    <n v="0"/>
    <s v="SEPTIEMBRE"/>
    <s v="3-1-1-01-06-00-0000-00"/>
  </r>
  <r>
    <n v="2018"/>
    <n v="136"/>
    <n v="1"/>
    <d v="2018-01-01T00:00:00"/>
    <d v="2018-12-31T00:00:00"/>
    <d v="2018-12-31T00:00:00"/>
    <x v="17"/>
    <s v="Auxilio de Transporte"/>
    <n v="199"/>
    <n v="179"/>
    <d v="2018-10-18T00:00:00"/>
    <s v="SECRETARIA JURIDICA DISTRITAL"/>
    <n v="1"/>
    <s v="RELACION DE AUTORIZACION"/>
    <n v="37"/>
    <d v="2018-10-19T00:00:00"/>
    <s v="PAGO DE LA NÓMINA DEL MES DE OCTUBRE DE 2018."/>
    <n v="617477"/>
    <n v="0"/>
    <n v="0"/>
    <n v="617477"/>
    <n v="617477"/>
    <n v="0"/>
    <s v="OCTUBRE"/>
    <s v="3-1-1-01-06-00-0000-00"/>
  </r>
  <r>
    <n v="2018"/>
    <n v="136"/>
    <n v="1"/>
    <d v="2018-01-01T00:00:00"/>
    <d v="2018-12-31T00:00:00"/>
    <d v="2018-12-31T00:00:00"/>
    <x v="17"/>
    <s v="Auxilio de Transporte"/>
    <n v="214"/>
    <n v="199"/>
    <d v="2018-11-20T00:00:00"/>
    <s v="SECRETARIA JURIDICA DISTRITAL"/>
    <n v="1"/>
    <s v="RELACION DE AUTORIZACION"/>
    <n v="44"/>
    <d v="2018-11-20T00:00:00"/>
    <s v="Pago de la nómina de los servidores de la Secretaría Jurídica Distrital, del mes de Noviembre de 2018."/>
    <n v="702748"/>
    <n v="0"/>
    <n v="0"/>
    <n v="702748"/>
    <n v="702748"/>
    <n v="0"/>
    <s v="NOVIEMBRE"/>
    <s v="3-1-1-01-06-00-0000-00"/>
  </r>
  <r>
    <n v="2018"/>
    <n v="136"/>
    <n v="1"/>
    <d v="2018-01-01T00:00:00"/>
    <d v="2018-12-31T00:00:00"/>
    <d v="2018-12-31T00:00:00"/>
    <x v="17"/>
    <s v="Auxilio de Transporte"/>
    <n v="224"/>
    <n v="207"/>
    <d v="2018-12-07T00:00:00"/>
    <s v="SECRETARIA JURIDICA DISTRITAL"/>
    <n v="1"/>
    <s v="RELACION DE AUTORIZACION"/>
    <n v="47"/>
    <d v="2018-12-07T00:00:00"/>
    <s v="Pago de la nómina del mes de diciembre de 2018, de  los servidores de planta de la Secretaría Jurídica Distrital."/>
    <n v="676284"/>
    <n v="0"/>
    <n v="0"/>
    <n v="676284"/>
    <n v="676284"/>
    <n v="0"/>
    <s v="DICIEMBRE"/>
    <s v="3-1-1-01-06-00-0000-00"/>
  </r>
  <r>
    <n v="2018"/>
    <n v="136"/>
    <n v="1"/>
    <d v="2018-01-01T00:00:00"/>
    <d v="2018-12-31T00:00:00"/>
    <d v="2018-12-31T00:00:00"/>
    <x v="18"/>
    <s v="Subsidio de Alimentación"/>
    <n v="90"/>
    <n v="19"/>
    <d v="2018-01-22T00:00:00"/>
    <s v="SECRETARIA JURIDICA DISTRITAL"/>
    <n v="1"/>
    <s v="RELACION DE AUTORIZACION"/>
    <n v="1"/>
    <d v="2018-01-22T00:00:00"/>
    <s v="Pago de la nómina del mes de enero de 2018."/>
    <n v="532472"/>
    <n v="0"/>
    <n v="0"/>
    <n v="532472"/>
    <n v="532472"/>
    <n v="0"/>
    <s v="ENERO"/>
    <s v="3-1-1-01-07-00-0000-00"/>
  </r>
  <r>
    <n v="2018"/>
    <n v="136"/>
    <n v="1"/>
    <d v="2018-01-01T00:00:00"/>
    <d v="2018-12-31T00:00:00"/>
    <d v="2018-12-31T00:00:00"/>
    <x v="18"/>
    <s v="Subsidio de Alimentación"/>
    <n v="111"/>
    <n v="84"/>
    <d v="2018-02-16T00:00:00"/>
    <s v="SECRETARIA JURIDICA DISTRITAL"/>
    <n v="1"/>
    <s v="RELACION DE AUTORIZACION"/>
    <n v="4"/>
    <d v="2018-02-16T00:00:00"/>
    <s v="PAGO DE NÓMINA DEL MES DE FEBRERO DE 2018."/>
    <n v="532472"/>
    <n v="0"/>
    <n v="0"/>
    <n v="532472"/>
    <n v="532472"/>
    <n v="0"/>
    <s v="FEBRERO"/>
    <s v="3-1-1-01-07-00-0000-00"/>
  </r>
  <r>
    <n v="2018"/>
    <n v="136"/>
    <n v="1"/>
    <d v="2018-01-01T00:00:00"/>
    <d v="2018-12-31T00:00:00"/>
    <d v="2018-12-31T00:00:00"/>
    <x v="18"/>
    <s v="Subsidio de Alimentación"/>
    <n v="116"/>
    <n v="92"/>
    <d v="2018-03-15T00:00:00"/>
    <s v="SECRETARIA JURIDICA DISTRITAL"/>
    <n v="1"/>
    <s v="RELACION DE AUTORIZACION"/>
    <n v="11"/>
    <d v="2018-03-15T00:00:00"/>
    <s v="Pago de la nómina de la Secretaria jurídica Distrital del mes de Marzo de 2018."/>
    <n v="655821"/>
    <n v="0"/>
    <n v="0"/>
    <n v="655821"/>
    <n v="655821"/>
    <n v="0"/>
    <s v="MARZO"/>
    <s v="3-1-1-01-07-00-0000-00"/>
  </r>
  <r>
    <n v="2018"/>
    <n v="136"/>
    <n v="1"/>
    <d v="2018-01-01T00:00:00"/>
    <d v="2018-12-31T00:00:00"/>
    <d v="2018-12-31T00:00:00"/>
    <x v="18"/>
    <s v="Subsidio de Alimentación"/>
    <n v="123"/>
    <n v="100"/>
    <d v="2018-04-18T00:00:00"/>
    <s v="SECRETARIA JURIDICA DISTRITAL"/>
    <n v="1"/>
    <s v="RELACION DE AUTORIZACION"/>
    <n v="14"/>
    <d v="2018-04-18T00:00:00"/>
    <s v="PAGO DE LA NOMINA Y CESANTIAS DEL MES DE ABRIL DE 2018."/>
    <n v="601700"/>
    <n v="601700"/>
    <n v="0"/>
    <n v="0"/>
    <n v="0"/>
    <n v="0"/>
    <s v="ABRIL"/>
    <s v="3-1-1-01-07-00-0000-00"/>
  </r>
  <r>
    <n v="2018"/>
    <n v="136"/>
    <n v="1"/>
    <d v="2018-01-01T00:00:00"/>
    <d v="2018-12-31T00:00:00"/>
    <d v="2018-12-31T00:00:00"/>
    <x v="18"/>
    <s v="Subsidio de Alimentación"/>
    <n v="124"/>
    <n v="102"/>
    <d v="2018-04-19T00:00:00"/>
    <s v="SECRETARIA JURIDICA DISTRITAL"/>
    <n v="1"/>
    <s v="RELACION DE AUTORIZACION"/>
    <n v="14"/>
    <d v="2018-04-19T00:00:00"/>
    <s v="Pago de la nómina del mes de abril de 2018, de los servidores de planta de la Secretaría Jurídica Distrital."/>
    <n v="601700"/>
    <n v="0"/>
    <n v="0"/>
    <n v="601700"/>
    <n v="601700"/>
    <n v="0"/>
    <s v="ABRIL"/>
    <s v="3-1-1-01-07-00-0000-00"/>
  </r>
  <r>
    <n v="2018"/>
    <n v="136"/>
    <n v="1"/>
    <d v="2018-01-01T00:00:00"/>
    <d v="2018-12-31T00:00:00"/>
    <d v="2018-12-31T00:00:00"/>
    <x v="18"/>
    <s v="Subsidio de Alimentación"/>
    <n v="131"/>
    <n v="110"/>
    <d v="2018-05-21T00:00:00"/>
    <s v="SECRETARIA JURIDICA DISTRITAL"/>
    <n v="1"/>
    <s v="RELACION DE AUTORIZACION"/>
    <n v="17"/>
    <d v="2018-05-21T00:00:00"/>
    <s v="Pago de la nómina de los servidores públicos de la Secretaría Jurídica Distrital,  del mes de Mayo de 2018."/>
    <n v="601700"/>
    <n v="0"/>
    <n v="0"/>
    <n v="601700"/>
    <n v="601700"/>
    <n v="0"/>
    <s v="MAYO"/>
    <s v="3-1-1-01-07-00-0000-00"/>
  </r>
  <r>
    <n v="2018"/>
    <n v="136"/>
    <n v="1"/>
    <d v="2018-01-01T00:00:00"/>
    <d v="2018-12-31T00:00:00"/>
    <d v="2018-12-31T00:00:00"/>
    <x v="18"/>
    <s v="Subsidio de Alimentación"/>
    <n v="135"/>
    <n v="118"/>
    <d v="2018-06-08T00:00:00"/>
    <s v="SECRETARIA JURIDICA DISTRITAL"/>
    <n v="1"/>
    <s v="RELACION DE AUTORIZACION"/>
    <n v="21"/>
    <d v="2018-06-08T00:00:00"/>
    <s v="Pago de la nómina y prima semestral del mes de junio de 2018, de los servidores de planta de la Secretaria Jurídica Distrital."/>
    <n v="525484"/>
    <n v="0"/>
    <n v="0"/>
    <n v="525484"/>
    <n v="525484"/>
    <n v="0"/>
    <s v="JUNIO"/>
    <s v="3-1-1-01-07-00-0000-00"/>
  </r>
  <r>
    <n v="2018"/>
    <n v="136"/>
    <n v="1"/>
    <d v="2018-01-01T00:00:00"/>
    <d v="2018-12-31T00:00:00"/>
    <d v="2018-12-31T00:00:00"/>
    <x v="18"/>
    <s v="Subsidio de Alimentación"/>
    <n v="151"/>
    <n v="126"/>
    <d v="2018-07-17T00:00:00"/>
    <s v="SECRETARIA JURIDICA DISTRITAL"/>
    <n v="1"/>
    <s v="RELACION DE AUTORIZACION"/>
    <n v="24"/>
    <d v="2018-07-17T00:00:00"/>
    <s v="Pago de la nómina del mes de julio de 2018 de  los servidores de planta de la Secretaría Jurídica Distrital."/>
    <n v="589666"/>
    <n v="0"/>
    <n v="0"/>
    <n v="589666"/>
    <n v="589666"/>
    <n v="0"/>
    <s v="JULIO"/>
    <s v="3-1-1-01-07-00-0000-00"/>
  </r>
  <r>
    <n v="2018"/>
    <n v="136"/>
    <n v="1"/>
    <d v="2018-01-01T00:00:00"/>
    <d v="2018-12-31T00:00:00"/>
    <d v="2018-12-31T00:00:00"/>
    <x v="18"/>
    <s v="Subsidio de Alimentación"/>
    <n v="168"/>
    <n v="141"/>
    <d v="2018-08-22T00:00:00"/>
    <s v="SECRETARIA JURIDICA DISTRITAL"/>
    <n v="1"/>
    <s v="RELACION DE AUTORIZACION"/>
    <n v="29"/>
    <d v="2018-08-22T00:00:00"/>
    <s v="PAGO DE LA NOMINA DEL MES DE AGOSTO DE 2018, DE LOS SERVIDORES DE PLANTA FIJA DE LA SECRETARIA JURIDICA DISTRITAL."/>
    <n v="601700"/>
    <n v="0"/>
    <n v="0"/>
    <n v="601700"/>
    <n v="601700"/>
    <n v="0"/>
    <s v="AGOSTO"/>
    <s v="3-1-1-01-07-00-0000-00"/>
  </r>
  <r>
    <n v="2018"/>
    <n v="136"/>
    <n v="1"/>
    <d v="2018-01-01T00:00:00"/>
    <d v="2018-12-31T00:00:00"/>
    <d v="2018-12-31T00:00:00"/>
    <x v="18"/>
    <s v="Subsidio de Alimentación"/>
    <n v="185"/>
    <n v="161"/>
    <d v="2018-09-18T00:00:00"/>
    <s v="SECRETARIA JURIDICA DISTRITAL"/>
    <n v="1"/>
    <s v="RELACION DE AUTORIZACION"/>
    <n v="33"/>
    <d v="2018-09-18T00:00:00"/>
    <s v="PAGO DE LA NÓMINA DEL MES DE SEPTIEMBRE DE 2018."/>
    <n v="559581"/>
    <n v="0"/>
    <n v="0"/>
    <n v="559581"/>
    <n v="559581"/>
    <n v="0"/>
    <s v="SEPTIEMBRE"/>
    <s v="3-1-1-01-07-00-0000-00"/>
  </r>
  <r>
    <n v="2018"/>
    <n v="136"/>
    <n v="1"/>
    <d v="2018-01-01T00:00:00"/>
    <d v="2018-12-31T00:00:00"/>
    <d v="2018-12-31T00:00:00"/>
    <x v="18"/>
    <s v="Subsidio de Alimentación"/>
    <n v="199"/>
    <n v="179"/>
    <d v="2018-10-18T00:00:00"/>
    <s v="SECRETARIA JURIDICA DISTRITAL"/>
    <n v="1"/>
    <s v="RELACION DE AUTORIZACION"/>
    <n v="37"/>
    <d v="2018-10-19T00:00:00"/>
    <s v="PAGO DE LA NÓMINA DEL MES DE OCTUBRE DE 2018."/>
    <n v="601700"/>
    <n v="0"/>
    <n v="0"/>
    <n v="601700"/>
    <n v="601700"/>
    <n v="0"/>
    <s v="OCTUBRE"/>
    <s v="3-1-1-01-07-00-0000-00"/>
  </r>
  <r>
    <n v="2018"/>
    <n v="136"/>
    <n v="1"/>
    <d v="2018-01-01T00:00:00"/>
    <d v="2018-12-31T00:00:00"/>
    <d v="2018-12-31T00:00:00"/>
    <x v="18"/>
    <s v="Subsidio de Alimentación"/>
    <n v="214"/>
    <n v="199"/>
    <d v="2018-11-20T00:00:00"/>
    <s v="SECRETARIA JURIDICA DISTRITAL"/>
    <n v="1"/>
    <s v="RELACION DE AUTORIZACION"/>
    <n v="44"/>
    <d v="2018-11-20T00:00:00"/>
    <s v="Pago de la nómina de los servidores de la Secretaría Jurídica Distrital, del mes de Noviembre de 2018."/>
    <n v="659864"/>
    <n v="0"/>
    <n v="0"/>
    <n v="659864"/>
    <n v="659864"/>
    <n v="0"/>
    <s v="NOVIEMBRE"/>
    <s v="3-1-1-01-07-00-0000-00"/>
  </r>
  <r>
    <n v="2018"/>
    <n v="136"/>
    <n v="1"/>
    <d v="2018-01-01T00:00:00"/>
    <d v="2018-12-31T00:00:00"/>
    <d v="2018-12-31T00:00:00"/>
    <x v="18"/>
    <s v="Subsidio de Alimentación"/>
    <n v="224"/>
    <n v="207"/>
    <d v="2018-12-07T00:00:00"/>
    <s v="SECRETARIA JURIDICA DISTRITAL"/>
    <n v="1"/>
    <s v="RELACION DE AUTORIZACION"/>
    <n v="47"/>
    <d v="2018-12-07T00:00:00"/>
    <s v="Pago de la nómina del mes de diciembre de 2018, de  los servidores de planta de la Secretaría Jurídica Distrital."/>
    <n v="631785"/>
    <n v="0"/>
    <n v="0"/>
    <n v="631785"/>
    <n v="631785"/>
    <n v="0"/>
    <s v="DICIEMBRE"/>
    <s v="3-1-1-01-07-00-0000-00"/>
  </r>
  <r>
    <n v="2018"/>
    <n v="136"/>
    <n v="1"/>
    <d v="2018-01-01T00:00:00"/>
    <d v="2018-12-31T00:00:00"/>
    <d v="2018-12-31T00:00:00"/>
    <x v="19"/>
    <s v="Bonificación por Servicios Prestados"/>
    <n v="90"/>
    <n v="19"/>
    <d v="2018-01-22T00:00:00"/>
    <s v="SECRETARIA JURIDICA DISTRITAL"/>
    <n v="1"/>
    <s v="RELACION DE AUTORIZACION"/>
    <n v="1"/>
    <d v="2018-01-22T00:00:00"/>
    <s v="Pago de la nómina del mes de enero de 2018."/>
    <n v="13445035"/>
    <n v="0"/>
    <n v="0"/>
    <n v="13445035"/>
    <n v="13445035"/>
    <n v="0"/>
    <s v="ENERO"/>
    <s v="3-1-1-01-08-00-0000-00"/>
  </r>
  <r>
    <n v="2018"/>
    <n v="136"/>
    <n v="1"/>
    <d v="2018-01-01T00:00:00"/>
    <d v="2018-12-31T00:00:00"/>
    <d v="2018-12-31T00:00:00"/>
    <x v="19"/>
    <s v="Bonificación por Servicios Prestados"/>
    <n v="111"/>
    <n v="84"/>
    <d v="2018-02-16T00:00:00"/>
    <s v="SECRETARIA JURIDICA DISTRITAL"/>
    <n v="1"/>
    <s v="RELACION DE AUTORIZACION"/>
    <n v="4"/>
    <d v="2018-02-16T00:00:00"/>
    <s v="PAGO DE NÓMINA DEL MES DE FEBRERO DE 2018."/>
    <n v="10084852"/>
    <n v="0"/>
    <n v="0"/>
    <n v="10084852"/>
    <n v="10084852"/>
    <n v="0"/>
    <s v="FEBRERO"/>
    <s v="3-1-1-01-08-00-0000-00"/>
  </r>
  <r>
    <n v="2018"/>
    <n v="136"/>
    <n v="1"/>
    <d v="2018-01-01T00:00:00"/>
    <d v="2018-12-31T00:00:00"/>
    <d v="2018-12-31T00:00:00"/>
    <x v="19"/>
    <s v="Bonificación por Servicios Prestados"/>
    <n v="116"/>
    <n v="92"/>
    <d v="2018-03-15T00:00:00"/>
    <s v="SECRETARIA JURIDICA DISTRITAL"/>
    <n v="1"/>
    <s v="RELACION DE AUTORIZACION"/>
    <n v="11"/>
    <d v="2018-03-15T00:00:00"/>
    <s v="Pago de la nómina de la Secretaria jurídica Distrital del mes de Marzo de 2018."/>
    <n v="31505576"/>
    <n v="0"/>
    <n v="0"/>
    <n v="31505576"/>
    <n v="31505576"/>
    <n v="0"/>
    <s v="MARZO"/>
    <s v="3-1-1-01-08-00-0000-00"/>
  </r>
  <r>
    <n v="2018"/>
    <n v="136"/>
    <n v="1"/>
    <d v="2018-01-01T00:00:00"/>
    <d v="2018-12-31T00:00:00"/>
    <d v="2018-12-31T00:00:00"/>
    <x v="19"/>
    <s v="Bonificación por Servicios Prestados"/>
    <n v="123"/>
    <n v="100"/>
    <d v="2018-04-18T00:00:00"/>
    <s v="SECRETARIA JURIDICA DISTRITAL"/>
    <n v="1"/>
    <s v="RELACION DE AUTORIZACION"/>
    <n v="14"/>
    <d v="2018-04-18T00:00:00"/>
    <s v="PAGO DE LA NOMINA Y CESANTIAS DEL MES DE ABRIL DE 2018."/>
    <n v="27497214"/>
    <n v="27497214"/>
    <n v="0"/>
    <n v="0"/>
    <n v="0"/>
    <n v="0"/>
    <s v="ABRIL"/>
    <s v="3-1-1-01-08-00-0000-00"/>
  </r>
  <r>
    <n v="2018"/>
    <n v="136"/>
    <n v="1"/>
    <d v="2018-01-01T00:00:00"/>
    <d v="2018-12-31T00:00:00"/>
    <d v="2018-12-31T00:00:00"/>
    <x v="19"/>
    <s v="Bonificación por Servicios Prestados"/>
    <n v="124"/>
    <n v="102"/>
    <d v="2018-04-19T00:00:00"/>
    <s v="SECRETARIA JURIDICA DISTRITAL"/>
    <n v="1"/>
    <s v="RELACION DE AUTORIZACION"/>
    <n v="14"/>
    <d v="2018-04-19T00:00:00"/>
    <s v="Pago de la nómina del mes de abril de 2018, de los servidores de planta de la Secretaría Jurídica Distrital."/>
    <n v="27497214"/>
    <n v="0"/>
    <n v="0"/>
    <n v="27497214"/>
    <n v="27497214"/>
    <n v="0"/>
    <s v="ABRIL"/>
    <s v="3-1-1-01-08-00-0000-00"/>
  </r>
  <r>
    <n v="2018"/>
    <n v="136"/>
    <n v="1"/>
    <d v="2018-01-01T00:00:00"/>
    <d v="2018-12-31T00:00:00"/>
    <d v="2018-12-31T00:00:00"/>
    <x v="19"/>
    <s v="Bonificación por Servicios Prestados"/>
    <n v="131"/>
    <n v="110"/>
    <d v="2018-05-21T00:00:00"/>
    <s v="SECRETARIA JURIDICA DISTRITAL"/>
    <n v="1"/>
    <s v="RELACION DE AUTORIZACION"/>
    <n v="17"/>
    <d v="2018-05-21T00:00:00"/>
    <s v="Pago de la nómina de los servidores públicos de la Secretaría Jurídica Distrital,  del mes de Mayo de 2018."/>
    <n v="18275752"/>
    <n v="0"/>
    <n v="0"/>
    <n v="18275752"/>
    <n v="18275752"/>
    <n v="0"/>
    <s v="MAYO"/>
    <s v="3-1-1-01-08-00-0000-00"/>
  </r>
  <r>
    <n v="2018"/>
    <n v="136"/>
    <n v="1"/>
    <d v="2018-01-01T00:00:00"/>
    <d v="2018-12-31T00:00:00"/>
    <d v="2018-12-31T00:00:00"/>
    <x v="19"/>
    <s v="Bonificación por Servicios Prestados"/>
    <n v="135"/>
    <n v="118"/>
    <d v="2018-06-08T00:00:00"/>
    <s v="SECRETARIA JURIDICA DISTRITAL"/>
    <n v="1"/>
    <s v="RELACION DE AUTORIZACION"/>
    <n v="21"/>
    <d v="2018-06-08T00:00:00"/>
    <s v="Pago de la nómina y prima semestral del mes de junio de 2018, de los servidores de planta de la Secretaria Jurídica Distrital."/>
    <n v="18604605"/>
    <n v="0"/>
    <n v="0"/>
    <n v="18604605"/>
    <n v="18604605"/>
    <n v="0"/>
    <s v="JUNIO"/>
    <s v="3-1-1-01-08-00-0000-00"/>
  </r>
  <r>
    <n v="2018"/>
    <n v="136"/>
    <n v="1"/>
    <d v="2018-01-01T00:00:00"/>
    <d v="2018-12-31T00:00:00"/>
    <d v="2018-12-31T00:00:00"/>
    <x v="19"/>
    <s v="Bonificación por Servicios Prestados"/>
    <n v="151"/>
    <n v="126"/>
    <d v="2018-07-17T00:00:00"/>
    <s v="SECRETARIA JURIDICA DISTRITAL"/>
    <n v="1"/>
    <s v="RELACION DE AUTORIZACION"/>
    <n v="24"/>
    <d v="2018-07-17T00:00:00"/>
    <s v="Pago de la nómina del mes de julio de 2018 de  los servidores de planta de la Secretaría Jurídica Distrital."/>
    <n v="10986145"/>
    <n v="0"/>
    <n v="0"/>
    <n v="10986145"/>
    <n v="10986145"/>
    <n v="0"/>
    <s v="JULIO"/>
    <s v="3-1-1-01-08-00-0000-00"/>
  </r>
  <r>
    <n v="2018"/>
    <n v="136"/>
    <n v="1"/>
    <d v="2018-01-01T00:00:00"/>
    <d v="2018-12-31T00:00:00"/>
    <d v="2018-12-31T00:00:00"/>
    <x v="19"/>
    <s v="Bonificación por Servicios Prestados"/>
    <n v="168"/>
    <n v="141"/>
    <d v="2018-08-22T00:00:00"/>
    <s v="SECRETARIA JURIDICA DISTRITAL"/>
    <n v="1"/>
    <s v="RELACION DE AUTORIZACION"/>
    <n v="29"/>
    <d v="2018-08-22T00:00:00"/>
    <s v="PAGO DE LA NOMINA DEL MES DE AGOSTO DE 2018, DE LOS SERVIDORES DE PLANTA FIJA DE LA SECRETARIA JURIDICA DISTRITAL."/>
    <n v="14651119"/>
    <n v="0"/>
    <n v="0"/>
    <n v="14651119"/>
    <n v="14651119"/>
    <n v="0"/>
    <s v="AGOSTO"/>
    <s v="3-1-1-01-08-00-0000-00"/>
  </r>
  <r>
    <n v="2018"/>
    <n v="136"/>
    <n v="1"/>
    <d v="2018-01-01T00:00:00"/>
    <d v="2018-12-31T00:00:00"/>
    <d v="2018-12-31T00:00:00"/>
    <x v="19"/>
    <s v="Bonificación por Servicios Prestados"/>
    <n v="185"/>
    <n v="161"/>
    <d v="2018-09-18T00:00:00"/>
    <s v="SECRETARIA JURIDICA DISTRITAL"/>
    <n v="1"/>
    <s v="RELACION DE AUTORIZACION"/>
    <n v="33"/>
    <d v="2018-09-18T00:00:00"/>
    <s v="PAGO DE LA NÓMINA DEL MES DE SEPTIEMBRE DE 2018."/>
    <n v="17288195"/>
    <n v="0"/>
    <n v="0"/>
    <n v="17288195"/>
    <n v="17288195"/>
    <n v="0"/>
    <s v="SEPTIEMBRE"/>
    <s v="3-1-1-01-08-00-0000-00"/>
  </r>
  <r>
    <n v="2018"/>
    <n v="136"/>
    <n v="1"/>
    <d v="2018-01-01T00:00:00"/>
    <d v="2018-12-31T00:00:00"/>
    <d v="2018-12-31T00:00:00"/>
    <x v="19"/>
    <s v="Bonificación por Servicios Prestados"/>
    <n v="199"/>
    <n v="179"/>
    <d v="2018-10-18T00:00:00"/>
    <s v="SECRETARIA JURIDICA DISTRITAL"/>
    <n v="1"/>
    <s v="RELACION DE AUTORIZACION"/>
    <n v="37"/>
    <d v="2018-10-19T00:00:00"/>
    <s v="PAGO DE LA NÓMINA DEL MES DE OCTUBRE DE 2018."/>
    <n v="8521332"/>
    <n v="0"/>
    <n v="0"/>
    <n v="8521332"/>
    <n v="8521332"/>
    <n v="0"/>
    <s v="OCTUBRE"/>
    <s v="3-1-1-01-08-00-0000-00"/>
  </r>
  <r>
    <n v="2018"/>
    <n v="136"/>
    <n v="1"/>
    <d v="2018-01-01T00:00:00"/>
    <d v="2018-12-31T00:00:00"/>
    <d v="2018-12-31T00:00:00"/>
    <x v="19"/>
    <s v="Bonificación por Servicios Prestados"/>
    <n v="214"/>
    <n v="199"/>
    <d v="2018-11-20T00:00:00"/>
    <s v="SECRETARIA JURIDICA DISTRITAL"/>
    <n v="1"/>
    <s v="RELACION DE AUTORIZACION"/>
    <n v="44"/>
    <d v="2018-11-20T00:00:00"/>
    <s v="Pago de la nómina de los servidores de la Secretaría Jurídica Distrital, del mes de Noviembre de 2018."/>
    <n v="19466809"/>
    <n v="0"/>
    <n v="0"/>
    <n v="19466809"/>
    <n v="19466809"/>
    <n v="0"/>
    <s v="NOVIEMBRE"/>
    <s v="3-1-1-01-08-00-0000-00"/>
  </r>
  <r>
    <n v="2018"/>
    <n v="136"/>
    <n v="1"/>
    <d v="2018-01-01T00:00:00"/>
    <d v="2018-12-31T00:00:00"/>
    <d v="2018-12-31T00:00:00"/>
    <x v="19"/>
    <s v="Bonificación por Servicios Prestados"/>
    <n v="224"/>
    <n v="207"/>
    <d v="2018-12-07T00:00:00"/>
    <s v="SECRETARIA JURIDICA DISTRITAL"/>
    <n v="1"/>
    <s v="RELACION DE AUTORIZACION"/>
    <n v="47"/>
    <d v="2018-12-07T00:00:00"/>
    <s v="Pago de la nómina del mes de diciembre de 2018, de  los servidores de planta de la Secretaría Jurídica Distrital."/>
    <n v="8338221"/>
    <n v="0"/>
    <n v="0"/>
    <n v="8338221"/>
    <n v="8338221"/>
    <n v="0"/>
    <s v="DICIEMBRE"/>
    <s v="3-1-1-01-08-00-0000-00"/>
  </r>
  <r>
    <n v="2018"/>
    <n v="136"/>
    <n v="1"/>
    <d v="2018-01-01T00:00:00"/>
    <d v="2018-12-31T00:00:00"/>
    <d v="2018-12-31T00:00:00"/>
    <x v="20"/>
    <s v="Prima Semestral"/>
    <n v="123"/>
    <n v="100"/>
    <d v="2018-04-18T00:00:00"/>
    <s v="SECRETARIA JURIDICA DISTRITAL"/>
    <n v="1"/>
    <s v="RELACION DE AUTORIZACION"/>
    <n v="14"/>
    <d v="2018-04-18T00:00:00"/>
    <s v="PAGO DE LA NOMINA Y CESANTIAS DEL MES DE ABRIL DE 2018."/>
    <n v="3699196"/>
    <n v="3699196"/>
    <n v="0"/>
    <n v="0"/>
    <n v="0"/>
    <n v="0"/>
    <s v="ABRIL"/>
    <s v="3-1-1-01-11-00-0000-00"/>
  </r>
  <r>
    <n v="2018"/>
    <n v="136"/>
    <n v="1"/>
    <d v="2018-01-01T00:00:00"/>
    <d v="2018-12-31T00:00:00"/>
    <d v="2018-12-31T00:00:00"/>
    <x v="20"/>
    <s v="Prima Semestral"/>
    <n v="131"/>
    <n v="110"/>
    <d v="2018-05-21T00:00:00"/>
    <s v="SECRETARIA JURIDICA DISTRITAL"/>
    <n v="1"/>
    <s v="RELACION DE AUTORIZACION"/>
    <n v="17"/>
    <d v="2018-05-21T00:00:00"/>
    <s v="Pago de la nómina de los servidores públicos de la Secretaría Jurídica Distrital,  del mes de Mayo de 2018."/>
    <n v="3699196"/>
    <n v="0"/>
    <n v="0"/>
    <n v="3699196"/>
    <n v="3699196"/>
    <n v="0"/>
    <s v="MAYO"/>
    <s v="3-1-1-01-11-00-0000-00"/>
  </r>
  <r>
    <n v="2018"/>
    <n v="136"/>
    <n v="1"/>
    <d v="2018-01-01T00:00:00"/>
    <d v="2018-12-31T00:00:00"/>
    <d v="2018-12-31T00:00:00"/>
    <x v="20"/>
    <s v="Prima Semestral"/>
    <n v="135"/>
    <n v="118"/>
    <d v="2018-06-08T00:00:00"/>
    <s v="SECRETARIA JURIDICA DISTRITAL"/>
    <n v="1"/>
    <s v="RELACION DE AUTORIZACION"/>
    <n v="21"/>
    <d v="2018-06-08T00:00:00"/>
    <s v="Pago de la nómina y prima semestral del mes de junio de 2018, de los servidores de planta de la Secretaria Jurídica Distrital."/>
    <n v="922509431"/>
    <n v="0"/>
    <n v="0"/>
    <n v="922509431"/>
    <n v="922509431"/>
    <n v="0"/>
    <s v="JUNIO"/>
    <s v="3-1-1-01-11-00-0000-00"/>
  </r>
  <r>
    <n v="2018"/>
    <n v="136"/>
    <n v="1"/>
    <d v="2018-01-01T00:00:00"/>
    <d v="2018-12-31T00:00:00"/>
    <d v="2018-12-31T00:00:00"/>
    <x v="20"/>
    <s v="Prima Semestral"/>
    <n v="151"/>
    <n v="126"/>
    <d v="2018-07-17T00:00:00"/>
    <s v="SECRETARIA JURIDICA DISTRITAL"/>
    <n v="1"/>
    <s v="RELACION DE AUTORIZACION"/>
    <n v="24"/>
    <d v="2018-07-17T00:00:00"/>
    <s v="Pago de la nómina del mes de julio de 2018 de  los servidores de planta de la Secretaría Jurídica Distrital."/>
    <n v="276297"/>
    <n v="0"/>
    <n v="0"/>
    <n v="276297"/>
    <n v="276297"/>
    <n v="0"/>
    <s v="JULIO"/>
    <s v="3-1-1-01-11-00-0000-00"/>
  </r>
  <r>
    <n v="2018"/>
    <n v="136"/>
    <n v="1"/>
    <d v="2018-01-01T00:00:00"/>
    <d v="2018-12-31T00:00:00"/>
    <d v="2018-12-31T00:00:00"/>
    <x v="20"/>
    <s v="Prima Semestral"/>
    <n v="199"/>
    <n v="179"/>
    <d v="2018-10-18T00:00:00"/>
    <s v="SECRETARIA JURIDICA DISTRITAL"/>
    <n v="1"/>
    <s v="RELACION DE AUTORIZACION"/>
    <n v="37"/>
    <d v="2018-10-19T00:00:00"/>
    <s v="PAGO DE LA NÓMINA DEL MES DE OCTUBRE DE 2018."/>
    <n v="1157958"/>
    <n v="0"/>
    <n v="0"/>
    <n v="1157958"/>
    <n v="1157958"/>
    <n v="0"/>
    <s v="OCTUBRE"/>
    <s v="3-1-1-01-11-00-0000-00"/>
  </r>
  <r>
    <n v="2018"/>
    <n v="136"/>
    <n v="1"/>
    <d v="2018-01-01T00:00:00"/>
    <d v="2018-12-31T00:00:00"/>
    <d v="2018-12-31T00:00:00"/>
    <x v="21"/>
    <s v="Prima de Navidad"/>
    <n v="111"/>
    <n v="84"/>
    <d v="2018-02-16T00:00:00"/>
    <s v="SECRETARIA JURIDICA DISTRITAL"/>
    <n v="1"/>
    <s v="RELACION DE AUTORIZACION"/>
    <n v="4"/>
    <d v="2018-02-16T00:00:00"/>
    <s v="PAGO DE NÓMINA DEL MES DE FEBRERO DE 2018."/>
    <n v="5040894"/>
    <n v="0"/>
    <n v="0"/>
    <n v="5040894"/>
    <n v="5040894"/>
    <n v="0"/>
    <s v="FEBRERO"/>
    <s v="3-1-1-01-13-00-0000-00"/>
  </r>
  <r>
    <n v="2018"/>
    <n v="136"/>
    <n v="1"/>
    <d v="2018-01-01T00:00:00"/>
    <d v="2018-12-31T00:00:00"/>
    <d v="2018-12-31T00:00:00"/>
    <x v="21"/>
    <s v="Prima de Navidad"/>
    <n v="123"/>
    <n v="100"/>
    <d v="2018-04-18T00:00:00"/>
    <s v="SECRETARIA JURIDICA DISTRITAL"/>
    <n v="1"/>
    <s v="RELACION DE AUTORIZACION"/>
    <n v="14"/>
    <d v="2018-04-18T00:00:00"/>
    <s v="PAGO DE LA NOMINA Y CESANTIAS DEL MES DE ABRIL DE 2018."/>
    <n v="1676619"/>
    <n v="1676619"/>
    <n v="0"/>
    <n v="0"/>
    <n v="0"/>
    <n v="0"/>
    <s v="ABRIL"/>
    <s v="3-1-1-01-13-00-0000-00"/>
  </r>
  <r>
    <n v="2018"/>
    <n v="136"/>
    <n v="1"/>
    <d v="2018-01-01T00:00:00"/>
    <d v="2018-12-31T00:00:00"/>
    <d v="2018-12-31T00:00:00"/>
    <x v="21"/>
    <s v="Prima de Navidad"/>
    <n v="131"/>
    <n v="110"/>
    <d v="2018-05-21T00:00:00"/>
    <s v="SECRETARIA JURIDICA DISTRITAL"/>
    <n v="1"/>
    <s v="RELACION DE AUTORIZACION"/>
    <n v="17"/>
    <d v="2018-05-21T00:00:00"/>
    <s v="Pago de la nómina de los servidores públicos de la Secretaría Jurídica Distrital,  del mes de Mayo de 2018."/>
    <n v="1725132"/>
    <n v="0"/>
    <n v="0"/>
    <n v="1725132"/>
    <n v="1725132"/>
    <n v="0"/>
    <s v="MAYO"/>
    <s v="3-1-1-01-13-00-0000-00"/>
  </r>
  <r>
    <n v="2018"/>
    <n v="136"/>
    <n v="1"/>
    <d v="2018-01-01T00:00:00"/>
    <d v="2018-12-31T00:00:00"/>
    <d v="2018-12-31T00:00:00"/>
    <x v="21"/>
    <s v="Prima de Navidad"/>
    <n v="185"/>
    <n v="161"/>
    <d v="2018-09-18T00:00:00"/>
    <s v="SECRETARIA JURIDICA DISTRITAL"/>
    <n v="1"/>
    <s v="RELACION DE AUTORIZACION"/>
    <n v="33"/>
    <d v="2018-09-18T00:00:00"/>
    <s v="PAGO DE LA NÓMINA DEL MES DE SEPTIEMBRE DE 2018."/>
    <n v="6937001"/>
    <n v="0"/>
    <n v="0"/>
    <n v="6937001"/>
    <n v="6937001"/>
    <n v="0"/>
    <s v="SEPTIEMBRE"/>
    <s v="3-1-1-01-13-00-0000-00"/>
  </r>
  <r>
    <n v="2018"/>
    <n v="136"/>
    <n v="1"/>
    <d v="2018-01-01T00:00:00"/>
    <d v="2018-12-31T00:00:00"/>
    <d v="2018-12-31T00:00:00"/>
    <x v="21"/>
    <s v="Prima de Navidad"/>
    <n v="199"/>
    <n v="179"/>
    <d v="2018-10-18T00:00:00"/>
    <s v="SECRETARIA JURIDICA DISTRITAL"/>
    <n v="1"/>
    <s v="RELACION DE AUTORIZACION"/>
    <n v="37"/>
    <d v="2018-10-19T00:00:00"/>
    <s v="PAGO DE LA NÓMINA DEL MES DE OCTUBRE DE 2018."/>
    <n v="2171792"/>
    <n v="0"/>
    <n v="0"/>
    <n v="2171792"/>
    <n v="2171792"/>
    <n v="0"/>
    <s v="OCTUBRE"/>
    <s v="3-1-1-01-13-00-0000-00"/>
  </r>
  <r>
    <n v="2018"/>
    <n v="136"/>
    <n v="1"/>
    <d v="2018-01-01T00:00:00"/>
    <d v="2018-12-31T00:00:00"/>
    <d v="2018-12-31T00:00:00"/>
    <x v="21"/>
    <s v="Prima de Navidad"/>
    <n v="224"/>
    <n v="207"/>
    <d v="2018-12-07T00:00:00"/>
    <s v="SECRETARIA JURIDICA DISTRITAL"/>
    <n v="1"/>
    <s v="RELACION DE AUTORIZACION"/>
    <n v="47"/>
    <d v="2018-12-07T00:00:00"/>
    <s v="Pago de la nómina del mes de diciembre de 2018, de  los servidores de planta de la Secretaría Jurídica Distrital."/>
    <n v="844020649"/>
    <n v="0"/>
    <n v="0"/>
    <n v="844020649"/>
    <n v="844020649"/>
    <n v="0"/>
    <s v="DICIEMBRE"/>
    <s v="3-1-1-01-13-00-0000-00"/>
  </r>
  <r>
    <n v="2018"/>
    <n v="136"/>
    <n v="1"/>
    <d v="2018-01-01T00:00:00"/>
    <d v="2018-12-31T00:00:00"/>
    <d v="2018-12-31T00:00:00"/>
    <x v="22"/>
    <s v="Prima de Vacaciones"/>
    <n v="90"/>
    <n v="19"/>
    <d v="2018-01-22T00:00:00"/>
    <s v="SECRETARIA JURIDICA DISTRITAL"/>
    <n v="1"/>
    <s v="RELACION DE AUTORIZACION"/>
    <n v="1"/>
    <d v="2018-01-22T00:00:00"/>
    <s v="Pago de la nómina del mes de enero de 2018."/>
    <n v="3109708"/>
    <n v="0"/>
    <n v="0"/>
    <n v="3109708"/>
    <n v="3109708"/>
    <n v="0"/>
    <s v="ENERO"/>
    <s v="3-1-1-01-14-00-0000-00"/>
  </r>
  <r>
    <n v="2018"/>
    <n v="136"/>
    <n v="1"/>
    <d v="2018-01-01T00:00:00"/>
    <d v="2018-12-31T00:00:00"/>
    <d v="2018-12-31T00:00:00"/>
    <x v="22"/>
    <s v="Prima de Vacaciones"/>
    <n v="111"/>
    <n v="84"/>
    <d v="2018-02-16T00:00:00"/>
    <s v="SECRETARIA JURIDICA DISTRITAL"/>
    <n v="1"/>
    <s v="RELACION DE AUTORIZACION"/>
    <n v="4"/>
    <d v="2018-02-16T00:00:00"/>
    <s v="PAGO DE NÓMINA DEL MES DE FEBRERO DE 2018."/>
    <n v="17593516"/>
    <n v="0"/>
    <n v="0"/>
    <n v="17593516"/>
    <n v="17593516"/>
    <n v="0"/>
    <s v="FEBRERO"/>
    <s v="3-1-1-01-14-00-0000-00"/>
  </r>
  <r>
    <n v="2018"/>
    <n v="136"/>
    <n v="1"/>
    <d v="2018-01-01T00:00:00"/>
    <d v="2018-12-31T00:00:00"/>
    <d v="2018-12-31T00:00:00"/>
    <x v="22"/>
    <s v="Prima de Vacaciones"/>
    <n v="116"/>
    <n v="92"/>
    <d v="2018-03-15T00:00:00"/>
    <s v="SECRETARIA JURIDICA DISTRITAL"/>
    <n v="1"/>
    <s v="RELACION DE AUTORIZACION"/>
    <n v="11"/>
    <d v="2018-03-15T00:00:00"/>
    <s v="Pago de la nómina de la Secretaria jurídica Distrital del mes de Marzo de 2018."/>
    <n v="12323947"/>
    <n v="0"/>
    <n v="0"/>
    <n v="12323947"/>
    <n v="12323947"/>
    <n v="0"/>
    <s v="MARZO"/>
    <s v="3-1-1-01-14-00-0000-00"/>
  </r>
  <r>
    <n v="2018"/>
    <n v="136"/>
    <n v="1"/>
    <d v="2018-01-01T00:00:00"/>
    <d v="2018-12-31T00:00:00"/>
    <d v="2018-12-31T00:00:00"/>
    <x v="22"/>
    <s v="Prima de Vacaciones"/>
    <n v="123"/>
    <n v="100"/>
    <d v="2018-04-18T00:00:00"/>
    <s v="SECRETARIA JURIDICA DISTRITAL"/>
    <n v="1"/>
    <s v="RELACION DE AUTORIZACION"/>
    <n v="14"/>
    <d v="2018-04-18T00:00:00"/>
    <s v="PAGO DE LA NOMINA Y CESANTIAS DEL MES DE ABRIL DE 2018."/>
    <n v="16230072"/>
    <n v="16230072"/>
    <n v="0"/>
    <n v="0"/>
    <n v="0"/>
    <n v="0"/>
    <s v="ABRIL"/>
    <s v="3-1-1-01-14-00-0000-00"/>
  </r>
  <r>
    <n v="2018"/>
    <n v="136"/>
    <n v="1"/>
    <d v="2018-01-01T00:00:00"/>
    <d v="2018-12-31T00:00:00"/>
    <d v="2018-12-31T00:00:00"/>
    <x v="22"/>
    <s v="Prima de Vacaciones"/>
    <n v="124"/>
    <n v="102"/>
    <d v="2018-04-19T00:00:00"/>
    <s v="SECRETARIA JURIDICA DISTRITAL"/>
    <n v="1"/>
    <s v="RELACION DE AUTORIZACION"/>
    <n v="14"/>
    <d v="2018-04-19T00:00:00"/>
    <s v="Pago de la nómina del mes de abril de 2018, de los servidores de planta de la Secretaría Jurídica Distrital."/>
    <n v="11620033"/>
    <n v="0"/>
    <n v="0"/>
    <n v="11620033"/>
    <n v="11620033"/>
    <n v="0"/>
    <s v="ABRIL"/>
    <s v="3-1-1-01-14-00-0000-00"/>
  </r>
  <r>
    <n v="2018"/>
    <n v="136"/>
    <n v="1"/>
    <d v="2018-01-01T00:00:00"/>
    <d v="2018-12-31T00:00:00"/>
    <d v="2018-12-31T00:00:00"/>
    <x v="22"/>
    <s v="Prima de Vacaciones"/>
    <n v="131"/>
    <n v="110"/>
    <d v="2018-05-21T00:00:00"/>
    <s v="SECRETARIA JURIDICA DISTRITAL"/>
    <n v="1"/>
    <s v="RELACION DE AUTORIZACION"/>
    <n v="17"/>
    <d v="2018-05-21T00:00:00"/>
    <s v="Pago de la nómina de los servidores públicos de la Secretaría Jurídica Distrital,  del mes de Mayo de 2018."/>
    <n v="15651230"/>
    <n v="0"/>
    <n v="0"/>
    <n v="15651230"/>
    <n v="15651230"/>
    <n v="0"/>
    <s v="MAYO"/>
    <s v="3-1-1-01-14-00-0000-00"/>
  </r>
  <r>
    <n v="2018"/>
    <n v="136"/>
    <n v="1"/>
    <d v="2018-01-01T00:00:00"/>
    <d v="2018-12-31T00:00:00"/>
    <d v="2018-12-31T00:00:00"/>
    <x v="22"/>
    <s v="Prima de Vacaciones"/>
    <n v="135"/>
    <n v="118"/>
    <d v="2018-06-08T00:00:00"/>
    <s v="SECRETARIA JURIDICA DISTRITAL"/>
    <n v="1"/>
    <s v="RELACION DE AUTORIZACION"/>
    <n v="21"/>
    <d v="2018-06-08T00:00:00"/>
    <s v="Pago de la nómina y prima semestral del mes de junio de 2018, de los servidores de planta de la Secretaria Jurídica Distrital."/>
    <n v="53135962"/>
    <n v="0"/>
    <n v="0"/>
    <n v="53135962"/>
    <n v="53135962"/>
    <n v="0"/>
    <s v="JUNIO"/>
    <s v="3-1-1-01-14-00-0000-00"/>
  </r>
  <r>
    <n v="2018"/>
    <n v="136"/>
    <n v="1"/>
    <d v="2018-01-01T00:00:00"/>
    <d v="2018-12-31T00:00:00"/>
    <d v="2018-12-31T00:00:00"/>
    <x v="22"/>
    <s v="Prima de Vacaciones"/>
    <n v="151"/>
    <n v="126"/>
    <d v="2018-07-17T00:00:00"/>
    <s v="SECRETARIA JURIDICA DISTRITAL"/>
    <n v="1"/>
    <s v="RELACION DE AUTORIZACION"/>
    <n v="24"/>
    <d v="2018-07-17T00:00:00"/>
    <s v="Pago de la nómina del mes de julio de 2018 de  los servidores de planta de la Secretaría Jurídica Distrital."/>
    <n v="52141174"/>
    <n v="0"/>
    <n v="0"/>
    <n v="52141174"/>
    <n v="52141174"/>
    <n v="0"/>
    <s v="JULIO"/>
    <s v="3-1-1-01-14-00-0000-00"/>
  </r>
  <r>
    <n v="2018"/>
    <n v="136"/>
    <n v="1"/>
    <d v="2018-01-01T00:00:00"/>
    <d v="2018-12-31T00:00:00"/>
    <d v="2018-12-31T00:00:00"/>
    <x v="22"/>
    <s v="Prima de Vacaciones"/>
    <n v="168"/>
    <n v="141"/>
    <d v="2018-08-22T00:00:00"/>
    <s v="SECRETARIA JURIDICA DISTRITAL"/>
    <n v="1"/>
    <s v="RELACION DE AUTORIZACION"/>
    <n v="29"/>
    <d v="2018-08-22T00:00:00"/>
    <s v="PAGO DE LA NOMINA DEL MES DE AGOSTO DE 2018, DE LOS SERVIDORES DE PLANTA FIJA DE LA SECRETARIA JURIDICA DISTRITAL."/>
    <n v="19388898"/>
    <n v="0"/>
    <n v="0"/>
    <n v="19388898"/>
    <n v="19388898"/>
    <n v="0"/>
    <s v="AGOSTO"/>
    <s v="3-1-1-01-14-00-0000-00"/>
  </r>
  <r>
    <n v="2018"/>
    <n v="136"/>
    <n v="1"/>
    <d v="2018-01-01T00:00:00"/>
    <d v="2018-12-31T00:00:00"/>
    <d v="2018-12-31T00:00:00"/>
    <x v="22"/>
    <s v="Prima de Vacaciones"/>
    <n v="179"/>
    <n v="154"/>
    <d v="2018-09-05T00:00:00"/>
    <s v="SECRETARIA JURIDICA DISTRITAL"/>
    <n v="1"/>
    <s v="RELACION DE AUTORIZACION"/>
    <n v="32"/>
    <d v="2018-09-04T00:00:00"/>
    <s v="NÓMINA ADICIONAL DEL MES DE AGOSTO DE 2018."/>
    <n v="6153062"/>
    <n v="0"/>
    <n v="0"/>
    <n v="6153062"/>
    <n v="6153062"/>
    <n v="0"/>
    <s v="SEPTIEMBRE"/>
    <s v="3-1-1-01-14-00-0000-00"/>
  </r>
  <r>
    <n v="2018"/>
    <n v="136"/>
    <n v="1"/>
    <d v="2018-01-01T00:00:00"/>
    <d v="2018-12-31T00:00:00"/>
    <d v="2018-12-31T00:00:00"/>
    <x v="22"/>
    <s v="Prima de Vacaciones"/>
    <n v="185"/>
    <n v="161"/>
    <d v="2018-09-18T00:00:00"/>
    <s v="SECRETARIA JURIDICA DISTRITAL"/>
    <n v="1"/>
    <s v="RELACION DE AUTORIZACION"/>
    <n v="33"/>
    <d v="2018-09-18T00:00:00"/>
    <s v="PAGO DE LA NÓMINA DEL MES DE SEPTIEMBRE DE 2018."/>
    <n v="40563206"/>
    <n v="0"/>
    <n v="0"/>
    <n v="40563206"/>
    <n v="40563206"/>
    <n v="0"/>
    <s v="SEPTIEMBRE"/>
    <s v="3-1-1-01-14-00-0000-00"/>
  </r>
  <r>
    <n v="2018"/>
    <n v="136"/>
    <n v="1"/>
    <d v="2018-01-01T00:00:00"/>
    <d v="2018-12-31T00:00:00"/>
    <d v="2018-12-31T00:00:00"/>
    <x v="22"/>
    <s v="Prima de Vacaciones"/>
    <n v="199"/>
    <n v="179"/>
    <d v="2018-10-18T00:00:00"/>
    <s v="SECRETARIA JURIDICA DISTRITAL"/>
    <n v="1"/>
    <s v="RELACION DE AUTORIZACION"/>
    <n v="37"/>
    <d v="2018-10-19T00:00:00"/>
    <s v="PAGO DE LA NÓMINA DEL MES DE OCTUBRE DE 2018."/>
    <n v="33449353"/>
    <n v="0"/>
    <n v="0"/>
    <n v="33449353"/>
    <n v="33449353"/>
    <n v="0"/>
    <s v="OCTUBRE"/>
    <s v="3-1-1-01-14-00-0000-00"/>
  </r>
  <r>
    <n v="2018"/>
    <n v="136"/>
    <n v="1"/>
    <d v="2018-01-01T00:00:00"/>
    <d v="2018-12-31T00:00:00"/>
    <d v="2018-12-31T00:00:00"/>
    <x v="22"/>
    <s v="Prima de Vacaciones"/>
    <n v="214"/>
    <n v="199"/>
    <d v="2018-11-20T00:00:00"/>
    <s v="SECRETARIA JURIDICA DISTRITAL"/>
    <n v="1"/>
    <s v="RELACION DE AUTORIZACION"/>
    <n v="44"/>
    <d v="2018-11-20T00:00:00"/>
    <s v="Pago de la nómina de los servidores de la Secretaría Jurídica Distrital, del mes de Noviembre de 2018."/>
    <n v="23127958"/>
    <n v="0"/>
    <n v="0"/>
    <n v="23127958"/>
    <n v="23127958"/>
    <n v="0"/>
    <s v="NOVIEMBRE"/>
    <s v="3-1-1-01-14-00-0000-00"/>
  </r>
  <r>
    <n v="2018"/>
    <n v="136"/>
    <n v="1"/>
    <d v="2018-01-01T00:00:00"/>
    <d v="2018-12-31T00:00:00"/>
    <d v="2018-12-31T00:00:00"/>
    <x v="22"/>
    <s v="Prima de Vacaciones"/>
    <n v="224"/>
    <n v="207"/>
    <d v="2018-12-07T00:00:00"/>
    <s v="SECRETARIA JURIDICA DISTRITAL"/>
    <n v="1"/>
    <s v="RELACION DE AUTORIZACION"/>
    <n v="47"/>
    <d v="2018-12-07T00:00:00"/>
    <s v="Pago de la nómina del mes de diciembre de 2018, de  los servidores de planta de la Secretaría Jurídica Distrital."/>
    <n v="117698518"/>
    <n v="0"/>
    <n v="0"/>
    <n v="117698518"/>
    <n v="117698518"/>
    <n v="0"/>
    <s v="DICIEMBRE"/>
    <s v="3-1-1-01-14-00-0000-00"/>
  </r>
  <r>
    <n v="2018"/>
    <n v="136"/>
    <n v="1"/>
    <d v="2018-01-01T00:00:00"/>
    <d v="2018-12-31T00:00:00"/>
    <d v="2018-12-31T00:00:00"/>
    <x v="23"/>
    <s v="Prima Técnica"/>
    <n v="90"/>
    <n v="19"/>
    <d v="2018-01-22T00:00:00"/>
    <s v="SECRETARIA JURIDICA DISTRITAL"/>
    <n v="1"/>
    <s v="RELACION DE AUTORIZACION"/>
    <n v="1"/>
    <d v="2018-01-22T00:00:00"/>
    <s v="Pago de la nómina del mes de enero de 2018."/>
    <n v="143364992"/>
    <n v="0"/>
    <n v="0"/>
    <n v="143364992"/>
    <n v="143364992"/>
    <n v="0"/>
    <s v="ENERO"/>
    <s v="3-1-1-01-15-00-0000-00"/>
  </r>
  <r>
    <n v="2018"/>
    <n v="136"/>
    <n v="1"/>
    <d v="2018-01-01T00:00:00"/>
    <d v="2018-12-31T00:00:00"/>
    <d v="2018-12-31T00:00:00"/>
    <x v="23"/>
    <s v="Prima Técnica"/>
    <n v="111"/>
    <n v="84"/>
    <d v="2018-02-16T00:00:00"/>
    <s v="SECRETARIA JURIDICA DISTRITAL"/>
    <n v="1"/>
    <s v="RELACION DE AUTORIZACION"/>
    <n v="4"/>
    <d v="2018-02-16T00:00:00"/>
    <s v="PAGO DE NÓMINA DEL MES DE FEBRERO DE 2018."/>
    <n v="202155065"/>
    <n v="0"/>
    <n v="0"/>
    <n v="202155065"/>
    <n v="202155065"/>
    <n v="0"/>
    <s v="FEBRERO"/>
    <s v="3-1-1-01-15-00-0000-00"/>
  </r>
  <r>
    <n v="2018"/>
    <n v="136"/>
    <n v="1"/>
    <d v="2018-01-01T00:00:00"/>
    <d v="2018-12-31T00:00:00"/>
    <d v="2018-12-31T00:00:00"/>
    <x v="23"/>
    <s v="Prima Técnica"/>
    <n v="116"/>
    <n v="92"/>
    <d v="2018-03-15T00:00:00"/>
    <s v="SECRETARIA JURIDICA DISTRITAL"/>
    <n v="1"/>
    <s v="RELACION DE AUTORIZACION"/>
    <n v="11"/>
    <d v="2018-03-15T00:00:00"/>
    <s v="Pago de la nómina de la Secretaria jurídica Distrital del mes de Marzo de 2018."/>
    <n v="169843775"/>
    <n v="0"/>
    <n v="0"/>
    <n v="169843775"/>
    <n v="169843775"/>
    <n v="0"/>
    <s v="MARZO"/>
    <s v="3-1-1-01-15-00-0000-00"/>
  </r>
  <r>
    <n v="2018"/>
    <n v="136"/>
    <n v="1"/>
    <d v="2018-01-01T00:00:00"/>
    <d v="2018-12-31T00:00:00"/>
    <d v="2018-12-31T00:00:00"/>
    <x v="23"/>
    <s v="Prima Técnica"/>
    <n v="123"/>
    <n v="100"/>
    <d v="2018-04-18T00:00:00"/>
    <s v="SECRETARIA JURIDICA DISTRITAL"/>
    <n v="1"/>
    <s v="RELACION DE AUTORIZACION"/>
    <n v="14"/>
    <d v="2018-04-18T00:00:00"/>
    <s v="PAGO DE LA NOMINA Y CESANTIAS DEL MES DE ABRIL DE 2018."/>
    <n v="165869953"/>
    <n v="165869953"/>
    <n v="0"/>
    <n v="0"/>
    <n v="0"/>
    <n v="0"/>
    <s v="ABRIL"/>
    <s v="3-1-1-01-15-00-0000-00"/>
  </r>
  <r>
    <n v="2018"/>
    <n v="136"/>
    <n v="1"/>
    <d v="2018-01-01T00:00:00"/>
    <d v="2018-12-31T00:00:00"/>
    <d v="2018-12-31T00:00:00"/>
    <x v="23"/>
    <s v="Prima Técnica"/>
    <n v="124"/>
    <n v="102"/>
    <d v="2018-04-19T00:00:00"/>
    <s v="SECRETARIA JURIDICA DISTRITAL"/>
    <n v="1"/>
    <s v="RELACION DE AUTORIZACION"/>
    <n v="14"/>
    <d v="2018-04-19T00:00:00"/>
    <s v="Pago de la nómina del mes de abril de 2018, de los servidores de planta de la Secretaría Jurídica Distrital."/>
    <n v="165869953"/>
    <n v="0"/>
    <n v="0"/>
    <n v="165869953"/>
    <n v="165869953"/>
    <n v="0"/>
    <s v="ABRIL"/>
    <s v="3-1-1-01-15-00-0000-00"/>
  </r>
  <r>
    <n v="2018"/>
    <n v="136"/>
    <n v="1"/>
    <d v="2018-01-01T00:00:00"/>
    <d v="2018-12-31T00:00:00"/>
    <d v="2018-12-31T00:00:00"/>
    <x v="23"/>
    <s v="Prima Técnica"/>
    <n v="131"/>
    <n v="110"/>
    <d v="2018-05-21T00:00:00"/>
    <s v="SECRETARIA JURIDICA DISTRITAL"/>
    <n v="1"/>
    <s v="RELACION DE AUTORIZACION"/>
    <n v="17"/>
    <d v="2018-05-21T00:00:00"/>
    <s v="Pago de la nómina de los servidores públicos de la Secretaría Jurídica Distrital,  del mes de Mayo de 2018."/>
    <n v="168174532"/>
    <n v="0"/>
    <n v="0"/>
    <n v="168174532"/>
    <n v="168174532"/>
    <n v="0"/>
    <s v="MAYO"/>
    <s v="3-1-1-01-15-00-0000-00"/>
  </r>
  <r>
    <n v="2018"/>
    <n v="136"/>
    <n v="1"/>
    <d v="2018-01-01T00:00:00"/>
    <d v="2018-12-31T00:00:00"/>
    <d v="2018-12-31T00:00:00"/>
    <x v="23"/>
    <s v="Prima Técnica"/>
    <n v="135"/>
    <n v="118"/>
    <d v="2018-06-08T00:00:00"/>
    <s v="SECRETARIA JURIDICA DISTRITAL"/>
    <n v="1"/>
    <s v="RELACION DE AUTORIZACION"/>
    <n v="21"/>
    <d v="2018-06-08T00:00:00"/>
    <s v="Pago de la nómina y prima semestral del mes de junio de 2018, de los servidores de planta de la Secretaria Jurídica Distrital."/>
    <n v="160835451"/>
    <n v="0"/>
    <n v="0"/>
    <n v="160835451"/>
    <n v="160835451"/>
    <n v="0"/>
    <s v="JUNIO"/>
    <s v="3-1-1-01-15-00-0000-00"/>
  </r>
  <r>
    <n v="2018"/>
    <n v="136"/>
    <n v="1"/>
    <d v="2018-01-01T00:00:00"/>
    <d v="2018-12-31T00:00:00"/>
    <d v="2018-12-31T00:00:00"/>
    <x v="23"/>
    <s v="Prima Técnica"/>
    <n v="151"/>
    <n v="126"/>
    <d v="2018-07-17T00:00:00"/>
    <s v="SECRETARIA JURIDICA DISTRITAL"/>
    <n v="1"/>
    <s v="RELACION DE AUTORIZACION"/>
    <n v="24"/>
    <d v="2018-07-17T00:00:00"/>
    <s v="Pago de la nómina del mes de julio de 2018 de  los servidores de planta de la Secretaría Jurídica Distrital."/>
    <n v="160729835"/>
    <n v="0"/>
    <n v="0"/>
    <n v="160729835"/>
    <n v="160729835"/>
    <n v="0"/>
    <s v="JULIO"/>
    <s v="3-1-1-01-15-00-0000-00"/>
  </r>
  <r>
    <n v="2018"/>
    <n v="136"/>
    <n v="1"/>
    <d v="2018-01-01T00:00:00"/>
    <d v="2018-12-31T00:00:00"/>
    <d v="2018-12-31T00:00:00"/>
    <x v="23"/>
    <s v="Prima Técnica"/>
    <n v="168"/>
    <n v="141"/>
    <d v="2018-08-22T00:00:00"/>
    <s v="SECRETARIA JURIDICA DISTRITAL"/>
    <n v="1"/>
    <s v="RELACION DE AUTORIZACION"/>
    <n v="29"/>
    <d v="2018-08-22T00:00:00"/>
    <s v="PAGO DE LA NOMINA DEL MES DE AGOSTO DE 2018, DE LOS SERVIDORES DE PLANTA FIJA DE LA SECRETARIA JURIDICA DISTRITAL."/>
    <n v="151971420"/>
    <n v="0"/>
    <n v="0"/>
    <n v="151971420"/>
    <n v="151971420"/>
    <n v="0"/>
    <s v="AGOSTO"/>
    <s v="3-1-1-01-15-00-0000-00"/>
  </r>
  <r>
    <n v="2018"/>
    <n v="136"/>
    <n v="1"/>
    <d v="2018-01-01T00:00:00"/>
    <d v="2018-12-31T00:00:00"/>
    <d v="2018-12-31T00:00:00"/>
    <x v="23"/>
    <s v="Prima Técnica"/>
    <n v="185"/>
    <n v="161"/>
    <d v="2018-09-18T00:00:00"/>
    <s v="SECRETARIA JURIDICA DISTRITAL"/>
    <n v="1"/>
    <s v="RELACION DE AUTORIZACION"/>
    <n v="33"/>
    <d v="2018-09-18T00:00:00"/>
    <s v="PAGO DE LA NÓMINA DEL MES DE SEPTIEMBRE DE 2018."/>
    <n v="163173726"/>
    <n v="0"/>
    <n v="0"/>
    <n v="163173726"/>
    <n v="163173726"/>
    <n v="0"/>
    <s v="SEPTIEMBRE"/>
    <s v="3-1-1-01-15-00-0000-00"/>
  </r>
  <r>
    <n v="2018"/>
    <n v="136"/>
    <n v="1"/>
    <d v="2018-01-01T00:00:00"/>
    <d v="2018-12-31T00:00:00"/>
    <d v="2018-12-31T00:00:00"/>
    <x v="23"/>
    <s v="Prima Técnica"/>
    <n v="199"/>
    <n v="179"/>
    <d v="2018-10-18T00:00:00"/>
    <s v="SECRETARIA JURIDICA DISTRITAL"/>
    <n v="1"/>
    <s v="RELACION DE AUTORIZACION"/>
    <n v="37"/>
    <d v="2018-10-19T00:00:00"/>
    <s v="PAGO DE LA NÓMINA DEL MES DE OCTUBRE DE 2018."/>
    <n v="151274005"/>
    <n v="0"/>
    <n v="0"/>
    <n v="151274005"/>
    <n v="151274005"/>
    <n v="0"/>
    <s v="OCTUBRE"/>
    <s v="3-1-1-01-15-00-0000-00"/>
  </r>
  <r>
    <n v="2018"/>
    <n v="136"/>
    <n v="1"/>
    <d v="2018-01-01T00:00:00"/>
    <d v="2018-12-31T00:00:00"/>
    <d v="2018-12-31T00:00:00"/>
    <x v="23"/>
    <s v="Prima Técnica"/>
    <n v="214"/>
    <n v="199"/>
    <d v="2018-11-20T00:00:00"/>
    <s v="SECRETARIA JURIDICA DISTRITAL"/>
    <n v="1"/>
    <s v="RELACION DE AUTORIZACION"/>
    <n v="44"/>
    <d v="2018-11-20T00:00:00"/>
    <s v="Pago de la nómina de los servidores de la Secretaría Jurídica Distrital, del mes de Noviembre de 2018."/>
    <n v="159040256"/>
    <n v="0"/>
    <n v="0"/>
    <n v="159040256"/>
    <n v="159040256"/>
    <n v="0"/>
    <s v="NOVIEMBRE"/>
    <s v="3-1-1-01-15-00-0000-00"/>
  </r>
  <r>
    <n v="2018"/>
    <n v="136"/>
    <n v="1"/>
    <d v="2018-01-01T00:00:00"/>
    <d v="2018-12-31T00:00:00"/>
    <d v="2018-12-31T00:00:00"/>
    <x v="23"/>
    <s v="Prima Técnica"/>
    <n v="224"/>
    <n v="207"/>
    <d v="2018-12-07T00:00:00"/>
    <s v="SECRETARIA JURIDICA DISTRITAL"/>
    <n v="1"/>
    <s v="RELACION DE AUTORIZACION"/>
    <n v="47"/>
    <d v="2018-12-07T00:00:00"/>
    <s v="Pago de la nómina del mes de diciembre de 2018, de  los servidores de planta de la Secretaría Jurídica Distrital."/>
    <n v="155511633"/>
    <n v="0"/>
    <n v="0"/>
    <n v="155511633"/>
    <n v="155511633"/>
    <n v="0"/>
    <s v="DICIEMBRE"/>
    <s v="3-1-1-01-15-00-0000-00"/>
  </r>
  <r>
    <n v="2018"/>
    <n v="136"/>
    <n v="1"/>
    <d v="2018-01-01T00:00:00"/>
    <d v="2018-12-31T00:00:00"/>
    <d v="2018-12-31T00:00:00"/>
    <x v="24"/>
    <s v="Prima de Antiguedad"/>
    <n v="90"/>
    <n v="19"/>
    <d v="2018-01-22T00:00:00"/>
    <s v="SECRETARIA JURIDICA DISTRITAL"/>
    <n v="1"/>
    <s v="RELACION DE AUTORIZACION"/>
    <n v="1"/>
    <d v="2018-01-22T00:00:00"/>
    <s v="Pago de la nómina del mes de enero de 2018."/>
    <n v="9890868"/>
    <n v="0"/>
    <n v="0"/>
    <n v="9890868"/>
    <n v="9890868"/>
    <n v="0"/>
    <s v="ENERO"/>
    <s v="3-1-1-01-16-00-0000-00"/>
  </r>
  <r>
    <n v="2018"/>
    <n v="136"/>
    <n v="1"/>
    <d v="2018-01-01T00:00:00"/>
    <d v="2018-12-31T00:00:00"/>
    <d v="2018-12-31T00:00:00"/>
    <x v="24"/>
    <s v="Prima de Antiguedad"/>
    <n v="111"/>
    <n v="84"/>
    <d v="2018-02-16T00:00:00"/>
    <s v="SECRETARIA JURIDICA DISTRITAL"/>
    <n v="1"/>
    <s v="RELACION DE AUTORIZACION"/>
    <n v="4"/>
    <d v="2018-02-16T00:00:00"/>
    <s v="PAGO DE NÓMINA DEL MES DE FEBRERO DE 2018."/>
    <n v="11624111"/>
    <n v="0"/>
    <n v="0"/>
    <n v="11624111"/>
    <n v="11624111"/>
    <n v="0"/>
    <s v="FEBRERO"/>
    <s v="3-1-1-01-16-00-0000-00"/>
  </r>
  <r>
    <n v="2018"/>
    <n v="136"/>
    <n v="1"/>
    <d v="2018-01-01T00:00:00"/>
    <d v="2018-12-31T00:00:00"/>
    <d v="2018-12-31T00:00:00"/>
    <x v="24"/>
    <s v="Prima de Antiguedad"/>
    <n v="116"/>
    <n v="92"/>
    <d v="2018-03-15T00:00:00"/>
    <s v="SECRETARIA JURIDICA DISTRITAL"/>
    <n v="1"/>
    <s v="RELACION DE AUTORIZACION"/>
    <n v="11"/>
    <d v="2018-03-15T00:00:00"/>
    <s v="Pago de la nómina de la Secretaria jurídica Distrital del mes de Marzo de 2018."/>
    <n v="11664568"/>
    <n v="0"/>
    <n v="0"/>
    <n v="11664568"/>
    <n v="11664568"/>
    <n v="0"/>
    <s v="MARZO"/>
    <s v="3-1-1-01-16-00-0000-00"/>
  </r>
  <r>
    <n v="2018"/>
    <n v="136"/>
    <n v="1"/>
    <d v="2018-01-01T00:00:00"/>
    <d v="2018-12-31T00:00:00"/>
    <d v="2018-12-31T00:00:00"/>
    <x v="24"/>
    <s v="Prima de Antiguedad"/>
    <n v="123"/>
    <n v="100"/>
    <d v="2018-04-18T00:00:00"/>
    <s v="SECRETARIA JURIDICA DISTRITAL"/>
    <n v="1"/>
    <s v="RELACION DE AUTORIZACION"/>
    <n v="14"/>
    <d v="2018-04-18T00:00:00"/>
    <s v="PAGO DE LA NOMINA Y CESANTIAS DEL MES DE ABRIL DE 2018."/>
    <n v="11642006"/>
    <n v="11642006"/>
    <n v="0"/>
    <n v="0"/>
    <n v="0"/>
    <n v="0"/>
    <s v="ABRIL"/>
    <s v="3-1-1-01-16-00-0000-00"/>
  </r>
  <r>
    <n v="2018"/>
    <n v="136"/>
    <n v="1"/>
    <d v="2018-01-01T00:00:00"/>
    <d v="2018-12-31T00:00:00"/>
    <d v="2018-12-31T00:00:00"/>
    <x v="24"/>
    <s v="Prima de Antiguedad"/>
    <n v="124"/>
    <n v="102"/>
    <d v="2018-04-19T00:00:00"/>
    <s v="SECRETARIA JURIDICA DISTRITAL"/>
    <n v="1"/>
    <s v="RELACION DE AUTORIZACION"/>
    <n v="14"/>
    <d v="2018-04-19T00:00:00"/>
    <s v="Pago de la nómina del mes de abril de 2018, de los servidores de planta de la Secretaría Jurídica Distrital."/>
    <n v="11642006"/>
    <n v="0"/>
    <n v="0"/>
    <n v="11642006"/>
    <n v="11642006"/>
    <n v="0"/>
    <s v="ABRIL"/>
    <s v="3-1-1-01-16-00-0000-00"/>
  </r>
  <r>
    <n v="2018"/>
    <n v="136"/>
    <n v="1"/>
    <d v="2018-01-01T00:00:00"/>
    <d v="2018-12-31T00:00:00"/>
    <d v="2018-12-31T00:00:00"/>
    <x v="24"/>
    <s v="Prima de Antiguedad"/>
    <n v="131"/>
    <n v="110"/>
    <d v="2018-05-21T00:00:00"/>
    <s v="SECRETARIA JURIDICA DISTRITAL"/>
    <n v="1"/>
    <s v="RELACION DE AUTORIZACION"/>
    <n v="17"/>
    <d v="2018-05-21T00:00:00"/>
    <s v="Pago de la nómina de los servidores públicos de la Secretaría Jurídica Distrital,  del mes de Mayo de 2018."/>
    <n v="11191199"/>
    <n v="0"/>
    <n v="0"/>
    <n v="11191199"/>
    <n v="11191199"/>
    <n v="0"/>
    <s v="MAYO"/>
    <s v="3-1-1-01-16-00-0000-00"/>
  </r>
  <r>
    <n v="2018"/>
    <n v="136"/>
    <n v="1"/>
    <d v="2018-01-01T00:00:00"/>
    <d v="2018-12-31T00:00:00"/>
    <d v="2018-12-31T00:00:00"/>
    <x v="24"/>
    <s v="Prima de Antiguedad"/>
    <n v="135"/>
    <n v="118"/>
    <d v="2018-06-08T00:00:00"/>
    <s v="SECRETARIA JURIDICA DISTRITAL"/>
    <n v="1"/>
    <s v="RELACION DE AUTORIZACION"/>
    <n v="21"/>
    <d v="2018-06-08T00:00:00"/>
    <s v="Pago de la nómina y prima semestral del mes de junio de 2018, de los servidores de planta de la Secretaria Jurídica Distrital."/>
    <n v="10664610"/>
    <n v="0"/>
    <n v="0"/>
    <n v="10664610"/>
    <n v="10664610"/>
    <n v="0"/>
    <s v="JUNIO"/>
    <s v="3-1-1-01-16-00-0000-00"/>
  </r>
  <r>
    <n v="2018"/>
    <n v="136"/>
    <n v="1"/>
    <d v="2018-01-01T00:00:00"/>
    <d v="2018-12-31T00:00:00"/>
    <d v="2018-12-31T00:00:00"/>
    <x v="24"/>
    <s v="Prima de Antiguedad"/>
    <n v="151"/>
    <n v="126"/>
    <d v="2018-07-17T00:00:00"/>
    <s v="SECRETARIA JURIDICA DISTRITAL"/>
    <n v="1"/>
    <s v="RELACION DE AUTORIZACION"/>
    <n v="24"/>
    <d v="2018-07-17T00:00:00"/>
    <s v="Pago de la nómina del mes de julio de 2018 de  los servidores de planta de la Secretaría Jurídica Distrital."/>
    <n v="10528399"/>
    <n v="0"/>
    <n v="0"/>
    <n v="10528399"/>
    <n v="10528399"/>
    <n v="0"/>
    <s v="JULIO"/>
    <s v="3-1-1-01-16-00-0000-00"/>
  </r>
  <r>
    <n v="2018"/>
    <n v="136"/>
    <n v="1"/>
    <d v="2018-01-01T00:00:00"/>
    <d v="2018-12-31T00:00:00"/>
    <d v="2018-12-31T00:00:00"/>
    <x v="24"/>
    <s v="Prima de Antiguedad"/>
    <n v="168"/>
    <n v="141"/>
    <d v="2018-08-22T00:00:00"/>
    <s v="SECRETARIA JURIDICA DISTRITAL"/>
    <n v="1"/>
    <s v="RELACION DE AUTORIZACION"/>
    <n v="29"/>
    <d v="2018-08-22T00:00:00"/>
    <s v="PAGO DE LA NOMINA DEL MES DE AGOSTO DE 2018, DE LOS SERVIDORES DE PLANTA FIJA DE LA SECRETARIA JURIDICA DISTRITAL."/>
    <n v="10150030"/>
    <n v="0"/>
    <n v="0"/>
    <n v="10150030"/>
    <n v="10150030"/>
    <n v="0"/>
    <s v="AGOSTO"/>
    <s v="3-1-1-01-16-00-0000-00"/>
  </r>
  <r>
    <n v="2018"/>
    <n v="136"/>
    <n v="1"/>
    <d v="2018-01-01T00:00:00"/>
    <d v="2018-12-31T00:00:00"/>
    <d v="2018-12-31T00:00:00"/>
    <x v="24"/>
    <s v="Prima de Antiguedad"/>
    <n v="185"/>
    <n v="161"/>
    <d v="2018-09-18T00:00:00"/>
    <s v="SECRETARIA JURIDICA DISTRITAL"/>
    <n v="1"/>
    <s v="RELACION DE AUTORIZACION"/>
    <n v="33"/>
    <d v="2018-09-18T00:00:00"/>
    <s v="PAGO DE LA NÓMINA DEL MES DE SEPTIEMBRE DE 2018."/>
    <n v="11257451"/>
    <n v="0"/>
    <n v="0"/>
    <n v="11257451"/>
    <n v="11257451"/>
    <n v="0"/>
    <s v="SEPTIEMBRE"/>
    <s v="3-1-1-01-16-00-0000-00"/>
  </r>
  <r>
    <n v="2018"/>
    <n v="136"/>
    <n v="1"/>
    <d v="2018-01-01T00:00:00"/>
    <d v="2018-12-31T00:00:00"/>
    <d v="2018-12-31T00:00:00"/>
    <x v="24"/>
    <s v="Prima de Antiguedad"/>
    <n v="199"/>
    <n v="179"/>
    <d v="2018-10-18T00:00:00"/>
    <s v="SECRETARIA JURIDICA DISTRITAL"/>
    <n v="1"/>
    <s v="RELACION DE AUTORIZACION"/>
    <n v="37"/>
    <d v="2018-10-19T00:00:00"/>
    <s v="PAGO DE LA NÓMINA DEL MES DE OCTUBRE DE 2018."/>
    <n v="11190188"/>
    <n v="0"/>
    <n v="0"/>
    <n v="11190188"/>
    <n v="11190188"/>
    <n v="0"/>
    <s v="OCTUBRE"/>
    <s v="3-1-1-01-16-00-0000-00"/>
  </r>
  <r>
    <n v="2018"/>
    <n v="136"/>
    <n v="1"/>
    <d v="2018-01-01T00:00:00"/>
    <d v="2018-12-31T00:00:00"/>
    <d v="2018-12-31T00:00:00"/>
    <x v="24"/>
    <s v="Prima de Antiguedad"/>
    <n v="214"/>
    <n v="199"/>
    <d v="2018-11-20T00:00:00"/>
    <s v="SECRETARIA JURIDICA DISTRITAL"/>
    <n v="1"/>
    <s v="RELACION DE AUTORIZACION"/>
    <n v="44"/>
    <d v="2018-11-20T00:00:00"/>
    <s v="Pago de la nómina de los servidores de la Secretaría Jurídica Distrital, del mes de Noviembre de 2018."/>
    <n v="11791479"/>
    <n v="0"/>
    <n v="0"/>
    <n v="11791479"/>
    <n v="11791479"/>
    <n v="0"/>
    <s v="NOVIEMBRE"/>
    <s v="3-1-1-01-16-00-0000-00"/>
  </r>
  <r>
    <n v="2018"/>
    <n v="136"/>
    <n v="1"/>
    <d v="2018-01-01T00:00:00"/>
    <d v="2018-12-31T00:00:00"/>
    <d v="2018-12-31T00:00:00"/>
    <x v="24"/>
    <s v="Prima de Antiguedad"/>
    <n v="224"/>
    <n v="207"/>
    <d v="2018-12-07T00:00:00"/>
    <s v="SECRETARIA JURIDICA DISTRITAL"/>
    <n v="1"/>
    <s v="RELACION DE AUTORIZACION"/>
    <n v="47"/>
    <d v="2018-12-07T00:00:00"/>
    <s v="Pago de la nómina del mes de diciembre de 2018, de  los servidores de planta de la Secretaría Jurídica Distrital."/>
    <n v="10973576"/>
    <n v="0"/>
    <n v="0"/>
    <n v="10973576"/>
    <n v="10973576"/>
    <n v="0"/>
    <s v="DICIEMBRE"/>
    <s v="3-1-1-01-16-00-0000-00"/>
  </r>
  <r>
    <n v="2018"/>
    <n v="136"/>
    <n v="1"/>
    <d v="2018-01-01T00:00:00"/>
    <d v="2018-12-31T00:00:00"/>
    <d v="2018-12-31T00:00:00"/>
    <x v="25"/>
    <s v="Prima Secretarial"/>
    <n v="90"/>
    <n v="19"/>
    <d v="2018-01-22T00:00:00"/>
    <s v="SECRETARIA JURIDICA DISTRITAL"/>
    <n v="1"/>
    <s v="RELACION DE AUTORIZACION"/>
    <n v="1"/>
    <d v="2018-01-22T00:00:00"/>
    <s v="Pago de la nómina del mes de enero de 2018."/>
    <n v="325012"/>
    <n v="0"/>
    <n v="0"/>
    <n v="325012"/>
    <n v="325012"/>
    <n v="0"/>
    <s v="ENERO"/>
    <s v="3-1-1-01-17-00-0000-00"/>
  </r>
  <r>
    <n v="2018"/>
    <n v="136"/>
    <n v="1"/>
    <d v="2018-01-01T00:00:00"/>
    <d v="2018-12-31T00:00:00"/>
    <d v="2018-12-31T00:00:00"/>
    <x v="25"/>
    <s v="Prima Secretarial"/>
    <n v="111"/>
    <n v="84"/>
    <d v="2018-02-16T00:00:00"/>
    <s v="SECRETARIA JURIDICA DISTRITAL"/>
    <n v="1"/>
    <s v="RELACION DE AUTORIZACION"/>
    <n v="4"/>
    <d v="2018-02-16T00:00:00"/>
    <s v="PAGO DE NÓMINA DEL MES DE FEBRERO DE 2018."/>
    <n v="302916"/>
    <n v="0"/>
    <n v="0"/>
    <n v="302916"/>
    <n v="302916"/>
    <n v="0"/>
    <s v="FEBRERO"/>
    <s v="3-1-1-01-17-00-0000-00"/>
  </r>
  <r>
    <n v="2018"/>
    <n v="136"/>
    <n v="1"/>
    <d v="2018-01-01T00:00:00"/>
    <d v="2018-12-31T00:00:00"/>
    <d v="2018-12-31T00:00:00"/>
    <x v="25"/>
    <s v="Prima Secretarial"/>
    <n v="116"/>
    <n v="92"/>
    <d v="2018-03-15T00:00:00"/>
    <s v="SECRETARIA JURIDICA DISTRITAL"/>
    <n v="1"/>
    <s v="RELACION DE AUTORIZACION"/>
    <n v="11"/>
    <d v="2018-03-15T00:00:00"/>
    <s v="Pago de la nómina de la Secretaria jurídica Distrital del mes de Marzo de 2018."/>
    <n v="345402"/>
    <n v="0"/>
    <n v="0"/>
    <n v="345402"/>
    <n v="345402"/>
    <n v="0"/>
    <s v="MARZO"/>
    <s v="3-1-1-01-17-00-0000-00"/>
  </r>
  <r>
    <n v="2018"/>
    <n v="136"/>
    <n v="1"/>
    <d v="2018-01-01T00:00:00"/>
    <d v="2018-12-31T00:00:00"/>
    <d v="2018-12-31T00:00:00"/>
    <x v="25"/>
    <s v="Prima Secretarial"/>
    <n v="123"/>
    <n v="100"/>
    <d v="2018-04-18T00:00:00"/>
    <s v="SECRETARIA JURIDICA DISTRITAL"/>
    <n v="1"/>
    <s v="RELACION DE AUTORIZACION"/>
    <n v="14"/>
    <d v="2018-04-18T00:00:00"/>
    <s v="PAGO DE LA NOMINA Y CESANTIAS DEL MES DE ABRIL DE 2018."/>
    <n v="345402"/>
    <n v="345402"/>
    <n v="0"/>
    <n v="0"/>
    <n v="0"/>
    <n v="0"/>
    <s v="ABRIL"/>
    <s v="3-1-1-01-17-00-0000-00"/>
  </r>
  <r>
    <n v="2018"/>
    <n v="136"/>
    <n v="1"/>
    <d v="2018-01-01T00:00:00"/>
    <d v="2018-12-31T00:00:00"/>
    <d v="2018-12-31T00:00:00"/>
    <x v="25"/>
    <s v="Prima Secretarial"/>
    <n v="124"/>
    <n v="102"/>
    <d v="2018-04-19T00:00:00"/>
    <s v="SECRETARIA JURIDICA DISTRITAL"/>
    <n v="1"/>
    <s v="RELACION DE AUTORIZACION"/>
    <n v="14"/>
    <d v="2018-04-19T00:00:00"/>
    <s v="Pago de la nómina del mes de abril de 2018, de los servidores de planta de la Secretaría Jurídica Distrital."/>
    <n v="345402"/>
    <n v="0"/>
    <n v="0"/>
    <n v="345402"/>
    <n v="345402"/>
    <n v="0"/>
    <s v="ABRIL"/>
    <s v="3-1-1-01-17-00-0000-00"/>
  </r>
  <r>
    <n v="2018"/>
    <n v="136"/>
    <n v="1"/>
    <d v="2018-01-01T00:00:00"/>
    <d v="2018-12-31T00:00:00"/>
    <d v="2018-12-31T00:00:00"/>
    <x v="25"/>
    <s v="Prima Secretarial"/>
    <n v="131"/>
    <n v="110"/>
    <d v="2018-05-21T00:00:00"/>
    <s v="SECRETARIA JURIDICA DISTRITAL"/>
    <n v="1"/>
    <s v="RELACION DE AUTORIZACION"/>
    <n v="17"/>
    <d v="2018-05-21T00:00:00"/>
    <s v="Pago de la nómina de los servidores públicos de la Secretaría Jurídica Distrital,  del mes de Mayo de 2018."/>
    <n v="345402"/>
    <n v="0"/>
    <n v="0"/>
    <n v="345402"/>
    <n v="345402"/>
    <n v="0"/>
    <s v="MAYO"/>
    <s v="3-1-1-01-17-00-0000-00"/>
  </r>
  <r>
    <n v="2018"/>
    <n v="136"/>
    <n v="1"/>
    <d v="2018-01-01T00:00:00"/>
    <d v="2018-12-31T00:00:00"/>
    <d v="2018-12-31T00:00:00"/>
    <x v="25"/>
    <s v="Prima Secretarial"/>
    <n v="135"/>
    <n v="118"/>
    <d v="2018-06-08T00:00:00"/>
    <s v="SECRETARIA JURIDICA DISTRITAL"/>
    <n v="1"/>
    <s v="RELACION DE AUTORIZACION"/>
    <n v="21"/>
    <d v="2018-06-08T00:00:00"/>
    <s v="Pago de la nómina y prima semestral del mes de junio de 2018, de los servidores de planta de la Secretaria Jurídica Distrital."/>
    <n v="317406"/>
    <n v="0"/>
    <n v="0"/>
    <n v="317406"/>
    <n v="317406"/>
    <n v="0"/>
    <s v="JUNIO"/>
    <s v="3-1-1-01-17-00-0000-00"/>
  </r>
  <r>
    <n v="2018"/>
    <n v="136"/>
    <n v="1"/>
    <d v="2018-01-01T00:00:00"/>
    <d v="2018-12-31T00:00:00"/>
    <d v="2018-12-31T00:00:00"/>
    <x v="25"/>
    <s v="Prima Secretarial"/>
    <n v="151"/>
    <n v="126"/>
    <d v="2018-07-17T00:00:00"/>
    <s v="SECRETARIA JURIDICA DISTRITAL"/>
    <n v="1"/>
    <s v="RELACION DE AUTORIZACION"/>
    <n v="24"/>
    <d v="2018-07-17T00:00:00"/>
    <s v="Pago de la nómina del mes de julio de 2018 de  los servidores de planta de la Secretaría Jurídica Distrital."/>
    <n v="340982"/>
    <n v="0"/>
    <n v="0"/>
    <n v="340982"/>
    <n v="340982"/>
    <n v="0"/>
    <s v="JULIO"/>
    <s v="3-1-1-01-17-00-0000-00"/>
  </r>
  <r>
    <n v="2018"/>
    <n v="136"/>
    <n v="1"/>
    <d v="2018-01-01T00:00:00"/>
    <d v="2018-12-31T00:00:00"/>
    <d v="2018-12-31T00:00:00"/>
    <x v="25"/>
    <s v="Prima Secretarial"/>
    <n v="168"/>
    <n v="141"/>
    <d v="2018-08-22T00:00:00"/>
    <s v="SECRETARIA JURIDICA DISTRITAL"/>
    <n v="1"/>
    <s v="RELACION DE AUTORIZACION"/>
    <n v="29"/>
    <d v="2018-08-22T00:00:00"/>
    <s v="PAGO DE LA NOMINA DEL MES DE AGOSTO DE 2018, DE LOS SERVIDORES DE PLANTA FIJA DE LA SECRETARIA JURIDICA DISTRITAL."/>
    <n v="311459"/>
    <n v="0"/>
    <n v="0"/>
    <n v="311459"/>
    <n v="311459"/>
    <n v="0"/>
    <s v="AGOSTO"/>
    <s v="3-1-1-01-17-00-0000-00"/>
  </r>
  <r>
    <n v="2018"/>
    <n v="136"/>
    <n v="1"/>
    <d v="2018-01-01T00:00:00"/>
    <d v="2018-12-31T00:00:00"/>
    <d v="2018-12-31T00:00:00"/>
    <x v="25"/>
    <s v="Prima Secretarial"/>
    <n v="185"/>
    <n v="161"/>
    <d v="2018-09-18T00:00:00"/>
    <s v="SECRETARIA JURIDICA DISTRITAL"/>
    <n v="1"/>
    <s v="RELACION DE AUTORIZACION"/>
    <n v="33"/>
    <d v="2018-09-18T00:00:00"/>
    <s v="PAGO DE LA NÓMINA DEL MES DE SEPTIEMBRE DE 2018."/>
    <n v="324311"/>
    <n v="0"/>
    <n v="0"/>
    <n v="324311"/>
    <n v="324311"/>
    <n v="0"/>
    <s v="SEPTIEMBRE"/>
    <s v="3-1-1-01-17-00-0000-00"/>
  </r>
  <r>
    <n v="2018"/>
    <n v="136"/>
    <n v="1"/>
    <d v="2018-01-01T00:00:00"/>
    <d v="2018-12-31T00:00:00"/>
    <d v="2018-12-31T00:00:00"/>
    <x v="25"/>
    <s v="Prima Secretarial"/>
    <n v="199"/>
    <n v="179"/>
    <d v="2018-10-18T00:00:00"/>
    <s v="SECRETARIA JURIDICA DISTRITAL"/>
    <n v="1"/>
    <s v="RELACION DE AUTORIZACION"/>
    <n v="37"/>
    <d v="2018-10-19T00:00:00"/>
    <s v="PAGO DE LA NÓMINA DEL MES DE OCTUBRE DE 2018."/>
    <n v="330818"/>
    <n v="0"/>
    <n v="0"/>
    <n v="330818"/>
    <n v="330818"/>
    <n v="0"/>
    <s v="OCTUBRE"/>
    <s v="3-1-1-01-17-00-0000-00"/>
  </r>
  <r>
    <n v="2018"/>
    <n v="136"/>
    <n v="1"/>
    <d v="2018-01-01T00:00:00"/>
    <d v="2018-12-31T00:00:00"/>
    <d v="2018-12-31T00:00:00"/>
    <x v="25"/>
    <s v="Prima Secretarial"/>
    <n v="214"/>
    <n v="199"/>
    <d v="2018-11-20T00:00:00"/>
    <s v="SECRETARIA JURIDICA DISTRITAL"/>
    <n v="1"/>
    <s v="RELACION DE AUTORIZACION"/>
    <n v="44"/>
    <d v="2018-11-20T00:00:00"/>
    <s v="Pago de la nómina de los servidores de la Secretaría Jurídica Distrital, del mes de Noviembre de 2018."/>
    <n v="300418"/>
    <n v="0"/>
    <n v="0"/>
    <n v="300418"/>
    <n v="300418"/>
    <n v="0"/>
    <s v="NOVIEMBRE"/>
    <s v="3-1-1-01-17-00-0000-00"/>
  </r>
  <r>
    <n v="2018"/>
    <n v="136"/>
    <n v="1"/>
    <d v="2018-01-01T00:00:00"/>
    <d v="2018-12-31T00:00:00"/>
    <d v="2018-12-31T00:00:00"/>
    <x v="25"/>
    <s v="Prima Secretarial"/>
    <n v="224"/>
    <n v="207"/>
    <d v="2018-12-07T00:00:00"/>
    <s v="SECRETARIA JURIDICA DISTRITAL"/>
    <n v="1"/>
    <s v="RELACION DE AUTORIZACION"/>
    <n v="47"/>
    <d v="2018-12-07T00:00:00"/>
    <s v="Pago de la nómina del mes de diciembre de 2018, de  los servidores de planta de la Secretaría Jurídica Distrital."/>
    <n v="321344"/>
    <n v="0"/>
    <n v="0"/>
    <n v="321344"/>
    <n v="321344"/>
    <n v="0"/>
    <s v="DICIEMBRE"/>
    <s v="3-1-1-01-17-00-0000-00"/>
  </r>
  <r>
    <n v="2018"/>
    <n v="136"/>
    <n v="1"/>
    <d v="2018-01-01T00:00:00"/>
    <d v="2018-12-31T00:00:00"/>
    <d v="2018-12-31T00:00:00"/>
    <x v="26"/>
    <s v="Vacaciones en Dinero"/>
    <n v="111"/>
    <n v="84"/>
    <d v="2018-02-16T00:00:00"/>
    <s v="SECRETARIA JURIDICA DISTRITAL"/>
    <n v="1"/>
    <s v="RELACION DE AUTORIZACION"/>
    <n v="4"/>
    <d v="2018-02-16T00:00:00"/>
    <s v="PAGO DE NÓMINA DEL MES DE FEBRERO DE 2018."/>
    <n v="17828073"/>
    <n v="0"/>
    <n v="0"/>
    <n v="17828073"/>
    <n v="17828073"/>
    <n v="0"/>
    <s v="FEBRERO"/>
    <s v="3-1-1-01-21-00-0000-00"/>
  </r>
  <r>
    <n v="2018"/>
    <n v="136"/>
    <n v="1"/>
    <d v="2018-01-01T00:00:00"/>
    <d v="2018-12-31T00:00:00"/>
    <d v="2018-12-31T00:00:00"/>
    <x v="26"/>
    <s v="Vacaciones en Dinero"/>
    <n v="123"/>
    <n v="100"/>
    <d v="2018-04-18T00:00:00"/>
    <s v="SECRETARIA JURIDICA DISTRITAL"/>
    <n v="1"/>
    <s v="RELACION DE AUTORIZACION"/>
    <n v="14"/>
    <d v="2018-04-18T00:00:00"/>
    <s v="PAGO DE LA NOMINA Y CESANTIAS DEL MES DE ABRIL DE 2018."/>
    <n v="6227351"/>
    <n v="6227351"/>
    <n v="0"/>
    <n v="0"/>
    <n v="0"/>
    <n v="0"/>
    <s v="ABRIL"/>
    <s v="3-1-1-01-21-00-0000-00"/>
  </r>
  <r>
    <n v="2018"/>
    <n v="136"/>
    <n v="1"/>
    <d v="2018-01-01T00:00:00"/>
    <d v="2018-12-31T00:00:00"/>
    <d v="2018-12-31T00:00:00"/>
    <x v="26"/>
    <s v="Vacaciones en Dinero"/>
    <n v="131"/>
    <n v="110"/>
    <d v="2018-05-21T00:00:00"/>
    <s v="SECRETARIA JURIDICA DISTRITAL"/>
    <n v="1"/>
    <s v="RELACION DE AUTORIZACION"/>
    <n v="17"/>
    <d v="2018-05-21T00:00:00"/>
    <s v="Pago de la nómina de los servidores públicos de la Secretaría Jurídica Distrital,  del mes de Mayo de 2018."/>
    <n v="6227351"/>
    <n v="0"/>
    <n v="0"/>
    <n v="6227351"/>
    <n v="6227351"/>
    <n v="0"/>
    <s v="MAYO"/>
    <s v="3-1-1-01-21-00-0000-00"/>
  </r>
  <r>
    <n v="2018"/>
    <n v="136"/>
    <n v="1"/>
    <d v="2018-01-01T00:00:00"/>
    <d v="2018-12-31T00:00:00"/>
    <d v="2018-12-31T00:00:00"/>
    <x v="26"/>
    <s v="Vacaciones en Dinero"/>
    <n v="185"/>
    <n v="161"/>
    <d v="2018-09-18T00:00:00"/>
    <s v="SECRETARIA JURIDICA DISTRITAL"/>
    <n v="1"/>
    <s v="RELACION DE AUTORIZACION"/>
    <n v="33"/>
    <d v="2018-09-18T00:00:00"/>
    <s v="PAGO DE LA NÓMINA DEL MES DE SEPTIEMBRE DE 2018."/>
    <n v="9687556"/>
    <n v="0"/>
    <n v="0"/>
    <n v="9687556"/>
    <n v="9687556"/>
    <n v="0"/>
    <s v="SEPTIEMBRE"/>
    <s v="3-1-1-01-21-00-0000-00"/>
  </r>
  <r>
    <n v="2018"/>
    <n v="136"/>
    <n v="1"/>
    <d v="2018-01-01T00:00:00"/>
    <d v="2018-12-31T00:00:00"/>
    <d v="2018-12-31T00:00:00"/>
    <x v="26"/>
    <s v="Vacaciones en Dinero"/>
    <n v="199"/>
    <n v="179"/>
    <d v="2018-10-18T00:00:00"/>
    <s v="SECRETARIA JURIDICA DISTRITAL"/>
    <n v="1"/>
    <s v="RELACION DE AUTORIZACION"/>
    <n v="37"/>
    <d v="2018-10-19T00:00:00"/>
    <s v="PAGO DE LA NÓMINA DEL MES DE OCTUBRE DE 2018."/>
    <n v="4001075"/>
    <n v="0"/>
    <n v="0"/>
    <n v="4001075"/>
    <n v="4001075"/>
    <n v="0"/>
    <s v="OCTUBRE"/>
    <s v="3-1-1-01-21-00-0000-00"/>
  </r>
  <r>
    <n v="2018"/>
    <n v="136"/>
    <n v="1"/>
    <d v="2018-01-01T00:00:00"/>
    <d v="2018-12-31T00:00:00"/>
    <d v="2018-12-31T00:00:00"/>
    <x v="26"/>
    <s v="Vacaciones en Dinero"/>
    <n v="224"/>
    <n v="207"/>
    <d v="2018-12-07T00:00:00"/>
    <s v="SECRETARIA JURIDICA DISTRITAL"/>
    <n v="1"/>
    <s v="RELACION DE AUTORIZACION"/>
    <n v="47"/>
    <d v="2018-12-07T00:00:00"/>
    <s v="Pago de la nómina del mes de diciembre de 2018, de  los servidores de planta de la Secretaría Jurídica Distrital."/>
    <n v="39404843"/>
    <n v="0"/>
    <n v="0"/>
    <n v="39404843"/>
    <n v="39404843"/>
    <n v="0"/>
    <s v="DICIEMBRE"/>
    <s v="3-1-1-01-21-00-0000-00"/>
  </r>
  <r>
    <n v="2018"/>
    <n v="136"/>
    <n v="1"/>
    <d v="2018-01-01T00:00:00"/>
    <d v="2018-12-31T00:00:00"/>
    <d v="2018-12-31T00:00:00"/>
    <x v="27"/>
    <s v="Bonificación Especial de Recreación"/>
    <n v="90"/>
    <n v="19"/>
    <d v="2018-01-22T00:00:00"/>
    <s v="SECRETARIA JURIDICA DISTRITAL"/>
    <n v="1"/>
    <s v="RELACION DE AUTORIZACION"/>
    <n v="1"/>
    <d v="2018-01-22T00:00:00"/>
    <s v="Pago de la nómina del mes de enero de 2018."/>
    <n v="332103"/>
    <n v="0"/>
    <n v="0"/>
    <n v="332103"/>
    <n v="332103"/>
    <n v="0"/>
    <s v="ENERO"/>
    <s v="3-1-1-01-26-00-0000-00"/>
  </r>
  <r>
    <n v="2018"/>
    <n v="136"/>
    <n v="1"/>
    <d v="2018-01-01T00:00:00"/>
    <d v="2018-12-31T00:00:00"/>
    <d v="2018-12-31T00:00:00"/>
    <x v="27"/>
    <s v="Bonificación Especial de Recreación"/>
    <n v="111"/>
    <n v="84"/>
    <d v="2018-02-16T00:00:00"/>
    <s v="SECRETARIA JURIDICA DISTRITAL"/>
    <n v="1"/>
    <s v="RELACION DE AUTORIZACION"/>
    <n v="4"/>
    <d v="2018-02-16T00:00:00"/>
    <s v="PAGO DE NÓMINA DEL MES DE FEBRERO DE 2018."/>
    <n v="1505347"/>
    <n v="0"/>
    <n v="0"/>
    <n v="1505347"/>
    <n v="1505347"/>
    <n v="0"/>
    <s v="FEBRERO"/>
    <s v="3-1-1-01-26-00-0000-00"/>
  </r>
  <r>
    <n v="2018"/>
    <n v="136"/>
    <n v="1"/>
    <d v="2018-01-01T00:00:00"/>
    <d v="2018-12-31T00:00:00"/>
    <d v="2018-12-31T00:00:00"/>
    <x v="27"/>
    <s v="Bonificación Especial de Recreación"/>
    <n v="116"/>
    <n v="92"/>
    <d v="2018-03-15T00:00:00"/>
    <s v="SECRETARIA JURIDICA DISTRITAL"/>
    <n v="1"/>
    <s v="RELACION DE AUTORIZACION"/>
    <n v="11"/>
    <d v="2018-03-15T00:00:00"/>
    <s v="Pago de la nómina de la Secretaria jurídica Distrital del mes de Marzo de 2018."/>
    <n v="944096"/>
    <n v="0"/>
    <n v="0"/>
    <n v="944096"/>
    <n v="944096"/>
    <n v="0"/>
    <s v="MARZO"/>
    <s v="3-1-1-01-26-00-0000-00"/>
  </r>
  <r>
    <n v="2018"/>
    <n v="136"/>
    <n v="1"/>
    <d v="2018-01-01T00:00:00"/>
    <d v="2018-12-31T00:00:00"/>
    <d v="2018-12-31T00:00:00"/>
    <x v="27"/>
    <s v="Bonificación Especial de Recreación"/>
    <n v="123"/>
    <n v="100"/>
    <d v="2018-04-18T00:00:00"/>
    <s v="SECRETARIA JURIDICA DISTRITAL"/>
    <n v="1"/>
    <s v="RELACION DE AUTORIZACION"/>
    <n v="14"/>
    <d v="2018-04-18T00:00:00"/>
    <s v="PAGO DE LA NOMINA Y CESANTIAS DEL MES DE ABRIL DE 2018."/>
    <n v="1402897"/>
    <n v="1402897"/>
    <n v="0"/>
    <n v="0"/>
    <n v="0"/>
    <n v="0"/>
    <s v="ABRIL"/>
    <s v="3-1-1-01-26-00-0000-00"/>
  </r>
  <r>
    <n v="2018"/>
    <n v="136"/>
    <n v="1"/>
    <d v="2018-01-01T00:00:00"/>
    <d v="2018-12-31T00:00:00"/>
    <d v="2018-12-31T00:00:00"/>
    <x v="27"/>
    <s v="Bonificación Especial de Recreación"/>
    <n v="124"/>
    <n v="102"/>
    <d v="2018-04-19T00:00:00"/>
    <s v="SECRETARIA JURIDICA DISTRITAL"/>
    <n v="1"/>
    <s v="RELACION DE AUTORIZACION"/>
    <n v="14"/>
    <d v="2018-04-19T00:00:00"/>
    <s v="Pago de la nómina del mes de abril de 2018, de los servidores de planta de la Secretaría Jurídica Distrital."/>
    <n v="999284"/>
    <n v="0"/>
    <n v="0"/>
    <n v="999284"/>
    <n v="999284"/>
    <n v="0"/>
    <s v="ABRIL"/>
    <s v="3-1-1-01-26-00-0000-00"/>
  </r>
  <r>
    <n v="2018"/>
    <n v="136"/>
    <n v="1"/>
    <d v="2018-01-01T00:00:00"/>
    <d v="2018-12-31T00:00:00"/>
    <d v="2018-12-31T00:00:00"/>
    <x v="27"/>
    <s v="Bonificación Especial de Recreación"/>
    <n v="131"/>
    <n v="110"/>
    <d v="2018-05-21T00:00:00"/>
    <s v="SECRETARIA JURIDICA DISTRITAL"/>
    <n v="1"/>
    <s v="RELACION DE AUTORIZACION"/>
    <n v="17"/>
    <d v="2018-05-21T00:00:00"/>
    <s v="Pago de la nómina de los servidores públicos de la Secretaría Jurídica Distrital,  del mes de Mayo de 2018."/>
    <n v="1491912"/>
    <n v="0"/>
    <n v="0"/>
    <n v="1491912"/>
    <n v="1491912"/>
    <n v="0"/>
    <s v="MAYO"/>
    <s v="3-1-1-01-26-00-0000-00"/>
  </r>
  <r>
    <n v="2018"/>
    <n v="136"/>
    <n v="1"/>
    <d v="2018-01-01T00:00:00"/>
    <d v="2018-12-31T00:00:00"/>
    <d v="2018-12-31T00:00:00"/>
    <x v="27"/>
    <s v="Bonificación Especial de Recreación"/>
    <n v="135"/>
    <n v="118"/>
    <d v="2018-06-08T00:00:00"/>
    <s v="SECRETARIA JURIDICA DISTRITAL"/>
    <n v="1"/>
    <s v="RELACION DE AUTORIZACION"/>
    <n v="21"/>
    <d v="2018-06-08T00:00:00"/>
    <s v="Pago de la nómina y prima semestral del mes de junio de 2018, de los servidores de planta de la Secretaria Jurídica Distrital."/>
    <n v="4844174"/>
    <n v="0"/>
    <n v="0"/>
    <n v="4844174"/>
    <n v="4844174"/>
    <n v="0"/>
    <s v="JUNIO"/>
    <s v="3-1-1-01-26-00-0000-00"/>
  </r>
  <r>
    <n v="2018"/>
    <n v="136"/>
    <n v="1"/>
    <d v="2018-01-01T00:00:00"/>
    <d v="2018-12-31T00:00:00"/>
    <d v="2018-12-31T00:00:00"/>
    <x v="27"/>
    <s v="Bonificación Especial de Recreación"/>
    <n v="151"/>
    <n v="126"/>
    <d v="2018-07-17T00:00:00"/>
    <s v="SECRETARIA JURIDICA DISTRITAL"/>
    <n v="1"/>
    <s v="RELACION DE AUTORIZACION"/>
    <n v="24"/>
    <d v="2018-07-17T00:00:00"/>
    <s v="Pago de la nómina del mes de julio de 2018 de  los servidores de planta de la Secretaría Jurídica Distrital."/>
    <n v="3914155"/>
    <n v="0"/>
    <n v="0"/>
    <n v="3914155"/>
    <n v="3914155"/>
    <n v="0"/>
    <s v="JULIO"/>
    <s v="3-1-1-01-26-00-0000-00"/>
  </r>
  <r>
    <n v="2018"/>
    <n v="136"/>
    <n v="1"/>
    <d v="2018-01-01T00:00:00"/>
    <d v="2018-12-31T00:00:00"/>
    <d v="2018-12-31T00:00:00"/>
    <x v="27"/>
    <s v="Bonificación Especial de Recreación"/>
    <n v="168"/>
    <n v="141"/>
    <d v="2018-08-22T00:00:00"/>
    <s v="SECRETARIA JURIDICA DISTRITAL"/>
    <n v="1"/>
    <s v="RELACION DE AUTORIZACION"/>
    <n v="29"/>
    <d v="2018-08-22T00:00:00"/>
    <s v="PAGO DE LA NOMINA DEL MES DE AGOSTO DE 2018, DE LOS SERVIDORES DE PLANTA FIJA DE LA SECRETARIA JURIDICA DISTRITAL."/>
    <n v="1766068"/>
    <n v="0"/>
    <n v="0"/>
    <n v="1766068"/>
    <n v="1766068"/>
    <n v="0"/>
    <s v="AGOSTO"/>
    <s v="3-1-1-01-26-00-0000-00"/>
  </r>
  <r>
    <n v="2018"/>
    <n v="136"/>
    <n v="1"/>
    <d v="2018-01-01T00:00:00"/>
    <d v="2018-12-31T00:00:00"/>
    <d v="2018-12-31T00:00:00"/>
    <x v="27"/>
    <s v="Bonificación Especial de Recreación"/>
    <n v="179"/>
    <n v="154"/>
    <d v="2018-09-05T00:00:00"/>
    <s v="SECRETARIA JURIDICA DISTRITAL"/>
    <n v="1"/>
    <s v="RELACION DE AUTORIZACION"/>
    <n v="32"/>
    <d v="2018-09-04T00:00:00"/>
    <s v="NÓMINA ADICIONAL DEL MES DE AGOSTO DE 2018."/>
    <n v="390009"/>
    <n v="0"/>
    <n v="0"/>
    <n v="390009"/>
    <n v="390009"/>
    <n v="0"/>
    <s v="SEPTIEMBRE"/>
    <s v="3-1-1-01-26-00-0000-00"/>
  </r>
  <r>
    <n v="2018"/>
    <n v="136"/>
    <n v="1"/>
    <d v="2018-01-01T00:00:00"/>
    <d v="2018-12-31T00:00:00"/>
    <d v="2018-12-31T00:00:00"/>
    <x v="27"/>
    <s v="Bonificación Especial de Recreación"/>
    <n v="185"/>
    <n v="161"/>
    <d v="2018-09-18T00:00:00"/>
    <s v="SECRETARIA JURIDICA DISTRITAL"/>
    <n v="1"/>
    <s v="RELACION DE AUTORIZACION"/>
    <n v="33"/>
    <d v="2018-09-18T00:00:00"/>
    <s v="PAGO DE LA NÓMINA DEL MES DE SEPTIEMBRE DE 2018."/>
    <n v="3037995"/>
    <n v="0"/>
    <n v="0"/>
    <n v="3037995"/>
    <n v="3037995"/>
    <n v="0"/>
    <s v="SEPTIEMBRE"/>
    <s v="3-1-1-01-26-00-0000-00"/>
  </r>
  <r>
    <n v="2018"/>
    <n v="136"/>
    <n v="1"/>
    <d v="2018-01-01T00:00:00"/>
    <d v="2018-12-31T00:00:00"/>
    <d v="2018-12-31T00:00:00"/>
    <x v="27"/>
    <s v="Bonificación Especial de Recreación"/>
    <n v="199"/>
    <n v="179"/>
    <d v="2018-10-18T00:00:00"/>
    <s v="SECRETARIA JURIDICA DISTRITAL"/>
    <n v="1"/>
    <s v="RELACION DE AUTORIZACION"/>
    <n v="37"/>
    <d v="2018-10-19T00:00:00"/>
    <s v="PAGO DE LA NÓMINA DEL MES DE OCTUBRE DE 2018."/>
    <n v="2238257"/>
    <n v="0"/>
    <n v="0"/>
    <n v="2238257"/>
    <n v="2238257"/>
    <n v="0"/>
    <s v="OCTUBRE"/>
    <s v="3-1-1-01-26-00-0000-00"/>
  </r>
  <r>
    <n v="2018"/>
    <n v="136"/>
    <n v="1"/>
    <d v="2018-01-01T00:00:00"/>
    <d v="2018-12-31T00:00:00"/>
    <d v="2018-12-31T00:00:00"/>
    <x v="27"/>
    <s v="Bonificación Especial de Recreación"/>
    <n v="214"/>
    <n v="199"/>
    <d v="2018-11-20T00:00:00"/>
    <s v="SECRETARIA JURIDICA DISTRITAL"/>
    <n v="1"/>
    <s v="RELACION DE AUTORIZACION"/>
    <n v="44"/>
    <d v="2018-11-20T00:00:00"/>
    <s v="Pago de la nómina de los servidores de la Secretaría Jurídica Distrital, del mes de Noviembre de 2018."/>
    <n v="1994506"/>
    <n v="0"/>
    <n v="0"/>
    <n v="1994506"/>
    <n v="1994506"/>
    <n v="0"/>
    <s v="NOVIEMBRE"/>
    <s v="3-1-1-01-26-00-0000-00"/>
  </r>
  <r>
    <n v="2018"/>
    <n v="136"/>
    <n v="1"/>
    <d v="2018-01-01T00:00:00"/>
    <d v="2018-12-31T00:00:00"/>
    <d v="2018-12-31T00:00:00"/>
    <x v="27"/>
    <s v="Bonificación Especial de Recreación"/>
    <n v="224"/>
    <n v="207"/>
    <d v="2018-12-07T00:00:00"/>
    <s v="SECRETARIA JURIDICA DISTRITAL"/>
    <n v="1"/>
    <s v="RELACION DE AUTORIZACION"/>
    <n v="47"/>
    <d v="2018-12-07T00:00:00"/>
    <s v="Pago de la nómina del mes de diciembre de 2018, de  los servidores de planta de la Secretaría Jurídica Distrital."/>
    <n v="9547629"/>
    <n v="0"/>
    <n v="0"/>
    <n v="9547629"/>
    <n v="9547629"/>
    <n v="0"/>
    <s v="DICIEMBRE"/>
    <s v="3-1-1-01-26-00-0000-00"/>
  </r>
  <r>
    <n v="2018"/>
    <n v="136"/>
    <n v="1"/>
    <d v="2018-01-01T00:00:00"/>
    <d v="2018-12-31T00:00:00"/>
    <d v="2018-12-31T00:00:00"/>
    <x v="28"/>
    <s v="Reconocimiento por Permanencia en el Servicio Público"/>
    <n v="90"/>
    <n v="19"/>
    <d v="2018-01-22T00:00:00"/>
    <s v="SECRETARIA JURIDICA DISTRITAL"/>
    <n v="1"/>
    <s v="RELACION DE AUTORIZACION"/>
    <n v="1"/>
    <d v="2018-01-22T00:00:00"/>
    <s v="Pago de la nómina del mes de enero de 2018."/>
    <n v="74725955"/>
    <n v="0"/>
    <n v="0"/>
    <n v="74725955"/>
    <n v="74725955"/>
    <n v="0"/>
    <s v="ENERO"/>
    <s v="3-1-1-01-28-00-0000-00"/>
  </r>
  <r>
    <n v="2018"/>
    <n v="136"/>
    <n v="1"/>
    <d v="2018-01-01T00:00:00"/>
    <d v="2018-12-31T00:00:00"/>
    <d v="2018-12-31T00:00:00"/>
    <x v="28"/>
    <s v="Reconocimiento por Permanencia en el Servicio Público"/>
    <n v="111"/>
    <n v="84"/>
    <d v="2018-02-16T00:00:00"/>
    <s v="SECRETARIA JURIDICA DISTRITAL"/>
    <n v="1"/>
    <s v="RELACION DE AUTORIZACION"/>
    <n v="4"/>
    <d v="2018-02-16T00:00:00"/>
    <s v="PAGO DE NÓMINA DEL MES DE FEBRERO DE 2018."/>
    <n v="7091701"/>
    <n v="0"/>
    <n v="0"/>
    <n v="7091701"/>
    <n v="7091701"/>
    <n v="0"/>
    <s v="FEBRERO"/>
    <s v="3-1-1-01-28-00-0000-00"/>
  </r>
  <r>
    <n v="2018"/>
    <n v="136"/>
    <n v="1"/>
    <d v="2018-01-01T00:00:00"/>
    <d v="2018-12-31T00:00:00"/>
    <d v="2018-12-31T00:00:00"/>
    <x v="28"/>
    <s v="Reconocimiento por Permanencia en el Servicio Público"/>
    <n v="123"/>
    <n v="100"/>
    <d v="2018-04-18T00:00:00"/>
    <s v="SECRETARIA JURIDICA DISTRITAL"/>
    <n v="1"/>
    <s v="RELACION DE AUTORIZACION"/>
    <n v="14"/>
    <d v="2018-04-18T00:00:00"/>
    <s v="PAGO DE LA NOMINA Y CESANTIAS DEL MES DE ABRIL DE 2018."/>
    <n v="4972977"/>
    <n v="4972977"/>
    <n v="0"/>
    <n v="0"/>
    <n v="0"/>
    <n v="0"/>
    <s v="ABRIL"/>
    <s v="3-1-1-01-28-00-0000-00"/>
  </r>
  <r>
    <n v="2018"/>
    <n v="136"/>
    <n v="1"/>
    <d v="2018-01-01T00:00:00"/>
    <d v="2018-12-31T00:00:00"/>
    <d v="2018-12-31T00:00:00"/>
    <x v="28"/>
    <s v="Reconocimiento por Permanencia en el Servicio Público"/>
    <n v="131"/>
    <n v="110"/>
    <d v="2018-05-21T00:00:00"/>
    <s v="SECRETARIA JURIDICA DISTRITAL"/>
    <n v="1"/>
    <s v="RELACION DE AUTORIZACION"/>
    <n v="17"/>
    <d v="2018-05-21T00:00:00"/>
    <s v="Pago de la nómina de los servidores públicos de la Secretaría Jurídica Distrital,  del mes de Mayo de 2018."/>
    <n v="4972977"/>
    <n v="0"/>
    <n v="0"/>
    <n v="4972977"/>
    <n v="4972977"/>
    <n v="0"/>
    <s v="MAYO"/>
    <s v="3-1-1-01-28-00-0000-00"/>
  </r>
  <r>
    <n v="2018"/>
    <n v="136"/>
    <n v="1"/>
    <d v="2018-01-01T00:00:00"/>
    <d v="2018-12-31T00:00:00"/>
    <d v="2018-12-31T00:00:00"/>
    <x v="29"/>
    <s v="Cesantías Fondos Privados"/>
    <n v="111"/>
    <n v="85"/>
    <d v="2018-02-16T00:00:00"/>
    <s v="SECRETARIA JURIDICA DISTRITAL"/>
    <n v="1"/>
    <s v="RELACION DE AUTORIZACION"/>
    <n v="5"/>
    <d v="2018-02-16T00:00:00"/>
    <s v="PAGO DE CESANTÍAS DEL MES DE FEBRERO DE 2018."/>
    <n v="675258"/>
    <n v="0"/>
    <n v="0"/>
    <n v="675258"/>
    <n v="675258"/>
    <n v="0"/>
    <s v="FEBRERO"/>
    <s v="3-1-1-03-01-01-0000-00"/>
  </r>
  <r>
    <n v="2018"/>
    <n v="136"/>
    <n v="1"/>
    <d v="2018-01-01T00:00:00"/>
    <d v="2018-12-31T00:00:00"/>
    <d v="2018-12-31T00:00:00"/>
    <x v="29"/>
    <s v="Cesantías Fondos Privados"/>
    <n v="123"/>
    <n v="101"/>
    <d v="2018-04-18T00:00:00"/>
    <s v="SECRETARIA JURIDICA DISTRITAL"/>
    <n v="1"/>
    <s v="RELACION DE AUTORIZACION"/>
    <n v="15"/>
    <d v="2018-04-18T00:00:00"/>
    <s v="PAGO DE LA NOMINA Y CESANTIAS DEL MES DE ABRIL DE 2018."/>
    <n v="1813201"/>
    <n v="1813201"/>
    <n v="0"/>
    <n v="0"/>
    <n v="0"/>
    <n v="0"/>
    <s v="ABRIL"/>
    <s v="3-1-1-03-01-01-0000-00"/>
  </r>
  <r>
    <n v="2018"/>
    <n v="136"/>
    <n v="1"/>
    <d v="2018-01-01T00:00:00"/>
    <d v="2018-12-31T00:00:00"/>
    <d v="2018-12-31T00:00:00"/>
    <x v="29"/>
    <s v="Cesantías Fondos Privados"/>
    <n v="131"/>
    <n v="111"/>
    <d v="2018-05-21T00:00:00"/>
    <s v="SECRETARIA JURIDICA DISTRITAL"/>
    <n v="1"/>
    <s v="RELACION DE AUTORIZACION"/>
    <n v="18"/>
    <d v="2018-05-21T00:00:00"/>
    <s v="PAGO DE CESANTIAS FONDOS PRIVADOS DE SERVIDORES PÚBLICOS  DE LA SECRETARÍA JURÍDICA DISTRITAL."/>
    <n v="1853952"/>
    <n v="0"/>
    <n v="0"/>
    <n v="1853952"/>
    <n v="1853952"/>
    <n v="0"/>
    <s v="MAYO"/>
    <s v="3-1-1-03-01-01-0000-00"/>
  </r>
  <r>
    <n v="2018"/>
    <n v="136"/>
    <n v="1"/>
    <d v="2018-01-01T00:00:00"/>
    <d v="2018-12-31T00:00:00"/>
    <d v="2018-12-31T00:00:00"/>
    <x v="29"/>
    <s v="Cesantías Fondos Privados"/>
    <n v="185"/>
    <n v="162"/>
    <d v="2018-09-18T00:00:00"/>
    <s v="SECRETARIA JURIDICA DISTRITAL"/>
    <n v="1"/>
    <s v="RELACION DE AUTORIZACION"/>
    <n v="34"/>
    <d v="2018-09-18T00:00:00"/>
    <s v="PAGO DE CESANTÍAS DEL MES DE SEPTIEMBRE DE 2018."/>
    <n v="3911945"/>
    <n v="0"/>
    <n v="0"/>
    <n v="3911945"/>
    <n v="3911945"/>
    <n v="0"/>
    <s v="SEPTIEMBRE"/>
    <s v="3-1-1-03-01-01-0000-00"/>
  </r>
  <r>
    <n v="2018"/>
    <n v="136"/>
    <n v="1"/>
    <d v="2018-01-01T00:00:00"/>
    <d v="2018-12-31T00:00:00"/>
    <d v="2018-12-31T00:00:00"/>
    <x v="29"/>
    <s v="Cesantías Fondos Privados"/>
    <n v="199"/>
    <n v="180"/>
    <d v="2018-10-18T00:00:00"/>
    <s v="SECRETARIA JURIDICA DISTRITAL"/>
    <n v="1"/>
    <s v="RELACION DE AUTORIZACION"/>
    <n v="38"/>
    <d v="2018-10-19T00:00:00"/>
    <s v="PAGO DE CESANTÍAS FONDOS DEL MES DE OCTUBRE DE 2018."/>
    <n v="1759189"/>
    <n v="0"/>
    <n v="0"/>
    <n v="1759189"/>
    <n v="1759189"/>
    <n v="0"/>
    <s v="OCTUBRE"/>
    <s v="3-1-1-03-01-01-0000-00"/>
  </r>
  <r>
    <n v="2018"/>
    <n v="136"/>
    <n v="1"/>
    <d v="2018-01-01T00:00:00"/>
    <d v="2018-12-31T00:00:00"/>
    <d v="2018-12-31T00:00:00"/>
    <x v="29"/>
    <s v="Cesantías Fondos Privados"/>
    <n v="224"/>
    <n v="208"/>
    <d v="2018-12-07T00:00:00"/>
    <s v="SECRETARIA JURIDICA DISTRITAL"/>
    <n v="1"/>
    <s v="RELACION DE AUTORIZACION"/>
    <n v="48"/>
    <d v="2018-12-07T00:00:00"/>
    <s v="PAGO DE CESANTIAS FONDOS PRIVADOS Y CESANTIAS FONDOS PÚBLICOS  DEL MES DE DICIEMBRE DE 2018."/>
    <n v="4620347"/>
    <n v="0"/>
    <n v="0"/>
    <n v="4620347"/>
    <n v="4620347"/>
    <n v="0"/>
    <s v="DICIEMBRE"/>
    <s v="3-1-1-03-01-01-0000-00"/>
  </r>
  <r>
    <n v="2018"/>
    <n v="136"/>
    <n v="1"/>
    <d v="2018-01-01T00:00:00"/>
    <d v="2018-12-31T00:00:00"/>
    <d v="2018-12-31T00:00:00"/>
    <x v="29"/>
    <s v="Cesantías Fondos Privados"/>
    <n v="230"/>
    <n v="212"/>
    <d v="2018-12-19T00:00:00"/>
    <s v="SECRETARIA JURIDICA DISTRITAL"/>
    <n v="1"/>
    <s v="RELACION DE AUTORIZACION"/>
    <n v="52"/>
    <d v="2018-12-19T00:00:00"/>
    <s v="Pago de Cesantias Fondos Públicos y Cesantías Fondos Privados, causadas en la vigencia 2018."/>
    <n v="257368744"/>
    <n v="0"/>
    <n v="0"/>
    <n v="257368744"/>
    <n v="257368744"/>
    <n v="0"/>
    <s v="DICIEMBRE"/>
    <s v="3-1-1-03-01-01-0000-00"/>
  </r>
  <r>
    <n v="2018"/>
    <n v="136"/>
    <n v="1"/>
    <d v="2018-01-01T00:00:00"/>
    <d v="2018-12-31T00:00:00"/>
    <d v="2018-12-31T00:00:00"/>
    <x v="29"/>
    <s v="Cesantías Fondos Privados"/>
    <n v="231"/>
    <n v="213"/>
    <d v="2018-12-19T00:00:00"/>
    <s v="SECRETARIA JURIDICA DISTRITAL"/>
    <n v="1"/>
    <s v="RELACION DE AUTORIZACION"/>
    <n v="53"/>
    <d v="2018-12-19T00:00:00"/>
    <s v="Pago de los intereses de las Cesantías Fondos Públicos y Cesantías Fondos Privados,  causados en la vigencia 2018."/>
    <n v="30884249"/>
    <n v="0"/>
    <n v="0"/>
    <n v="30884249"/>
    <n v="30884249"/>
    <n v="0"/>
    <s v="DICIEMBRE"/>
    <s v="3-1-1-03-01-01-0000-00"/>
  </r>
  <r>
    <n v="2018"/>
    <n v="136"/>
    <n v="1"/>
    <d v="2018-01-01T00:00:00"/>
    <d v="2018-12-31T00:00:00"/>
    <d v="2018-12-31T00:00:00"/>
    <x v="30"/>
    <s v="Pensiones Fondos Privados"/>
    <n v="107"/>
    <n v="79"/>
    <d v="2018-02-02T00:00:00"/>
    <s v="SECRETARIA JURIDICA DISTRITAL"/>
    <n v="1"/>
    <s v="RELACION DE AUTORIZACION"/>
    <n v="2"/>
    <d v="2018-02-02T00:00:00"/>
    <s v="PAGO DE LA AUTOLIQUIDACIÓN DEL MES DE ENERO DE 2018."/>
    <n v="30600718"/>
    <n v="0"/>
    <n v="0"/>
    <n v="30600718"/>
    <n v="30600718"/>
    <n v="0"/>
    <s v="FEBRERO"/>
    <s v="3-1-1-03-01-02-0000-00"/>
  </r>
  <r>
    <n v="2018"/>
    <n v="136"/>
    <n v="1"/>
    <d v="2018-01-01T00:00:00"/>
    <d v="2018-12-31T00:00:00"/>
    <d v="2018-12-31T00:00:00"/>
    <x v="30"/>
    <s v="Pensiones Fondos Privados"/>
    <n v="114"/>
    <n v="89"/>
    <d v="2018-03-06T00:00:00"/>
    <s v="SECRETARIA JURIDICA DISTRITAL"/>
    <n v="1"/>
    <s v="RELACION DE AUTORIZACION"/>
    <n v="9"/>
    <d v="2018-03-06T00:00:00"/>
    <s v="PAGO DE LA AUTOLIQUIDACIÓN DEL MES DE FEBRERO DE 2018."/>
    <n v="34518440"/>
    <n v="0"/>
    <n v="0"/>
    <n v="34518440"/>
    <n v="34518440"/>
    <n v="0"/>
    <s v="MARZO"/>
    <s v="3-1-1-03-01-02-0000-00"/>
  </r>
  <r>
    <n v="2018"/>
    <n v="136"/>
    <n v="1"/>
    <d v="2018-01-01T00:00:00"/>
    <d v="2018-12-31T00:00:00"/>
    <d v="2018-12-31T00:00:00"/>
    <x v="30"/>
    <s v="Pensiones Fondos Privados"/>
    <n v="122"/>
    <n v="97"/>
    <d v="2018-04-04T00:00:00"/>
    <s v="SECRETARIA JURIDICA DISTRITAL"/>
    <n v="1"/>
    <s v="RELACION DE AUTORIZACION"/>
    <n v="12"/>
    <d v="2018-04-04T00:00:00"/>
    <s v="Pago de la Autoliquidación y Cesantías Fondos Públicos  (FONCEP) del mes de marzo de 2018."/>
    <n v="33171785"/>
    <n v="0"/>
    <n v="0"/>
    <n v="33171785"/>
    <n v="33171785"/>
    <n v="0"/>
    <s v="ABRIL"/>
    <s v="3-1-1-03-01-02-0000-00"/>
  </r>
  <r>
    <n v="2018"/>
    <n v="136"/>
    <n v="1"/>
    <d v="2018-01-01T00:00:00"/>
    <d v="2018-12-31T00:00:00"/>
    <d v="2018-12-31T00:00:00"/>
    <x v="30"/>
    <s v="Pensiones Fondos Privados"/>
    <n v="128"/>
    <n v="105"/>
    <d v="2018-05-04T00:00:00"/>
    <s v="SECRETARIA JURIDICA DISTRITAL"/>
    <n v="1"/>
    <s v="RELACION DE AUTORIZACION"/>
    <n v="15"/>
    <d v="2018-05-04T00:00:00"/>
    <s v="Pago de la autoliquidación y cesantías fondos públicos - FONCEP del mes de abril de 2018."/>
    <n v="30718913"/>
    <n v="0"/>
    <n v="0"/>
    <n v="30718913"/>
    <n v="30718913"/>
    <n v="0"/>
    <s v="MAYO"/>
    <s v="3-1-1-03-01-02-0000-00"/>
  </r>
  <r>
    <n v="2018"/>
    <n v="136"/>
    <n v="1"/>
    <d v="2018-01-01T00:00:00"/>
    <d v="2018-12-31T00:00:00"/>
    <d v="2018-12-31T00:00:00"/>
    <x v="30"/>
    <s v="Pensiones Fondos Privados"/>
    <n v="134"/>
    <n v="116"/>
    <d v="2018-06-05T00:00:00"/>
    <s v="SECRETARIA JURIDICA DISTRITAL"/>
    <n v="1"/>
    <s v="RELACION DE AUTORIZACION"/>
    <n v="19"/>
    <d v="2018-06-05T00:00:00"/>
    <s v="PAGO DE LA AUTOLIQUIDACIÓN DEL MES DE MAYO DE 2018."/>
    <n v="30709211"/>
    <n v="0"/>
    <n v="0"/>
    <n v="30709211"/>
    <n v="30709211"/>
    <n v="0"/>
    <s v="JUNIO"/>
    <s v="3-1-1-03-01-02-0000-00"/>
  </r>
  <r>
    <n v="2018"/>
    <n v="136"/>
    <n v="1"/>
    <d v="2018-01-01T00:00:00"/>
    <d v="2018-12-31T00:00:00"/>
    <d v="2018-12-31T00:00:00"/>
    <x v="30"/>
    <s v="Pensiones Fondos Privados"/>
    <n v="145"/>
    <n v="121"/>
    <d v="2018-07-05T00:00:00"/>
    <s v="SECRETARIA JURIDICA DISTRITAL"/>
    <n v="1"/>
    <s v="RELACION DE AUTORIZACION"/>
    <n v="22"/>
    <d v="2018-07-05T00:00:00"/>
    <s v="PAGO DE LA AUTOLIQUIDACIÓN  DEL MES DE JUNIO DE 2018."/>
    <n v="30214569"/>
    <n v="0"/>
    <n v="0"/>
    <n v="30214569"/>
    <n v="30214569"/>
    <n v="0"/>
    <s v="JULIO"/>
    <s v="3-1-1-03-01-02-0000-00"/>
  </r>
  <r>
    <n v="2018"/>
    <n v="136"/>
    <n v="1"/>
    <d v="2018-01-01T00:00:00"/>
    <d v="2018-12-31T00:00:00"/>
    <d v="2018-12-31T00:00:00"/>
    <x v="30"/>
    <s v="Pensiones Fondos Privados"/>
    <n v="159"/>
    <n v="133"/>
    <d v="2018-08-02T00:00:00"/>
    <s v="SECRETARIA JURIDICA DISTRITAL"/>
    <n v="1"/>
    <s v="RELACION DE AUTORIZACION"/>
    <n v="26"/>
    <d v="2018-08-02T00:00:00"/>
    <s v="Pago de Autoliquidación y Cesantias Fondos Públicos  (FONCEP) del mes de julio de 2018."/>
    <n v="29610005"/>
    <n v="0"/>
    <n v="0"/>
    <n v="29610005"/>
    <n v="29610005"/>
    <n v="0"/>
    <s v="AGOSTO"/>
    <s v="3-1-1-03-01-02-0000-00"/>
  </r>
  <r>
    <n v="2018"/>
    <n v="136"/>
    <n v="1"/>
    <d v="2018-01-01T00:00:00"/>
    <d v="2018-12-31T00:00:00"/>
    <d v="2018-12-31T00:00:00"/>
    <x v="30"/>
    <s v="Pensiones Fondos Privados"/>
    <n v="180"/>
    <n v="152"/>
    <d v="2018-09-05T00:00:00"/>
    <s v="SECRETARIA JURIDICA DISTRITAL"/>
    <n v="1"/>
    <s v="RELACION DE AUTORIZACION"/>
    <n v="30"/>
    <d v="2018-09-04T00:00:00"/>
    <s v="PAGO DE LA AUTOLIQUIDACIÓN  DEL MES DE AGOSTO DE 2018."/>
    <n v="28623812"/>
    <n v="0"/>
    <n v="0"/>
    <n v="28623812"/>
    <n v="28623812"/>
    <n v="0"/>
    <s v="SEPTIEMBRE"/>
    <s v="3-1-1-03-01-02-0000-00"/>
  </r>
  <r>
    <n v="2018"/>
    <n v="136"/>
    <n v="1"/>
    <d v="2018-01-01T00:00:00"/>
    <d v="2018-12-31T00:00:00"/>
    <d v="2018-12-31T00:00:00"/>
    <x v="30"/>
    <s v="Pensiones Fondos Privados"/>
    <n v="190"/>
    <n v="175"/>
    <d v="2018-10-04T00:00:00"/>
    <s v="SECRETARIA JURIDICA DISTRITAL"/>
    <n v="1"/>
    <s v="RELACION DE AUTORIZACION"/>
    <n v="35"/>
    <d v="2018-10-04T00:00:00"/>
    <s v="PAGO DE LA AUTOLIQUIDACIÓN DEL MES DE SEPTIEMBRE DE 2018."/>
    <n v="27108374"/>
    <n v="0"/>
    <n v="0"/>
    <n v="27108374"/>
    <n v="27108374"/>
    <n v="0"/>
    <s v="OCTUBRE"/>
    <s v="3-1-1-03-01-02-0000-00"/>
  </r>
  <r>
    <n v="2018"/>
    <n v="136"/>
    <n v="1"/>
    <d v="2018-01-01T00:00:00"/>
    <d v="2018-12-31T00:00:00"/>
    <d v="2018-12-31T00:00:00"/>
    <x v="30"/>
    <s v="Pensiones Fondos Privados"/>
    <n v="209"/>
    <n v="195"/>
    <d v="2018-11-07T00:00:00"/>
    <s v="SECRETARIA JURIDICA DISTRITAL"/>
    <n v="1"/>
    <s v="RELACION DE AUTORIZACION"/>
    <n v="39"/>
    <d v="2018-11-07T00:00:00"/>
    <s v="PAGO DE LA AUTOLIQUIDACIÓN  DEL MES DE OCTUBRE DE 2018."/>
    <n v="24566578"/>
    <n v="0"/>
    <n v="0"/>
    <n v="24566578"/>
    <n v="24566578"/>
    <n v="0"/>
    <s v="NOVIEMBRE"/>
    <s v="3-1-1-03-01-02-0000-00"/>
  </r>
  <r>
    <n v="2018"/>
    <n v="136"/>
    <n v="1"/>
    <d v="2018-01-01T00:00:00"/>
    <d v="2018-12-31T00:00:00"/>
    <d v="2018-12-31T00:00:00"/>
    <x v="30"/>
    <s v="Pensiones Fondos Privados"/>
    <n v="222"/>
    <n v="204"/>
    <d v="2018-12-04T00:00:00"/>
    <s v="SECRETARIA JURIDICA DISTRITAL"/>
    <n v="1"/>
    <s v="RELACION DE AUTORIZACION"/>
    <n v="45"/>
    <d v="2018-12-04T00:00:00"/>
    <s v="PAGO DE LA AUTOLIQUIDACIÓN  DEL MES DE NOVIEMBRE DE 2018."/>
    <n v="23410380"/>
    <n v="0"/>
    <n v="0"/>
    <n v="23410380"/>
    <n v="23410380"/>
    <n v="0"/>
    <s v="DICIEMBRE"/>
    <s v="3-1-1-03-01-02-0000-00"/>
  </r>
  <r>
    <n v="2018"/>
    <n v="136"/>
    <n v="1"/>
    <d v="2018-01-01T00:00:00"/>
    <d v="2018-12-31T00:00:00"/>
    <d v="2018-12-31T00:00:00"/>
    <x v="30"/>
    <s v="Pensiones Fondos Privados"/>
    <n v="229"/>
    <n v="210"/>
    <d v="2018-12-14T00:00:00"/>
    <s v="SECRETARIA JURIDICA DISTRITAL"/>
    <n v="1"/>
    <s v="RELACION DE AUTORIZACION"/>
    <n v="50"/>
    <d v="2018-12-14T00:00:00"/>
    <s v="PAGO DE LA AUTOLIQUIDACIÓN  DEL MES DE DICIEMBRE DE 2018."/>
    <n v="23055741"/>
    <n v="0"/>
    <n v="0"/>
    <n v="23055741"/>
    <n v="23055741"/>
    <n v="0"/>
    <s v="DICIEMBRE"/>
    <s v="3-1-1-03-01-02-0000-00"/>
  </r>
  <r>
    <n v="2018"/>
    <n v="136"/>
    <n v="1"/>
    <d v="2018-01-01T00:00:00"/>
    <d v="2018-12-31T00:00:00"/>
    <d v="2018-12-31T00:00:00"/>
    <x v="31"/>
    <s v="Salud EPS Privadas"/>
    <n v="107"/>
    <n v="79"/>
    <d v="2018-02-02T00:00:00"/>
    <s v="SECRETARIA JURIDICA DISTRITAL"/>
    <n v="1"/>
    <s v="RELACION DE AUTORIZACION"/>
    <n v="2"/>
    <d v="2018-02-02T00:00:00"/>
    <s v="PAGO DE LA AUTOLIQUIDACIÓN DEL MES DE ENERO DE 2018."/>
    <n v="62519116"/>
    <n v="0"/>
    <n v="0"/>
    <n v="62519116"/>
    <n v="62519116"/>
    <n v="0"/>
    <s v="FEBRERO"/>
    <s v="3-1-1-03-01-03-0000-00"/>
  </r>
  <r>
    <n v="2018"/>
    <n v="136"/>
    <n v="1"/>
    <d v="2018-01-01T00:00:00"/>
    <d v="2018-12-31T00:00:00"/>
    <d v="2018-12-31T00:00:00"/>
    <x v="31"/>
    <s v="Salud EPS Privadas"/>
    <n v="112"/>
    <n v="86"/>
    <d v="2018-03-05T00:00:00"/>
    <s v="SECRETARIA JURIDICA DISTRITAL"/>
    <n v="1"/>
    <s v="RELACION DE AUTORIZACION"/>
    <n v="6"/>
    <d v="2018-03-05T00:00:00"/>
    <s v="Pago de aportes de seguridad social y parafiscales de la liquidación de prestaciones pagadas en el mes de febrero de 2018."/>
    <n v="51086"/>
    <n v="0"/>
    <n v="0"/>
    <n v="51086"/>
    <n v="51086"/>
    <n v="0"/>
    <s v="MARZO"/>
    <s v="3-1-1-03-01-03-0000-00"/>
  </r>
  <r>
    <n v="2018"/>
    <n v="136"/>
    <n v="1"/>
    <d v="2018-01-01T00:00:00"/>
    <d v="2018-12-31T00:00:00"/>
    <d v="2018-12-31T00:00:00"/>
    <x v="31"/>
    <s v="Salud EPS Privadas"/>
    <n v="112"/>
    <n v="87"/>
    <d v="2018-03-05T00:00:00"/>
    <s v="SECRETARIA JURIDICA DISTRITAL"/>
    <n v="1"/>
    <s v="RELACION DE AUTORIZACION"/>
    <n v="7"/>
    <d v="2018-03-05T00:00:00"/>
    <s v="Pago de aportes de seguridad social y parafiscales de la liquidación de prestaciones pagadas en el mes de febrero de 2018."/>
    <n v="53873"/>
    <n v="0"/>
    <n v="0"/>
    <n v="53873"/>
    <n v="53873"/>
    <n v="0"/>
    <s v="MARZO"/>
    <s v="3-1-1-03-01-03-0000-00"/>
  </r>
  <r>
    <n v="2018"/>
    <n v="136"/>
    <n v="1"/>
    <d v="2018-01-01T00:00:00"/>
    <d v="2018-12-31T00:00:00"/>
    <d v="2018-12-31T00:00:00"/>
    <x v="31"/>
    <s v="Salud EPS Privadas"/>
    <n v="114"/>
    <n v="89"/>
    <d v="2018-03-06T00:00:00"/>
    <s v="SECRETARIA JURIDICA DISTRITAL"/>
    <n v="1"/>
    <s v="RELACION DE AUTORIZACION"/>
    <n v="9"/>
    <d v="2018-03-06T00:00:00"/>
    <s v="PAGO DE LA AUTOLIQUIDACIÓN DEL MES DE FEBRERO DE 2018."/>
    <n v="66317905"/>
    <n v="0"/>
    <n v="0"/>
    <n v="66317905"/>
    <n v="66317905"/>
    <n v="0"/>
    <s v="MARZO"/>
    <s v="3-1-1-03-01-03-0000-00"/>
  </r>
  <r>
    <n v="2018"/>
    <n v="136"/>
    <n v="1"/>
    <d v="2018-01-01T00:00:00"/>
    <d v="2018-12-31T00:00:00"/>
    <d v="2018-12-31T00:00:00"/>
    <x v="31"/>
    <s v="Salud EPS Privadas"/>
    <n v="122"/>
    <n v="97"/>
    <d v="2018-04-04T00:00:00"/>
    <s v="SECRETARIA JURIDICA DISTRITAL"/>
    <n v="1"/>
    <s v="RELACION DE AUTORIZACION"/>
    <n v="12"/>
    <d v="2018-04-04T00:00:00"/>
    <s v="Pago de la Autoliquidación y Cesantías Fondos Públicos  (FONCEP) del mes de marzo de 2018."/>
    <n v="65813829"/>
    <n v="0"/>
    <n v="0"/>
    <n v="65813829"/>
    <n v="65813829"/>
    <n v="0"/>
    <s v="ABRIL"/>
    <s v="3-1-1-03-01-03-0000-00"/>
  </r>
  <r>
    <n v="2018"/>
    <n v="136"/>
    <n v="1"/>
    <d v="2018-01-01T00:00:00"/>
    <d v="2018-12-31T00:00:00"/>
    <d v="2018-12-31T00:00:00"/>
    <x v="31"/>
    <s v="Salud EPS Privadas"/>
    <n v="128"/>
    <n v="105"/>
    <d v="2018-05-04T00:00:00"/>
    <s v="SECRETARIA JURIDICA DISTRITAL"/>
    <n v="1"/>
    <s v="RELACION DE AUTORIZACION"/>
    <n v="15"/>
    <d v="2018-05-04T00:00:00"/>
    <s v="Pago de la autoliquidación y cesantías fondos públicos - FONCEP del mes de abril de 2018."/>
    <n v="64421725"/>
    <n v="0"/>
    <n v="0"/>
    <n v="64421725"/>
    <n v="64421725"/>
    <n v="0"/>
    <s v="MAYO"/>
    <s v="3-1-1-03-01-03-0000-00"/>
  </r>
  <r>
    <n v="2018"/>
    <n v="136"/>
    <n v="1"/>
    <d v="2018-01-01T00:00:00"/>
    <d v="2018-12-31T00:00:00"/>
    <d v="2018-12-31T00:00:00"/>
    <x v="31"/>
    <s v="Salud EPS Privadas"/>
    <n v="134"/>
    <n v="116"/>
    <d v="2018-06-05T00:00:00"/>
    <s v="SECRETARIA JURIDICA DISTRITAL"/>
    <n v="1"/>
    <s v="RELACION DE AUTORIZACION"/>
    <n v="19"/>
    <d v="2018-06-05T00:00:00"/>
    <s v="PAGO DE LA AUTOLIQUIDACIÓN DEL MES DE MAYO DE 2018."/>
    <n v="64901932"/>
    <n v="0"/>
    <n v="0"/>
    <n v="64901932"/>
    <n v="64901932"/>
    <n v="0"/>
    <s v="JUNIO"/>
    <s v="3-1-1-03-01-03-0000-00"/>
  </r>
  <r>
    <n v="2018"/>
    <n v="136"/>
    <n v="1"/>
    <d v="2018-01-01T00:00:00"/>
    <d v="2018-12-31T00:00:00"/>
    <d v="2018-12-31T00:00:00"/>
    <x v="31"/>
    <s v="Salud EPS Privadas"/>
    <n v="145"/>
    <n v="121"/>
    <d v="2018-07-05T00:00:00"/>
    <s v="SECRETARIA JURIDICA DISTRITAL"/>
    <n v="1"/>
    <s v="RELACION DE AUTORIZACION"/>
    <n v="22"/>
    <d v="2018-07-05T00:00:00"/>
    <s v="PAGO DE LA AUTOLIQUIDACIÓN  DEL MES DE JUNIO DE 2018."/>
    <n v="64809722"/>
    <n v="0"/>
    <n v="0"/>
    <n v="64809722"/>
    <n v="64809722"/>
    <n v="0"/>
    <s v="JULIO"/>
    <s v="3-1-1-03-01-03-0000-00"/>
  </r>
  <r>
    <n v="2018"/>
    <n v="136"/>
    <n v="1"/>
    <d v="2018-01-01T00:00:00"/>
    <d v="2018-12-31T00:00:00"/>
    <d v="2018-12-31T00:00:00"/>
    <x v="31"/>
    <s v="Salud EPS Privadas"/>
    <n v="159"/>
    <n v="133"/>
    <d v="2018-08-02T00:00:00"/>
    <s v="SECRETARIA JURIDICA DISTRITAL"/>
    <n v="1"/>
    <s v="RELACION DE AUTORIZACION"/>
    <n v="26"/>
    <d v="2018-08-02T00:00:00"/>
    <s v="Pago de Autoliquidación y Cesantias Fondos Públicos  (FONCEP) del mes de julio de 2018."/>
    <n v="63895990"/>
    <n v="0"/>
    <n v="0"/>
    <n v="63895990"/>
    <n v="63895990"/>
    <n v="0"/>
    <s v="AGOSTO"/>
    <s v="3-1-1-03-01-03-0000-00"/>
  </r>
  <r>
    <n v="2018"/>
    <n v="136"/>
    <n v="1"/>
    <d v="2018-01-01T00:00:00"/>
    <d v="2018-12-31T00:00:00"/>
    <d v="2018-12-31T00:00:00"/>
    <x v="31"/>
    <s v="Salud EPS Privadas"/>
    <n v="180"/>
    <n v="152"/>
    <d v="2018-09-05T00:00:00"/>
    <s v="SECRETARIA JURIDICA DISTRITAL"/>
    <n v="1"/>
    <s v="RELACION DE AUTORIZACION"/>
    <n v="30"/>
    <d v="2018-09-04T00:00:00"/>
    <s v="PAGO DE LA AUTOLIQUIDACIÓN  DEL MES DE AGOSTO DE 2018."/>
    <n v="63413728"/>
    <n v="0"/>
    <n v="0"/>
    <n v="63413728"/>
    <n v="63413728"/>
    <n v="0"/>
    <s v="SEPTIEMBRE"/>
    <s v="3-1-1-03-01-03-0000-00"/>
  </r>
  <r>
    <n v="2018"/>
    <n v="136"/>
    <n v="1"/>
    <d v="2018-01-01T00:00:00"/>
    <d v="2018-12-31T00:00:00"/>
    <d v="2018-12-31T00:00:00"/>
    <x v="31"/>
    <s v="Salud EPS Privadas"/>
    <n v="190"/>
    <n v="175"/>
    <d v="2018-10-04T00:00:00"/>
    <s v="SECRETARIA JURIDICA DISTRITAL"/>
    <n v="1"/>
    <s v="RELACION DE AUTORIZACION"/>
    <n v="35"/>
    <d v="2018-10-04T00:00:00"/>
    <s v="PAGO DE LA AUTOLIQUIDACIÓN DEL MES DE SEPTIEMBRE DE 2018."/>
    <n v="63143979"/>
    <n v="0"/>
    <n v="0"/>
    <n v="63143979"/>
    <n v="63143979"/>
    <n v="0"/>
    <s v="OCTUBRE"/>
    <s v="3-1-1-03-01-03-0000-00"/>
  </r>
  <r>
    <n v="2018"/>
    <n v="136"/>
    <n v="1"/>
    <d v="2018-01-01T00:00:00"/>
    <d v="2018-12-31T00:00:00"/>
    <d v="2018-12-31T00:00:00"/>
    <x v="31"/>
    <s v="Salud EPS Privadas"/>
    <n v="209"/>
    <n v="195"/>
    <d v="2018-11-07T00:00:00"/>
    <s v="SECRETARIA JURIDICA DISTRITAL"/>
    <n v="1"/>
    <s v="RELACION DE AUTORIZACION"/>
    <n v="39"/>
    <d v="2018-11-07T00:00:00"/>
    <s v="PAGO DE LA AUTOLIQUIDACIÓN  DEL MES DE OCTUBRE DE 2018."/>
    <n v="62385244"/>
    <n v="0"/>
    <n v="0"/>
    <n v="62385244"/>
    <n v="62385244"/>
    <n v="0"/>
    <s v="NOVIEMBRE"/>
    <s v="3-1-1-03-01-03-0000-00"/>
  </r>
  <r>
    <n v="2018"/>
    <n v="136"/>
    <n v="1"/>
    <d v="2018-01-01T00:00:00"/>
    <d v="2018-12-31T00:00:00"/>
    <d v="2018-12-31T00:00:00"/>
    <x v="31"/>
    <s v="Salud EPS Privadas"/>
    <n v="222"/>
    <n v="204"/>
    <d v="2018-12-04T00:00:00"/>
    <s v="SECRETARIA JURIDICA DISTRITAL"/>
    <n v="1"/>
    <s v="RELACION DE AUTORIZACION"/>
    <n v="45"/>
    <d v="2018-12-04T00:00:00"/>
    <s v="PAGO DE LA AUTOLIQUIDACIÓN  DEL MES DE NOVIEMBRE DE 2018."/>
    <n v="62353235"/>
    <n v="0"/>
    <n v="0"/>
    <n v="62353235"/>
    <n v="62353235"/>
    <n v="0"/>
    <s v="DICIEMBRE"/>
    <s v="3-1-1-03-01-03-0000-00"/>
  </r>
  <r>
    <n v="2018"/>
    <n v="136"/>
    <n v="1"/>
    <d v="2018-01-01T00:00:00"/>
    <d v="2018-12-31T00:00:00"/>
    <d v="2018-12-31T00:00:00"/>
    <x v="31"/>
    <s v="Salud EPS Privadas"/>
    <n v="229"/>
    <n v="210"/>
    <d v="2018-12-14T00:00:00"/>
    <s v="SECRETARIA JURIDICA DISTRITAL"/>
    <n v="1"/>
    <s v="RELACION DE AUTORIZACION"/>
    <n v="50"/>
    <d v="2018-12-14T00:00:00"/>
    <s v="PAGO DE LA AUTOLIQUIDACIÓN  DEL MES DE DICIEMBRE DE 2018."/>
    <n v="61721938"/>
    <n v="0"/>
    <n v="0"/>
    <n v="61721938"/>
    <n v="61721938"/>
    <n v="0"/>
    <s v="DICIEMBRE"/>
    <s v="3-1-1-03-01-03-0000-00"/>
  </r>
  <r>
    <n v="2018"/>
    <n v="136"/>
    <n v="1"/>
    <d v="2018-01-01T00:00:00"/>
    <d v="2018-12-31T00:00:00"/>
    <d v="2018-12-31T00:00:00"/>
    <x v="32"/>
    <s v="Riesgos Profesionales Sector Privado"/>
    <n v="107"/>
    <n v="79"/>
    <d v="2018-02-02T00:00:00"/>
    <s v="SECRETARIA JURIDICA DISTRITAL"/>
    <n v="1"/>
    <s v="RELACION DE AUTORIZACION"/>
    <n v="2"/>
    <d v="2018-02-02T00:00:00"/>
    <s v="PAGO DE LA AUTOLIQUIDACIÓN DEL MES DE ENERO DE 2018."/>
    <n v="3464200"/>
    <n v="0"/>
    <n v="0"/>
    <n v="3464200"/>
    <n v="3464200"/>
    <n v="0"/>
    <s v="FEBRERO"/>
    <s v="3-1-1-03-01-04-0000-00"/>
  </r>
  <r>
    <n v="2018"/>
    <n v="136"/>
    <n v="1"/>
    <d v="2018-01-01T00:00:00"/>
    <d v="2018-12-31T00:00:00"/>
    <d v="2018-12-31T00:00:00"/>
    <x v="32"/>
    <s v="Riesgos Profesionales Sector Privado"/>
    <n v="112"/>
    <n v="86"/>
    <d v="2018-03-05T00:00:00"/>
    <s v="SECRETARIA JURIDICA DISTRITAL"/>
    <n v="1"/>
    <s v="RELACION DE AUTORIZACION"/>
    <n v="6"/>
    <d v="2018-03-05T00:00:00"/>
    <s v="Pago de aportes de seguridad social y parafiscales de la liquidación de prestaciones pagadas en el mes de febrero de 2018."/>
    <n v="3200"/>
    <n v="0"/>
    <n v="0"/>
    <n v="3200"/>
    <n v="3200"/>
    <n v="0"/>
    <s v="MARZO"/>
    <s v="3-1-1-03-01-04-0000-00"/>
  </r>
  <r>
    <n v="2018"/>
    <n v="136"/>
    <n v="1"/>
    <d v="2018-01-01T00:00:00"/>
    <d v="2018-12-31T00:00:00"/>
    <d v="2018-12-31T00:00:00"/>
    <x v="32"/>
    <s v="Riesgos Profesionales Sector Privado"/>
    <n v="112"/>
    <n v="87"/>
    <d v="2018-03-05T00:00:00"/>
    <s v="SECRETARIA JURIDICA DISTRITAL"/>
    <n v="1"/>
    <s v="RELACION DE AUTORIZACION"/>
    <n v="7"/>
    <d v="2018-03-05T00:00:00"/>
    <s v="Pago de aportes de seguridad social y parafiscales de la liquidación de prestaciones pagadas en el mes de febrero de 2018."/>
    <n v="3400"/>
    <n v="0"/>
    <n v="0"/>
    <n v="3400"/>
    <n v="3400"/>
    <n v="0"/>
    <s v="MARZO"/>
    <s v="3-1-1-03-01-04-0000-00"/>
  </r>
  <r>
    <n v="2018"/>
    <n v="136"/>
    <n v="1"/>
    <d v="2018-01-01T00:00:00"/>
    <d v="2018-12-31T00:00:00"/>
    <d v="2018-12-31T00:00:00"/>
    <x v="32"/>
    <s v="Riesgos Profesionales Sector Privado"/>
    <n v="114"/>
    <n v="89"/>
    <d v="2018-03-06T00:00:00"/>
    <s v="SECRETARIA JURIDICA DISTRITAL"/>
    <n v="1"/>
    <s v="RELACION DE AUTORIZACION"/>
    <n v="9"/>
    <d v="2018-03-06T00:00:00"/>
    <s v="PAGO DE LA AUTOLIQUIDACIÓN DEL MES DE FEBRERO DE 2018."/>
    <n v="3901200"/>
    <n v="0"/>
    <n v="0"/>
    <n v="3901200"/>
    <n v="3901200"/>
    <n v="0"/>
    <s v="MARZO"/>
    <s v="3-1-1-03-01-04-0000-00"/>
  </r>
  <r>
    <n v="2018"/>
    <n v="136"/>
    <n v="1"/>
    <d v="2018-01-01T00:00:00"/>
    <d v="2018-12-31T00:00:00"/>
    <d v="2018-12-31T00:00:00"/>
    <x v="32"/>
    <s v="Riesgos Profesionales Sector Privado"/>
    <n v="122"/>
    <n v="97"/>
    <d v="2018-04-04T00:00:00"/>
    <s v="SECRETARIA JURIDICA DISTRITAL"/>
    <n v="1"/>
    <s v="RELACION DE AUTORIZACION"/>
    <n v="12"/>
    <d v="2018-04-04T00:00:00"/>
    <s v="Pago de la Autoliquidación y Cesantías Fondos Públicos  (FONCEP) del mes de marzo de 2018."/>
    <n v="3834900"/>
    <n v="0"/>
    <n v="0"/>
    <n v="3834900"/>
    <n v="3834900"/>
    <n v="0"/>
    <s v="ABRIL"/>
    <s v="3-1-1-03-01-04-0000-00"/>
  </r>
  <r>
    <n v="2018"/>
    <n v="136"/>
    <n v="1"/>
    <d v="2018-01-01T00:00:00"/>
    <d v="2018-12-31T00:00:00"/>
    <d v="2018-12-31T00:00:00"/>
    <x v="32"/>
    <s v="Riesgos Profesionales Sector Privado"/>
    <n v="128"/>
    <n v="105"/>
    <d v="2018-05-04T00:00:00"/>
    <s v="SECRETARIA JURIDICA DISTRITAL"/>
    <n v="1"/>
    <s v="RELACION DE AUTORIZACION"/>
    <n v="15"/>
    <d v="2018-05-04T00:00:00"/>
    <s v="Pago de la autoliquidación y cesantías fondos públicos - FONCEP del mes de abril de 2018."/>
    <n v="3749900"/>
    <n v="0"/>
    <n v="0"/>
    <n v="3749900"/>
    <n v="3749900"/>
    <n v="0"/>
    <s v="MAYO"/>
    <s v="3-1-1-03-01-04-0000-00"/>
  </r>
  <r>
    <n v="2018"/>
    <n v="136"/>
    <n v="1"/>
    <d v="2018-01-01T00:00:00"/>
    <d v="2018-12-31T00:00:00"/>
    <d v="2018-12-31T00:00:00"/>
    <x v="32"/>
    <s v="Riesgos Profesionales Sector Privado"/>
    <n v="134"/>
    <n v="116"/>
    <d v="2018-06-05T00:00:00"/>
    <s v="SECRETARIA JURIDICA DISTRITAL"/>
    <n v="1"/>
    <s v="RELACION DE AUTORIZACION"/>
    <n v="19"/>
    <d v="2018-06-05T00:00:00"/>
    <s v="PAGO DE LA AUTOLIQUIDACIÓN DEL MES DE MAYO DE 2018."/>
    <n v="3778500"/>
    <n v="0"/>
    <n v="0"/>
    <n v="3778500"/>
    <n v="3778500"/>
    <n v="0"/>
    <s v="JUNIO"/>
    <s v="3-1-1-03-01-04-0000-00"/>
  </r>
  <r>
    <n v="2018"/>
    <n v="136"/>
    <n v="1"/>
    <d v="2018-01-01T00:00:00"/>
    <d v="2018-12-31T00:00:00"/>
    <d v="2018-12-31T00:00:00"/>
    <x v="32"/>
    <s v="Riesgos Profesionales Sector Privado"/>
    <n v="145"/>
    <n v="121"/>
    <d v="2018-07-05T00:00:00"/>
    <s v="SECRETARIA JURIDICA DISTRITAL"/>
    <n v="1"/>
    <s v="RELACION DE AUTORIZACION"/>
    <n v="22"/>
    <d v="2018-07-05T00:00:00"/>
    <s v="PAGO DE LA AUTOLIQUIDACIÓN  DEL MES DE JUNIO DE 2018."/>
    <n v="3644400"/>
    <n v="0"/>
    <n v="0"/>
    <n v="3644400"/>
    <n v="3644400"/>
    <n v="0"/>
    <s v="JULIO"/>
    <s v="3-1-1-03-01-04-0000-00"/>
  </r>
  <r>
    <n v="2018"/>
    <n v="136"/>
    <n v="1"/>
    <d v="2018-01-01T00:00:00"/>
    <d v="2018-12-31T00:00:00"/>
    <d v="2018-12-31T00:00:00"/>
    <x v="32"/>
    <s v="Riesgos Profesionales Sector Privado"/>
    <n v="159"/>
    <n v="133"/>
    <d v="2018-08-02T00:00:00"/>
    <s v="SECRETARIA JURIDICA DISTRITAL"/>
    <n v="1"/>
    <s v="RELACION DE AUTORIZACION"/>
    <n v="26"/>
    <d v="2018-08-02T00:00:00"/>
    <s v="Pago de Autoliquidación y Cesantias Fondos Públicos  (FONCEP) del mes de julio de 2018."/>
    <n v="3647600"/>
    <n v="0"/>
    <n v="0"/>
    <n v="3647600"/>
    <n v="3647600"/>
    <n v="0"/>
    <s v="AGOSTO"/>
    <s v="3-1-1-03-01-04-0000-00"/>
  </r>
  <r>
    <n v="2018"/>
    <n v="136"/>
    <n v="1"/>
    <d v="2018-01-01T00:00:00"/>
    <d v="2018-12-31T00:00:00"/>
    <d v="2018-12-31T00:00:00"/>
    <x v="32"/>
    <s v="Riesgos Profesionales Sector Privado"/>
    <n v="180"/>
    <n v="152"/>
    <d v="2018-09-05T00:00:00"/>
    <s v="SECRETARIA JURIDICA DISTRITAL"/>
    <n v="1"/>
    <s v="RELACION DE AUTORIZACION"/>
    <n v="30"/>
    <d v="2018-09-04T00:00:00"/>
    <s v="PAGO DE LA AUTOLIQUIDACIÓN  DEL MES DE AGOSTO DE 2018."/>
    <n v="3526200"/>
    <n v="0"/>
    <n v="0"/>
    <n v="3526200"/>
    <n v="3526200"/>
    <n v="0"/>
    <s v="SEPTIEMBRE"/>
    <s v="3-1-1-03-01-04-0000-00"/>
  </r>
  <r>
    <n v="2018"/>
    <n v="136"/>
    <n v="1"/>
    <d v="2018-01-01T00:00:00"/>
    <d v="2018-12-31T00:00:00"/>
    <d v="2018-12-31T00:00:00"/>
    <x v="32"/>
    <s v="Riesgos Profesionales Sector Privado"/>
    <n v="190"/>
    <n v="175"/>
    <d v="2018-10-04T00:00:00"/>
    <s v="SECRETARIA JURIDICA DISTRITAL"/>
    <n v="1"/>
    <s v="RELACION DE AUTORIZACION"/>
    <n v="35"/>
    <d v="2018-10-04T00:00:00"/>
    <s v="PAGO DE LA AUTOLIQUIDACIÓN DEL MES DE SEPTIEMBRE DE 2018."/>
    <n v="3707100"/>
    <n v="0"/>
    <n v="0"/>
    <n v="3707100"/>
    <n v="3707100"/>
    <n v="0"/>
    <s v="OCTUBRE"/>
    <s v="3-1-1-03-01-04-0000-00"/>
  </r>
  <r>
    <n v="2018"/>
    <n v="136"/>
    <n v="1"/>
    <d v="2018-01-01T00:00:00"/>
    <d v="2018-12-31T00:00:00"/>
    <d v="2018-12-31T00:00:00"/>
    <x v="32"/>
    <s v="Riesgos Profesionales Sector Privado"/>
    <n v="209"/>
    <n v="195"/>
    <d v="2018-11-07T00:00:00"/>
    <s v="SECRETARIA JURIDICA DISTRITAL"/>
    <n v="1"/>
    <s v="RELACION DE AUTORIZACION"/>
    <n v="39"/>
    <d v="2018-11-07T00:00:00"/>
    <s v="PAGO DE LA AUTOLIQUIDACIÓN  DEL MES DE OCTUBRE DE 2018."/>
    <n v="3556600"/>
    <n v="0"/>
    <n v="0"/>
    <n v="3556600"/>
    <n v="3556600"/>
    <n v="0"/>
    <s v="NOVIEMBRE"/>
    <s v="3-1-1-03-01-04-0000-00"/>
  </r>
  <r>
    <n v="2018"/>
    <n v="136"/>
    <n v="1"/>
    <d v="2018-01-01T00:00:00"/>
    <d v="2018-12-31T00:00:00"/>
    <d v="2018-12-31T00:00:00"/>
    <x v="32"/>
    <s v="Riesgos Profesionales Sector Privado"/>
    <n v="222"/>
    <n v="204"/>
    <d v="2018-12-04T00:00:00"/>
    <s v="SECRETARIA JURIDICA DISTRITAL"/>
    <n v="1"/>
    <s v="RELACION DE AUTORIZACION"/>
    <n v="45"/>
    <d v="2018-12-04T00:00:00"/>
    <s v="PAGO DE LA AUTOLIQUIDACIÓN  DEL MES DE NOVIEMBRE DE 2018."/>
    <n v="3727900"/>
    <n v="0"/>
    <n v="0"/>
    <n v="3727900"/>
    <n v="3727900"/>
    <n v="0"/>
    <s v="DICIEMBRE"/>
    <s v="3-1-1-03-01-04-0000-00"/>
  </r>
  <r>
    <n v="2018"/>
    <n v="136"/>
    <n v="1"/>
    <d v="2018-01-01T00:00:00"/>
    <d v="2018-12-31T00:00:00"/>
    <d v="2018-12-31T00:00:00"/>
    <x v="32"/>
    <s v="Riesgos Profesionales Sector Privado"/>
    <n v="229"/>
    <n v="210"/>
    <d v="2018-12-14T00:00:00"/>
    <s v="SECRETARIA JURIDICA DISTRITAL"/>
    <n v="1"/>
    <s v="RELACION DE AUTORIZACION"/>
    <n v="50"/>
    <d v="2018-12-14T00:00:00"/>
    <s v="PAGO DE LA AUTOLIQUIDACIÓN  DEL MES DE DICIEMBRE DE 2018."/>
    <n v="3540100"/>
    <n v="0"/>
    <n v="0"/>
    <n v="3540100"/>
    <n v="3540100"/>
    <n v="0"/>
    <s v="DICIEMBRE"/>
    <s v="3-1-1-03-01-04-0000-00"/>
  </r>
  <r>
    <n v="2018"/>
    <n v="136"/>
    <n v="1"/>
    <d v="2018-01-01T00:00:00"/>
    <d v="2018-12-31T00:00:00"/>
    <d v="2018-12-31T00:00:00"/>
    <x v="33"/>
    <s v="Caja de Compensación"/>
    <n v="107"/>
    <n v="79"/>
    <d v="2018-02-02T00:00:00"/>
    <s v="SECRETARIA JURIDICA DISTRITAL"/>
    <n v="1"/>
    <s v="RELACION DE AUTORIZACION"/>
    <n v="2"/>
    <d v="2018-02-02T00:00:00"/>
    <s v="PAGO DE LA AUTOLIQUIDACIÓN DEL MES DE ENERO DE 2018."/>
    <n v="26802400"/>
    <n v="0"/>
    <n v="0"/>
    <n v="26802400"/>
    <n v="26802400"/>
    <n v="0"/>
    <s v="FEBRERO"/>
    <s v="3-1-1-03-01-05-0000-00"/>
  </r>
  <r>
    <n v="2018"/>
    <n v="136"/>
    <n v="1"/>
    <d v="2018-01-01T00:00:00"/>
    <d v="2018-12-31T00:00:00"/>
    <d v="2018-12-31T00:00:00"/>
    <x v="33"/>
    <s v="Caja de Compensación"/>
    <n v="112"/>
    <n v="86"/>
    <d v="2018-03-05T00:00:00"/>
    <s v="SECRETARIA JURIDICA DISTRITAL"/>
    <n v="1"/>
    <s v="RELACION DE AUTORIZACION"/>
    <n v="6"/>
    <d v="2018-03-05T00:00:00"/>
    <s v="Pago de aportes de seguridad social y parafiscales de la liquidación de prestaciones pagadas en el mes de febrero de 2018."/>
    <n v="35900"/>
    <n v="0"/>
    <n v="0"/>
    <n v="35900"/>
    <n v="35900"/>
    <n v="0"/>
    <s v="MARZO"/>
    <s v="3-1-1-03-01-05-0000-00"/>
  </r>
  <r>
    <n v="2018"/>
    <n v="136"/>
    <n v="1"/>
    <d v="2018-01-01T00:00:00"/>
    <d v="2018-12-31T00:00:00"/>
    <d v="2018-12-31T00:00:00"/>
    <x v="33"/>
    <s v="Caja de Compensación"/>
    <n v="112"/>
    <n v="87"/>
    <d v="2018-03-05T00:00:00"/>
    <s v="SECRETARIA JURIDICA DISTRITAL"/>
    <n v="1"/>
    <s v="RELACION DE AUTORIZACION"/>
    <n v="7"/>
    <d v="2018-03-05T00:00:00"/>
    <s v="Pago de aportes de seguridad social y parafiscales de la liquidación de prestaciones pagadas en el mes de febrero de 2018."/>
    <n v="1237000"/>
    <n v="0"/>
    <n v="0"/>
    <n v="1237000"/>
    <n v="1237000"/>
    <n v="0"/>
    <s v="MARZO"/>
    <s v="3-1-1-03-01-05-0000-00"/>
  </r>
  <r>
    <n v="2018"/>
    <n v="136"/>
    <n v="1"/>
    <d v="2018-01-01T00:00:00"/>
    <d v="2018-12-31T00:00:00"/>
    <d v="2018-12-31T00:00:00"/>
    <x v="33"/>
    <s v="Caja de Compensación"/>
    <n v="112"/>
    <n v="88"/>
    <d v="2018-03-05T00:00:00"/>
    <s v="SECRETARIA JURIDICA DISTRITAL"/>
    <n v="1"/>
    <s v="RELACION DE AUTORIZACION"/>
    <n v="8"/>
    <d v="2018-03-05T00:00:00"/>
    <s v="Pago de aportes de seguridad social y parafiscales de la liquidación de prestaciones pagadas en el mes de febrero de 2018."/>
    <n v="60300"/>
    <n v="0"/>
    <n v="0"/>
    <n v="60300"/>
    <n v="60300"/>
    <n v="0"/>
    <s v="MARZO"/>
    <s v="3-1-1-03-01-05-0000-00"/>
  </r>
  <r>
    <n v="2018"/>
    <n v="136"/>
    <n v="1"/>
    <d v="2018-01-01T00:00:00"/>
    <d v="2018-12-31T00:00:00"/>
    <d v="2018-12-31T00:00:00"/>
    <x v="33"/>
    <s v="Caja de Compensación"/>
    <n v="114"/>
    <n v="89"/>
    <d v="2018-03-06T00:00:00"/>
    <s v="SECRETARIA JURIDICA DISTRITAL"/>
    <n v="1"/>
    <s v="RELACION DE AUTORIZACION"/>
    <n v="9"/>
    <d v="2018-03-06T00:00:00"/>
    <s v="PAGO DE LA AUTOLIQUIDACIÓN DEL MES DE FEBRERO DE 2018."/>
    <n v="30555400"/>
    <n v="0"/>
    <n v="0"/>
    <n v="30555400"/>
    <n v="30555400"/>
    <n v="0"/>
    <s v="MARZO"/>
    <s v="3-1-1-03-01-05-0000-00"/>
  </r>
  <r>
    <n v="2018"/>
    <n v="136"/>
    <n v="1"/>
    <d v="2018-01-01T00:00:00"/>
    <d v="2018-12-31T00:00:00"/>
    <d v="2018-12-31T00:00:00"/>
    <x v="33"/>
    <s v="Caja de Compensación"/>
    <n v="122"/>
    <n v="97"/>
    <d v="2018-04-04T00:00:00"/>
    <s v="SECRETARIA JURIDICA DISTRITAL"/>
    <n v="1"/>
    <s v="RELACION DE AUTORIZACION"/>
    <n v="12"/>
    <d v="2018-04-04T00:00:00"/>
    <s v="Pago de la Autoliquidación y Cesantías Fondos Públicos  (FONCEP) del mes de marzo de 2018."/>
    <n v="30852700"/>
    <n v="0"/>
    <n v="0"/>
    <n v="30852700"/>
    <n v="30852700"/>
    <n v="0"/>
    <s v="ABRIL"/>
    <s v="3-1-1-03-01-05-0000-00"/>
  </r>
  <r>
    <n v="2018"/>
    <n v="136"/>
    <n v="1"/>
    <d v="2018-01-01T00:00:00"/>
    <d v="2018-12-31T00:00:00"/>
    <d v="2018-12-31T00:00:00"/>
    <x v="33"/>
    <s v="Caja de Compensación"/>
    <n v="128"/>
    <n v="105"/>
    <d v="2018-05-04T00:00:00"/>
    <s v="SECRETARIA JURIDICA DISTRITAL"/>
    <n v="1"/>
    <s v="RELACION DE AUTORIZACION"/>
    <n v="15"/>
    <d v="2018-05-04T00:00:00"/>
    <s v="Pago de la autoliquidación y cesantías fondos públicos - FONCEP del mes de abril de 2018."/>
    <n v="29680900"/>
    <n v="0"/>
    <n v="0"/>
    <n v="29680900"/>
    <n v="29680900"/>
    <n v="0"/>
    <s v="MAYO"/>
    <s v="3-1-1-03-01-05-0000-00"/>
  </r>
  <r>
    <n v="2018"/>
    <n v="136"/>
    <n v="1"/>
    <d v="2018-01-01T00:00:00"/>
    <d v="2018-12-31T00:00:00"/>
    <d v="2018-12-31T00:00:00"/>
    <x v="33"/>
    <s v="Caja de Compensación"/>
    <n v="134"/>
    <n v="116"/>
    <d v="2018-06-05T00:00:00"/>
    <s v="SECRETARIA JURIDICA DISTRITAL"/>
    <n v="1"/>
    <s v="RELACION DE AUTORIZACION"/>
    <n v="19"/>
    <d v="2018-06-05T00:00:00"/>
    <s v="PAGO DE LA AUTOLIQUIDACIÓN DEL MES DE MAYO DE 2018."/>
    <n v="29993500"/>
    <n v="0"/>
    <n v="0"/>
    <n v="29993500"/>
    <n v="29993500"/>
    <n v="0"/>
    <s v="JUNIO"/>
    <s v="3-1-1-03-01-05-0000-00"/>
  </r>
  <r>
    <n v="2018"/>
    <n v="136"/>
    <n v="1"/>
    <d v="2018-01-01T00:00:00"/>
    <d v="2018-12-31T00:00:00"/>
    <d v="2018-12-31T00:00:00"/>
    <x v="33"/>
    <s v="Caja de Compensación"/>
    <n v="145"/>
    <n v="121"/>
    <d v="2018-07-05T00:00:00"/>
    <s v="SECRETARIA JURIDICA DISTRITAL"/>
    <n v="1"/>
    <s v="RELACION DE AUTORIZACION"/>
    <n v="22"/>
    <d v="2018-07-05T00:00:00"/>
    <s v="PAGO DE LA AUTOLIQUIDACIÓN  DEL MES DE JUNIO DE 2018."/>
    <n v="70461900"/>
    <n v="0"/>
    <n v="0"/>
    <n v="70461900"/>
    <n v="70461900"/>
    <n v="0"/>
    <s v="JULIO"/>
    <s v="3-1-1-03-01-05-0000-00"/>
  </r>
  <r>
    <n v="2018"/>
    <n v="136"/>
    <n v="1"/>
    <d v="2018-01-01T00:00:00"/>
    <d v="2018-12-31T00:00:00"/>
    <d v="2018-12-31T00:00:00"/>
    <x v="33"/>
    <s v="Caja de Compensación"/>
    <n v="159"/>
    <n v="133"/>
    <d v="2018-08-02T00:00:00"/>
    <s v="SECRETARIA JURIDICA DISTRITAL"/>
    <n v="1"/>
    <s v="RELACION DE AUTORIZACION"/>
    <n v="26"/>
    <d v="2018-08-02T00:00:00"/>
    <s v="Pago de Autoliquidación y Cesantias Fondos Públicos  (FONCEP) del mes de julio de 2018."/>
    <n v="33575600"/>
    <n v="0"/>
    <n v="0"/>
    <n v="33575600"/>
    <n v="33575600"/>
    <n v="0"/>
    <s v="AGOSTO"/>
    <s v="3-1-1-03-01-05-0000-00"/>
  </r>
  <r>
    <n v="2018"/>
    <n v="136"/>
    <n v="1"/>
    <d v="2018-01-01T00:00:00"/>
    <d v="2018-12-31T00:00:00"/>
    <d v="2018-12-31T00:00:00"/>
    <x v="33"/>
    <s v="Caja de Compensación"/>
    <n v="167"/>
    <n v="140"/>
    <d v="2018-08-22T00:00:00"/>
    <s v="SECRETARIA JURIDICA DISTRITAL"/>
    <n v="1"/>
    <s v="RELACION DE AUTORIZACION"/>
    <n v="28"/>
    <d v="2018-08-22T00:00:00"/>
    <s v="Pago de aportes parafiscales de liquidación de prestaciones  pagadas en el mes de mayo de 2018."/>
    <n v="597600"/>
    <n v="0"/>
    <n v="0"/>
    <n v="597600"/>
    <n v="597600"/>
    <n v="0"/>
    <s v="AGOSTO"/>
    <s v="3-1-1-03-01-05-0000-00"/>
  </r>
  <r>
    <n v="2018"/>
    <n v="136"/>
    <n v="1"/>
    <d v="2018-01-01T00:00:00"/>
    <d v="2018-12-31T00:00:00"/>
    <d v="2018-12-31T00:00:00"/>
    <x v="33"/>
    <s v="Caja de Compensación"/>
    <n v="180"/>
    <n v="152"/>
    <d v="2018-09-05T00:00:00"/>
    <s v="SECRETARIA JURIDICA DISTRITAL"/>
    <n v="1"/>
    <s v="RELACION DE AUTORIZACION"/>
    <n v="30"/>
    <d v="2018-09-04T00:00:00"/>
    <s v="PAGO DE LA AUTOLIQUIDACIÓN  DEL MES DE AGOSTO DE 2018."/>
    <n v="29002200"/>
    <n v="0"/>
    <n v="0"/>
    <n v="29002200"/>
    <n v="29002200"/>
    <n v="0"/>
    <s v="SEPTIEMBRE"/>
    <s v="3-1-1-03-01-05-0000-00"/>
  </r>
  <r>
    <n v="2018"/>
    <n v="136"/>
    <n v="1"/>
    <d v="2018-01-01T00:00:00"/>
    <d v="2018-12-31T00:00:00"/>
    <d v="2018-12-31T00:00:00"/>
    <x v="33"/>
    <s v="Caja de Compensación"/>
    <n v="190"/>
    <n v="175"/>
    <d v="2018-10-04T00:00:00"/>
    <s v="SECRETARIA JURIDICA DISTRITAL"/>
    <n v="1"/>
    <s v="RELACION DE AUTORIZACION"/>
    <n v="35"/>
    <d v="2018-10-04T00:00:00"/>
    <s v="PAGO DE LA AUTOLIQUIDACIÓN DEL MES DE SEPTIEMBRE DE 2018."/>
    <n v="33315400"/>
    <n v="0"/>
    <n v="0"/>
    <n v="33315400"/>
    <n v="33315400"/>
    <n v="0"/>
    <s v="OCTUBRE"/>
    <s v="3-1-1-03-01-05-0000-00"/>
  </r>
  <r>
    <n v="2018"/>
    <n v="136"/>
    <n v="1"/>
    <d v="2018-01-01T00:00:00"/>
    <d v="2018-12-31T00:00:00"/>
    <d v="2018-12-31T00:00:00"/>
    <x v="33"/>
    <s v="Caja de Compensación"/>
    <n v="209"/>
    <n v="195"/>
    <d v="2018-11-07T00:00:00"/>
    <s v="SECRETARIA JURIDICA DISTRITAL"/>
    <n v="1"/>
    <s v="RELACION DE AUTORIZACION"/>
    <n v="39"/>
    <d v="2018-11-07T00:00:00"/>
    <s v="PAGO DE LA AUTOLIQUIDACIÓN  DEL MES DE OCTUBRE DE 2018."/>
    <n v="29729600"/>
    <n v="0"/>
    <n v="0"/>
    <n v="29729600"/>
    <n v="29729600"/>
    <n v="0"/>
    <s v="NOVIEMBRE"/>
    <s v="3-1-1-03-01-05-0000-00"/>
  </r>
  <r>
    <n v="2018"/>
    <n v="136"/>
    <n v="1"/>
    <d v="2018-01-01T00:00:00"/>
    <d v="2018-12-31T00:00:00"/>
    <d v="2018-12-31T00:00:00"/>
    <x v="33"/>
    <s v="Caja de Compensación"/>
    <n v="212"/>
    <n v="197"/>
    <d v="2018-11-19T00:00:00"/>
    <s v="SECRETARIA JURIDICA DISTRITAL"/>
    <n v="1"/>
    <s v="RELACION DE AUTORIZACION"/>
    <n v="42"/>
    <d v="2018-11-19T00:00:00"/>
    <s v="PAGO DE APORTES PARAFISCALES DE LIQUIDACIÓN DE PRESTACIONES PAGADAS EN EL MESE DE SEPTIEMBRE DE 2018."/>
    <n v="120200"/>
    <n v="0"/>
    <n v="0"/>
    <n v="120200"/>
    <n v="120200"/>
    <n v="0"/>
    <s v="NOVIEMBRE"/>
    <s v="3-1-1-03-01-05-0000-00"/>
  </r>
  <r>
    <n v="2018"/>
    <n v="136"/>
    <n v="1"/>
    <d v="2018-01-01T00:00:00"/>
    <d v="2018-12-31T00:00:00"/>
    <d v="2018-12-31T00:00:00"/>
    <x v="33"/>
    <s v="Caja de Compensación"/>
    <n v="212"/>
    <n v="198"/>
    <d v="2018-11-19T00:00:00"/>
    <s v="SECRETARIA JURIDICA DISTRITAL"/>
    <n v="1"/>
    <s v="RELACION DE AUTORIZACION"/>
    <n v="43"/>
    <d v="2018-11-19T00:00:00"/>
    <s v="PAGO DE APORTES PARAFISCALES DE LIQUIDACIÓN DE PRESTACIONES PAGADAS EN EL MES DE  OCTUBRE DE 2018."/>
    <n v="874400"/>
    <n v="0"/>
    <n v="0"/>
    <n v="874400"/>
    <n v="874400"/>
    <n v="0"/>
    <s v="NOVIEMBRE"/>
    <s v="3-1-1-03-01-05-0000-00"/>
  </r>
  <r>
    <n v="2018"/>
    <n v="136"/>
    <n v="1"/>
    <d v="2018-01-01T00:00:00"/>
    <d v="2018-12-31T00:00:00"/>
    <d v="2018-12-31T00:00:00"/>
    <x v="33"/>
    <s v="Caja de Compensación"/>
    <n v="222"/>
    <n v="204"/>
    <d v="2018-12-04T00:00:00"/>
    <s v="SECRETARIA JURIDICA DISTRITAL"/>
    <n v="1"/>
    <s v="RELACION DE AUTORIZACION"/>
    <n v="45"/>
    <d v="2018-12-04T00:00:00"/>
    <s v="PAGO DE LA AUTOLIQUIDACIÓN  DEL MES DE NOVIEMBRE DE 2018."/>
    <n v="30898600"/>
    <n v="0"/>
    <n v="0"/>
    <n v="30898600"/>
    <n v="30898600"/>
    <n v="0"/>
    <s v="DICIEMBRE"/>
    <s v="3-1-1-03-01-05-0000-00"/>
  </r>
  <r>
    <n v="2018"/>
    <n v="136"/>
    <n v="1"/>
    <d v="2018-01-01T00:00:00"/>
    <d v="2018-12-31T00:00:00"/>
    <d v="2018-12-31T00:00:00"/>
    <x v="33"/>
    <s v="Caja de Compensación"/>
    <n v="229"/>
    <n v="210"/>
    <d v="2018-12-14T00:00:00"/>
    <s v="SECRETARIA JURIDICA DISTRITAL"/>
    <n v="1"/>
    <s v="RELACION DE AUTORIZACION"/>
    <n v="50"/>
    <d v="2018-12-14T00:00:00"/>
    <s v="PAGO DE LA AUTOLIQUIDACIÓN  DEL MES DE DICIEMBRE DE 2018."/>
    <n v="36986600"/>
    <n v="0"/>
    <n v="0"/>
    <n v="36986600"/>
    <n v="36986600"/>
    <n v="0"/>
    <s v="DICIEMBRE"/>
    <s v="3-1-1-03-01-05-0000-00"/>
  </r>
  <r>
    <n v="2018"/>
    <n v="136"/>
    <n v="1"/>
    <d v="2018-01-01T00:00:00"/>
    <d v="2018-12-31T00:00:00"/>
    <d v="2018-12-31T00:00:00"/>
    <x v="34"/>
    <s v="Cesantías Fondos Públicos"/>
    <n v="107"/>
    <n v="80"/>
    <d v="2018-02-02T00:00:00"/>
    <s v="SECRETARIA JURIDICA DISTRITAL"/>
    <n v="1"/>
    <s v="RELACION DE AUTORIZACION"/>
    <n v="3"/>
    <d v="2018-02-02T00:00:00"/>
    <s v="PAGO DE CESANTÍAS FONDOS PÚBLICOS Y COMISIONES  (FONCEP), DEL MES DE ENERO DE 2018."/>
    <n v="4633865"/>
    <n v="0"/>
    <n v="0"/>
    <n v="4633865"/>
    <n v="4633865"/>
    <n v="0"/>
    <s v="FEBRERO"/>
    <s v="3-1-1-03-02-01-0000-00"/>
  </r>
  <r>
    <n v="2018"/>
    <n v="136"/>
    <n v="1"/>
    <d v="2018-01-01T00:00:00"/>
    <d v="2018-12-31T00:00:00"/>
    <d v="2018-12-31T00:00:00"/>
    <x v="34"/>
    <s v="Cesantías Fondos Públicos"/>
    <n v="111"/>
    <n v="85"/>
    <d v="2018-02-16T00:00:00"/>
    <s v="SECRETARIA JURIDICA DISTRITAL"/>
    <n v="1"/>
    <s v="RELACION DE AUTORIZACION"/>
    <n v="5"/>
    <d v="2018-02-16T00:00:00"/>
    <s v="PAGO DE CESANTÍAS DEL MES DE FEBRERO DE 2018."/>
    <n v="4481068"/>
    <n v="0"/>
    <n v="0"/>
    <n v="4481068"/>
    <n v="4481068"/>
    <n v="0"/>
    <s v="FEBRERO"/>
    <s v="3-1-1-03-02-01-0000-00"/>
  </r>
  <r>
    <n v="2018"/>
    <n v="136"/>
    <n v="1"/>
    <d v="2018-01-01T00:00:00"/>
    <d v="2018-12-31T00:00:00"/>
    <d v="2018-12-31T00:00:00"/>
    <x v="34"/>
    <s v="Cesantías Fondos Públicos"/>
    <n v="114"/>
    <n v="90"/>
    <d v="2018-03-06T00:00:00"/>
    <s v="SECRETARIA JURIDICA DISTRITAL"/>
    <n v="1"/>
    <s v="RELACION DE AUTORIZACION"/>
    <n v="10"/>
    <d v="2018-03-06T00:00:00"/>
    <s v="PAGO DE CESANTÍAS FONDOS PÚBLICOS Y COMISIONES DEL MES DE FEBRERO DE 2018."/>
    <n v="5699817"/>
    <n v="0"/>
    <n v="0"/>
    <n v="5699817"/>
    <n v="5699817"/>
    <n v="0"/>
    <s v="MARZO"/>
    <s v="3-1-1-03-02-01-0000-00"/>
  </r>
  <r>
    <n v="2018"/>
    <n v="136"/>
    <n v="1"/>
    <d v="2018-01-01T00:00:00"/>
    <d v="2018-12-31T00:00:00"/>
    <d v="2018-12-31T00:00:00"/>
    <x v="34"/>
    <s v="Cesantías Fondos Públicos"/>
    <n v="122"/>
    <n v="98"/>
    <d v="2018-04-04T00:00:00"/>
    <s v="SECRETARIA JURIDICA DISTRITAL"/>
    <n v="1"/>
    <s v="RELACION DE AUTORIZACION"/>
    <n v="13"/>
    <d v="2018-04-04T00:00:00"/>
    <s v="PAGO DE CESANTÍAS FONDOS PÚBLICOS Y COMISIONES  (FONCEP) DEL MES DE MARZO DE 2018."/>
    <n v="5601361"/>
    <n v="0"/>
    <n v="0"/>
    <n v="5601361"/>
    <n v="5601361"/>
    <n v="0"/>
    <s v="ABRIL"/>
    <s v="3-1-1-03-02-01-0000-00"/>
  </r>
  <r>
    <n v="2018"/>
    <n v="136"/>
    <n v="1"/>
    <d v="2018-01-01T00:00:00"/>
    <d v="2018-12-31T00:00:00"/>
    <d v="2018-12-31T00:00:00"/>
    <x v="34"/>
    <s v="Cesantías Fondos Públicos"/>
    <n v="128"/>
    <n v="106"/>
    <d v="2018-05-04T00:00:00"/>
    <s v="SECRETARIA JURIDICA DISTRITAL"/>
    <n v="1"/>
    <s v="RELACION DE AUTORIZACION"/>
    <n v="16"/>
    <d v="2018-05-04T00:00:00"/>
    <s v="PAGO DE CESANTÍAS FONDOS PÚBLICOS - FONCEP Y COMISIONES DEL MES DE ABRIL DE 2018."/>
    <n v="5886675"/>
    <n v="0"/>
    <n v="0"/>
    <n v="5886675"/>
    <n v="5886675"/>
    <n v="0"/>
    <s v="MAYO"/>
    <s v="3-1-1-03-02-01-0000-00"/>
  </r>
  <r>
    <n v="2018"/>
    <n v="136"/>
    <n v="1"/>
    <d v="2018-01-01T00:00:00"/>
    <d v="2018-12-31T00:00:00"/>
    <d v="2018-12-31T00:00:00"/>
    <x v="34"/>
    <s v="Cesantías Fondos Públicos"/>
    <n v="134"/>
    <n v="117"/>
    <d v="2018-06-05T00:00:00"/>
    <s v="SECRETARIA JURIDICA DISTRITAL"/>
    <n v="1"/>
    <s v="RELACION DE AUTORIZACION"/>
    <n v="20"/>
    <d v="2018-06-05T00:00:00"/>
    <s v="PAGO DE CESANTIAS FONDOS PÚBLICOS (FONCEP) DEL MES DE MAYO DE 2018."/>
    <n v="5635928"/>
    <n v="0"/>
    <n v="0"/>
    <n v="5635928"/>
    <n v="5635928"/>
    <n v="0"/>
    <s v="JUNIO"/>
    <s v="3-1-1-03-02-01-0000-00"/>
  </r>
  <r>
    <n v="2018"/>
    <n v="136"/>
    <n v="1"/>
    <d v="2018-01-01T00:00:00"/>
    <d v="2018-12-31T00:00:00"/>
    <d v="2018-12-31T00:00:00"/>
    <x v="34"/>
    <s v="Cesantías Fondos Públicos"/>
    <n v="145"/>
    <n v="122"/>
    <d v="2018-07-05T00:00:00"/>
    <s v="SECRETARIA JURIDICA DISTRITAL"/>
    <n v="1"/>
    <s v="RELACION DE AUTORIZACION"/>
    <n v="23"/>
    <d v="2018-07-05T00:00:00"/>
    <s v="PAGO DE CESANTIAS FONDOS PÚBLICOS (FONCEP), DEL MES DE JUNIO DE 2018."/>
    <n v="12915966"/>
    <n v="0"/>
    <n v="0"/>
    <n v="12915966"/>
    <n v="12915966"/>
    <n v="0"/>
    <s v="JULIO"/>
    <s v="3-1-1-03-02-01-0000-00"/>
  </r>
  <r>
    <n v="2018"/>
    <n v="136"/>
    <n v="1"/>
    <d v="2018-01-01T00:00:00"/>
    <d v="2018-12-31T00:00:00"/>
    <d v="2018-12-31T00:00:00"/>
    <x v="34"/>
    <s v="Cesantías Fondos Públicos"/>
    <n v="159"/>
    <n v="134"/>
    <d v="2018-08-02T00:00:00"/>
    <s v="SECRETARIA JURIDICA DISTRITAL"/>
    <n v="1"/>
    <s v="RELACION DE AUTORIZACION"/>
    <n v="27"/>
    <d v="2018-08-02T00:00:00"/>
    <s v="Pago de Autoliquidación y Cesantias Fondos Públicos  (FONCEP) del mes de julio de 2018."/>
    <n v="8343987"/>
    <n v="0"/>
    <n v="0"/>
    <n v="8343987"/>
    <n v="8343987"/>
    <n v="0"/>
    <s v="AGOSTO"/>
    <s v="3-1-1-03-02-01-0000-00"/>
  </r>
  <r>
    <n v="2018"/>
    <n v="136"/>
    <n v="1"/>
    <d v="2018-01-01T00:00:00"/>
    <d v="2018-12-31T00:00:00"/>
    <d v="2018-12-31T00:00:00"/>
    <x v="34"/>
    <s v="Cesantías Fondos Públicos"/>
    <n v="180"/>
    <n v="153"/>
    <d v="2018-09-05T00:00:00"/>
    <s v="SECRETARIA JURIDICA DISTRITAL"/>
    <n v="1"/>
    <s v="RELACION DE AUTORIZACION"/>
    <n v="31"/>
    <d v="2018-09-04T00:00:00"/>
    <s v="PAGO DE CESANTÍAS FONDOS PÚBLICOS (FONCEP) DEL MES DE AGOSTO DE 2018."/>
    <n v="4835371"/>
    <n v="0"/>
    <n v="0"/>
    <n v="4835371"/>
    <n v="4835371"/>
    <n v="0"/>
    <s v="SEPTIEMBRE"/>
    <s v="3-1-1-03-02-01-0000-00"/>
  </r>
  <r>
    <n v="2018"/>
    <n v="136"/>
    <n v="1"/>
    <d v="2018-01-01T00:00:00"/>
    <d v="2018-12-31T00:00:00"/>
    <d v="2018-12-31T00:00:00"/>
    <x v="34"/>
    <s v="Cesantías Fondos Públicos"/>
    <n v="185"/>
    <n v="162"/>
    <d v="2018-09-18T00:00:00"/>
    <s v="SECRETARIA JURIDICA DISTRITAL"/>
    <n v="1"/>
    <s v="RELACION DE AUTORIZACION"/>
    <n v="34"/>
    <d v="2018-09-18T00:00:00"/>
    <s v="PAGO DE CESANTÍAS DEL MES DE SEPTIEMBRE DE 2018."/>
    <n v="3861171"/>
    <n v="0"/>
    <n v="0"/>
    <n v="3861171"/>
    <n v="3861171"/>
    <n v="0"/>
    <s v="SEPTIEMBRE"/>
    <s v="3-1-1-03-02-01-0000-00"/>
  </r>
  <r>
    <n v="2018"/>
    <n v="136"/>
    <n v="1"/>
    <d v="2018-01-01T00:00:00"/>
    <d v="2018-12-31T00:00:00"/>
    <d v="2018-12-31T00:00:00"/>
    <x v="34"/>
    <s v="Cesantías Fondos Públicos"/>
    <n v="190"/>
    <n v="176"/>
    <d v="2018-10-04T00:00:00"/>
    <s v="SECRETARIA JURIDICA DISTRITAL"/>
    <n v="1"/>
    <s v="RELACION DE AUTORIZACION"/>
    <n v="36"/>
    <d v="2018-10-04T00:00:00"/>
    <s v="PAGO DE CESANTÍAS FONDOS PÚBLICOS Y COMISIONES  (FONCEP), DEL MES DE SEPTIEMBRE DE 2018."/>
    <n v="5368915"/>
    <n v="0"/>
    <n v="0"/>
    <n v="5368915"/>
    <n v="5368915"/>
    <n v="0"/>
    <s v="OCTUBRE"/>
    <s v="3-1-1-03-02-01-0000-00"/>
  </r>
  <r>
    <n v="2018"/>
    <n v="136"/>
    <n v="1"/>
    <d v="2018-01-01T00:00:00"/>
    <d v="2018-12-31T00:00:00"/>
    <d v="2018-12-31T00:00:00"/>
    <x v="34"/>
    <s v="Cesantías Fondos Públicos"/>
    <n v="199"/>
    <n v="180"/>
    <d v="2018-10-18T00:00:00"/>
    <s v="SECRETARIA JURIDICA DISTRITAL"/>
    <n v="1"/>
    <s v="RELACION DE AUTORIZACION"/>
    <n v="38"/>
    <d v="2018-10-19T00:00:00"/>
    <s v="PAGO DE CESANTÍAS FONDOS DEL MES DE OCTUBRE DE 2018."/>
    <n v="616593"/>
    <n v="0"/>
    <n v="0"/>
    <n v="616593"/>
    <n v="616593"/>
    <n v="0"/>
    <s v="OCTUBRE"/>
    <s v="3-1-1-03-02-01-0000-00"/>
  </r>
  <r>
    <n v="2018"/>
    <n v="136"/>
    <n v="1"/>
    <d v="2018-01-01T00:00:00"/>
    <d v="2018-12-31T00:00:00"/>
    <d v="2018-12-31T00:00:00"/>
    <x v="34"/>
    <s v="Cesantías Fondos Públicos"/>
    <n v="209"/>
    <n v="196"/>
    <d v="2018-11-07T00:00:00"/>
    <s v="SECRETARIA JURIDICA DISTRITAL"/>
    <n v="1"/>
    <s v="RELACION DE AUTORIZACION"/>
    <n v="40"/>
    <d v="2018-11-07T00:00:00"/>
    <s v="PAGO DE CESANTÍAS FONDOS PÚBLICOS (FONCEP), DEL MES DE OCTUBRE DE 2018."/>
    <n v="5727790"/>
    <n v="0"/>
    <n v="0"/>
    <n v="5727790"/>
    <n v="5727790"/>
    <n v="0"/>
    <s v="NOVIEMBRE"/>
    <s v="3-1-1-03-02-01-0000-00"/>
  </r>
  <r>
    <n v="2018"/>
    <n v="136"/>
    <n v="1"/>
    <d v="2018-01-01T00:00:00"/>
    <d v="2018-12-31T00:00:00"/>
    <d v="2018-12-31T00:00:00"/>
    <x v="34"/>
    <s v="Cesantías Fondos Públicos"/>
    <n v="222"/>
    <n v="205"/>
    <d v="2018-12-04T00:00:00"/>
    <s v="SECRETARIA JURIDICA DISTRITAL"/>
    <n v="1"/>
    <s v="RELACION DE AUTORIZACION"/>
    <n v="46"/>
    <d v="2018-12-04T00:00:00"/>
    <s v="PAGO DE CESANTÍAS FONDOS PÚBLICOS (FONCEP), DEL MES DE NOVIEMBRE DE 2018."/>
    <n v="5479748"/>
    <n v="0"/>
    <n v="0"/>
    <n v="5479748"/>
    <n v="5479748"/>
    <n v="0"/>
    <s v="DICIEMBRE"/>
    <s v="3-1-1-03-02-01-0000-00"/>
  </r>
  <r>
    <n v="2018"/>
    <n v="136"/>
    <n v="1"/>
    <d v="2018-01-01T00:00:00"/>
    <d v="2018-12-31T00:00:00"/>
    <d v="2018-12-31T00:00:00"/>
    <x v="34"/>
    <s v="Cesantías Fondos Públicos"/>
    <n v="224"/>
    <n v="208"/>
    <d v="2018-12-07T00:00:00"/>
    <s v="SECRETARIA JURIDICA DISTRITAL"/>
    <n v="1"/>
    <s v="RELACION DE AUTORIZACION"/>
    <n v="48"/>
    <d v="2018-12-07T00:00:00"/>
    <s v="PAGO DE CESANTIAS FONDOS PRIVADOS Y CESANTIAS FONDOS PÚBLICOS  DEL MES DE DICIEMBRE DE 2018."/>
    <n v="44280358"/>
    <n v="0"/>
    <n v="0"/>
    <n v="44280358"/>
    <n v="44280358"/>
    <n v="0"/>
    <s v="DICIEMBRE"/>
    <s v="3-1-1-03-02-01-0000-00"/>
  </r>
  <r>
    <n v="2018"/>
    <n v="136"/>
    <n v="1"/>
    <d v="2018-01-01T00:00:00"/>
    <d v="2018-12-31T00:00:00"/>
    <d v="2018-12-31T00:00:00"/>
    <x v="34"/>
    <s v="Cesantías Fondos Públicos"/>
    <n v="229"/>
    <n v="211"/>
    <d v="2018-12-14T00:00:00"/>
    <s v="SECRETARIA JURIDICA DISTRITAL"/>
    <n v="1"/>
    <s v="RELACION DE AUTORIZACION"/>
    <n v="51"/>
    <d v="2018-12-14T00:00:00"/>
    <s v="PAGO DE  CESANTÍAS FONDOS PÚBLICOS Y COMISIONES  (FONCEP), DEL MES DE DICIEMBRE DE 2018."/>
    <n v="14617308"/>
    <n v="0"/>
    <n v="0"/>
    <n v="14617308"/>
    <n v="14617308"/>
    <n v="0"/>
    <s v="DICIEMBRE"/>
    <s v="3-1-1-03-02-01-0000-00"/>
  </r>
  <r>
    <n v="2018"/>
    <n v="136"/>
    <n v="1"/>
    <d v="2018-01-01T00:00:00"/>
    <d v="2018-12-31T00:00:00"/>
    <d v="2018-12-31T00:00:00"/>
    <x v="34"/>
    <s v="Cesantías Fondos Públicos"/>
    <n v="230"/>
    <n v="212"/>
    <d v="2018-12-19T00:00:00"/>
    <s v="SECRETARIA JURIDICA DISTRITAL"/>
    <n v="1"/>
    <s v="RELACION DE AUTORIZACION"/>
    <n v="52"/>
    <d v="2018-12-19T00:00:00"/>
    <s v="Pago de Cesantias Fondos Públicos y Cesantías Fondos Privados, causadas en la vigencia 2018."/>
    <n v="543993439"/>
    <n v="0"/>
    <n v="0"/>
    <n v="543993439"/>
    <n v="543993439"/>
    <n v="0"/>
    <s v="DICIEMBRE"/>
    <s v="3-1-1-03-02-01-0000-00"/>
  </r>
  <r>
    <n v="2018"/>
    <n v="136"/>
    <n v="1"/>
    <d v="2018-01-01T00:00:00"/>
    <d v="2018-12-31T00:00:00"/>
    <d v="2018-12-31T00:00:00"/>
    <x v="34"/>
    <s v="Cesantías Fondos Públicos"/>
    <n v="231"/>
    <n v="213"/>
    <d v="2018-12-19T00:00:00"/>
    <s v="SECRETARIA JURIDICA DISTRITAL"/>
    <n v="1"/>
    <s v="RELACION DE AUTORIZACION"/>
    <n v="53"/>
    <d v="2018-12-19T00:00:00"/>
    <s v="Pago de los intereses de las Cesantías Fondos Públicos y Cesantías Fondos Privados,  causados en la vigencia 2018."/>
    <n v="64652090"/>
    <n v="0"/>
    <n v="0"/>
    <n v="64652090"/>
    <n v="64652090"/>
    <n v="0"/>
    <s v="DICIEMBRE"/>
    <s v="3-1-1-03-02-01-0000-00"/>
  </r>
  <r>
    <n v="2018"/>
    <n v="136"/>
    <n v="1"/>
    <d v="2018-01-01T00:00:00"/>
    <d v="2018-12-31T00:00:00"/>
    <d v="2018-12-31T00:00:00"/>
    <x v="34"/>
    <s v="Cesantías Fondos Públicos"/>
    <n v="235"/>
    <n v="220"/>
    <d v="2018-12-28T00:00:00"/>
    <s v="SECRETARIA JURIDICA DISTRITAL"/>
    <n v="1"/>
    <s v="RELACION DE AUTORIZACION"/>
    <n v="54"/>
    <d v="2018-12-28T00:00:00"/>
    <s v="Pago extraordinario de Pasivo de Cesantías FONCEP y Comisión del 2% , con corte a Noviembre 30 de 2018."/>
    <n v="110137794"/>
    <n v="0"/>
    <n v="0"/>
    <n v="110137794"/>
    <n v="110137794"/>
    <n v="0"/>
    <s v="DICIEMBRE"/>
    <s v="3-1-1-03-02-01-0000-00"/>
  </r>
  <r>
    <n v="2018"/>
    <n v="136"/>
    <n v="1"/>
    <d v="2018-01-01T00:00:00"/>
    <d v="2018-12-31T00:00:00"/>
    <d v="2018-12-31T00:00:00"/>
    <x v="35"/>
    <s v="Pensiones Fondos Públicos"/>
    <n v="107"/>
    <n v="79"/>
    <d v="2018-02-02T00:00:00"/>
    <s v="SECRETARIA JURIDICA DISTRITAL"/>
    <n v="1"/>
    <s v="RELACION DE AUTORIZACION"/>
    <n v="2"/>
    <d v="2018-02-02T00:00:00"/>
    <s v="PAGO DE LA AUTOLIQUIDACIÓN DEL MES DE ENERO DE 2018."/>
    <n v="57656898"/>
    <n v="0"/>
    <n v="0"/>
    <n v="57656898"/>
    <n v="57656898"/>
    <n v="0"/>
    <s v="FEBRERO"/>
    <s v="3-1-1-03-02-02-0000-00"/>
  </r>
  <r>
    <n v="2018"/>
    <n v="136"/>
    <n v="1"/>
    <d v="2018-01-01T00:00:00"/>
    <d v="2018-12-31T00:00:00"/>
    <d v="2018-12-31T00:00:00"/>
    <x v="35"/>
    <s v="Pensiones Fondos Públicos"/>
    <n v="112"/>
    <n v="87"/>
    <d v="2018-03-05T00:00:00"/>
    <s v="SECRETARIA JURIDICA DISTRITAL"/>
    <n v="1"/>
    <s v="RELACION DE AUTORIZACION"/>
    <n v="7"/>
    <d v="2018-03-05T00:00:00"/>
    <s v="Pago de aportes de seguridad social y parafiscales de la liquidación de prestaciones pagadas en el mes de febrero de 2018."/>
    <n v="75973"/>
    <n v="0"/>
    <n v="0"/>
    <n v="75973"/>
    <n v="75973"/>
    <n v="0"/>
    <s v="MARZO"/>
    <s v="3-1-1-03-02-02-0000-00"/>
  </r>
  <r>
    <n v="2018"/>
    <n v="136"/>
    <n v="1"/>
    <d v="2018-01-01T00:00:00"/>
    <d v="2018-12-31T00:00:00"/>
    <d v="2018-12-31T00:00:00"/>
    <x v="35"/>
    <s v="Pensiones Fondos Públicos"/>
    <n v="114"/>
    <n v="89"/>
    <d v="2018-03-06T00:00:00"/>
    <s v="SECRETARIA JURIDICA DISTRITAL"/>
    <n v="1"/>
    <s v="RELACION DE AUTORIZACION"/>
    <n v="9"/>
    <d v="2018-03-06T00:00:00"/>
    <s v="PAGO DE LA AUTOLIQUIDACIÓN DEL MES DE FEBRERO DE 2018."/>
    <n v="59103165"/>
    <n v="0"/>
    <n v="0"/>
    <n v="59103165"/>
    <n v="59103165"/>
    <n v="0"/>
    <s v="MARZO"/>
    <s v="3-1-1-03-02-02-0000-00"/>
  </r>
  <r>
    <n v="2018"/>
    <n v="136"/>
    <n v="1"/>
    <d v="2018-01-01T00:00:00"/>
    <d v="2018-12-31T00:00:00"/>
    <d v="2018-12-31T00:00:00"/>
    <x v="35"/>
    <s v="Pensiones Fondos Públicos"/>
    <n v="122"/>
    <n v="97"/>
    <d v="2018-04-04T00:00:00"/>
    <s v="SECRETARIA JURIDICA DISTRITAL"/>
    <n v="1"/>
    <s v="RELACION DE AUTORIZACION"/>
    <n v="12"/>
    <d v="2018-04-04T00:00:00"/>
    <s v="Pago de la Autoliquidación y Cesantías Fondos Públicos  (FONCEP) del mes de marzo de 2018."/>
    <n v="59737144"/>
    <n v="0"/>
    <n v="0"/>
    <n v="59737144"/>
    <n v="59737144"/>
    <n v="0"/>
    <s v="ABRIL"/>
    <s v="3-1-1-03-02-02-0000-00"/>
  </r>
  <r>
    <n v="2018"/>
    <n v="136"/>
    <n v="1"/>
    <d v="2018-01-01T00:00:00"/>
    <d v="2018-12-31T00:00:00"/>
    <d v="2018-12-31T00:00:00"/>
    <x v="35"/>
    <s v="Pensiones Fondos Públicos"/>
    <n v="128"/>
    <n v="105"/>
    <d v="2018-05-04T00:00:00"/>
    <s v="SECRETARIA JURIDICA DISTRITAL"/>
    <n v="1"/>
    <s v="RELACION DE AUTORIZACION"/>
    <n v="15"/>
    <d v="2018-05-04T00:00:00"/>
    <s v="Pago de la autoliquidación y cesantías fondos públicos - FONCEP del mes de abril de 2018."/>
    <n v="60225312"/>
    <n v="0"/>
    <n v="0"/>
    <n v="60225312"/>
    <n v="60225312"/>
    <n v="0"/>
    <s v="MAYO"/>
    <s v="3-1-1-03-02-02-0000-00"/>
  </r>
  <r>
    <n v="2018"/>
    <n v="136"/>
    <n v="1"/>
    <d v="2018-01-01T00:00:00"/>
    <d v="2018-12-31T00:00:00"/>
    <d v="2018-12-31T00:00:00"/>
    <x v="35"/>
    <s v="Pensiones Fondos Públicos"/>
    <n v="134"/>
    <n v="116"/>
    <d v="2018-06-05T00:00:00"/>
    <s v="SECRETARIA JURIDICA DISTRITAL"/>
    <n v="1"/>
    <s v="RELACION DE AUTORIZACION"/>
    <n v="19"/>
    <d v="2018-06-05T00:00:00"/>
    <s v="PAGO DE LA AUTOLIQUIDACIÓN DEL MES DE MAYO DE 2018."/>
    <n v="60912121"/>
    <n v="0"/>
    <n v="0"/>
    <n v="60912121"/>
    <n v="60912121"/>
    <n v="0"/>
    <s v="JUNIO"/>
    <s v="3-1-1-03-02-02-0000-00"/>
  </r>
  <r>
    <n v="2018"/>
    <n v="136"/>
    <n v="1"/>
    <d v="2018-01-01T00:00:00"/>
    <d v="2018-12-31T00:00:00"/>
    <d v="2018-12-31T00:00:00"/>
    <x v="35"/>
    <s v="Pensiones Fondos Públicos"/>
    <n v="145"/>
    <n v="121"/>
    <d v="2018-07-05T00:00:00"/>
    <s v="SECRETARIA JURIDICA DISTRITAL"/>
    <n v="1"/>
    <s v="RELACION DE AUTORIZACION"/>
    <n v="22"/>
    <d v="2018-07-05T00:00:00"/>
    <s v="PAGO DE LA AUTOLIQUIDACIÓN  DEL MES DE JUNIO DE 2018."/>
    <n v="61276053"/>
    <n v="0"/>
    <n v="0"/>
    <n v="61276053"/>
    <n v="61276053"/>
    <n v="0"/>
    <s v="JULIO"/>
    <s v="3-1-1-03-02-02-0000-00"/>
  </r>
  <r>
    <n v="2018"/>
    <n v="136"/>
    <n v="1"/>
    <d v="2018-01-01T00:00:00"/>
    <d v="2018-12-31T00:00:00"/>
    <d v="2018-12-31T00:00:00"/>
    <x v="35"/>
    <s v="Pensiones Fondos Públicos"/>
    <n v="159"/>
    <n v="133"/>
    <d v="2018-08-02T00:00:00"/>
    <s v="SECRETARIA JURIDICA DISTRITAL"/>
    <n v="1"/>
    <s v="RELACION DE AUTORIZACION"/>
    <n v="26"/>
    <d v="2018-08-02T00:00:00"/>
    <s v="Pago de Autoliquidación y Cesantias Fondos Públicos  (FONCEP) del mes de julio de 2018."/>
    <n v="60590885"/>
    <n v="0"/>
    <n v="0"/>
    <n v="60590885"/>
    <n v="60590885"/>
    <n v="0"/>
    <s v="AGOSTO"/>
    <s v="3-1-1-03-02-02-0000-00"/>
  </r>
  <r>
    <n v="2018"/>
    <n v="136"/>
    <n v="1"/>
    <d v="2018-01-01T00:00:00"/>
    <d v="2018-12-31T00:00:00"/>
    <d v="2018-12-31T00:00:00"/>
    <x v="35"/>
    <s v="Pensiones Fondos Públicos"/>
    <n v="180"/>
    <n v="152"/>
    <d v="2018-09-05T00:00:00"/>
    <s v="SECRETARIA JURIDICA DISTRITAL"/>
    <n v="1"/>
    <s v="RELACION DE AUTORIZACION"/>
    <n v="30"/>
    <d v="2018-09-04T00:00:00"/>
    <s v="PAGO DE LA AUTOLIQUIDACIÓN  DEL MES DE AGOSTO DE 2018."/>
    <n v="60896916"/>
    <n v="0"/>
    <n v="0"/>
    <n v="60896916"/>
    <n v="60896916"/>
    <n v="0"/>
    <s v="SEPTIEMBRE"/>
    <s v="3-1-1-03-02-02-0000-00"/>
  </r>
  <r>
    <n v="2018"/>
    <n v="136"/>
    <n v="1"/>
    <d v="2018-01-01T00:00:00"/>
    <d v="2018-12-31T00:00:00"/>
    <d v="2018-12-31T00:00:00"/>
    <x v="35"/>
    <s v="Pensiones Fondos Públicos"/>
    <n v="190"/>
    <n v="175"/>
    <d v="2018-10-04T00:00:00"/>
    <s v="SECRETARIA JURIDICA DISTRITAL"/>
    <n v="1"/>
    <s v="RELACION DE AUTORIZACION"/>
    <n v="35"/>
    <d v="2018-10-04T00:00:00"/>
    <s v="PAGO DE LA AUTOLIQUIDACIÓN DEL MES DE SEPTIEMBRE DE 2018."/>
    <n v="62032005"/>
    <n v="0"/>
    <n v="0"/>
    <n v="62032005"/>
    <n v="62032005"/>
    <n v="0"/>
    <s v="OCTUBRE"/>
    <s v="3-1-1-03-02-02-0000-00"/>
  </r>
  <r>
    <n v="2018"/>
    <n v="136"/>
    <n v="1"/>
    <d v="2018-01-01T00:00:00"/>
    <d v="2018-12-31T00:00:00"/>
    <d v="2018-12-31T00:00:00"/>
    <x v="35"/>
    <s v="Pensiones Fondos Públicos"/>
    <n v="209"/>
    <n v="195"/>
    <d v="2018-11-07T00:00:00"/>
    <s v="SECRETARIA JURIDICA DISTRITAL"/>
    <n v="1"/>
    <s v="RELACION DE AUTORIZACION"/>
    <n v="39"/>
    <d v="2018-11-07T00:00:00"/>
    <s v="PAGO DE LA AUTOLIQUIDACIÓN  DEL MES DE OCTUBRE DE 2018."/>
    <n v="63503566"/>
    <n v="0"/>
    <n v="0"/>
    <n v="63503566"/>
    <n v="63503566"/>
    <n v="0"/>
    <s v="NOVIEMBRE"/>
    <s v="3-1-1-03-02-02-0000-00"/>
  </r>
  <r>
    <n v="2018"/>
    <n v="136"/>
    <n v="1"/>
    <d v="2018-01-01T00:00:00"/>
    <d v="2018-12-31T00:00:00"/>
    <d v="2018-12-31T00:00:00"/>
    <x v="35"/>
    <s v="Pensiones Fondos Públicos"/>
    <n v="222"/>
    <n v="204"/>
    <d v="2018-12-04T00:00:00"/>
    <s v="SECRETARIA JURIDICA DISTRITAL"/>
    <n v="1"/>
    <s v="RELACION DE AUTORIZACION"/>
    <n v="45"/>
    <d v="2018-12-04T00:00:00"/>
    <s v="PAGO DE LA AUTOLIQUIDACIÓN  DEL MES DE NOVIEMBRE DE 2018."/>
    <n v="64613455"/>
    <n v="0"/>
    <n v="0"/>
    <n v="64613455"/>
    <n v="64613455"/>
    <n v="0"/>
    <s v="DICIEMBRE"/>
    <s v="3-1-1-03-02-02-0000-00"/>
  </r>
  <r>
    <n v="2018"/>
    <n v="136"/>
    <n v="1"/>
    <d v="2018-01-01T00:00:00"/>
    <d v="2018-12-31T00:00:00"/>
    <d v="2018-12-31T00:00:00"/>
    <x v="35"/>
    <s v="Pensiones Fondos Públicos"/>
    <n v="229"/>
    <n v="210"/>
    <d v="2018-12-14T00:00:00"/>
    <s v="SECRETARIA JURIDICA DISTRITAL"/>
    <n v="1"/>
    <s v="RELACION DE AUTORIZACION"/>
    <n v="50"/>
    <d v="2018-12-14T00:00:00"/>
    <s v="PAGO DE LA AUTOLIQUIDACIÓN  DEL MES DE DICIEMBRE DE 2018."/>
    <n v="64076797"/>
    <n v="0"/>
    <n v="0"/>
    <n v="64076797"/>
    <n v="64076797"/>
    <n v="0"/>
    <s v="DICIEMBRE"/>
    <s v="3-1-1-03-02-02-0000-00"/>
  </r>
  <r>
    <n v="2018"/>
    <n v="136"/>
    <n v="1"/>
    <d v="2018-01-01T00:00:00"/>
    <d v="2018-12-31T00:00:00"/>
    <d v="2018-12-31T00:00:00"/>
    <x v="36"/>
    <s v="ESAP"/>
    <n v="107"/>
    <n v="79"/>
    <d v="2018-02-02T00:00:00"/>
    <s v="SECRETARIA JURIDICA DISTRITAL"/>
    <n v="1"/>
    <s v="RELACION DE AUTORIZACION"/>
    <n v="2"/>
    <d v="2018-02-02T00:00:00"/>
    <s v="PAGO DE LA AUTOLIQUIDACIÓN DEL MES DE ENERO DE 2018."/>
    <n v="3357100"/>
    <n v="0"/>
    <n v="0"/>
    <n v="3357100"/>
    <n v="3357100"/>
    <n v="0"/>
    <s v="FEBRERO"/>
    <s v="3-1-1-03-02-05-0000-00"/>
  </r>
  <r>
    <n v="2018"/>
    <n v="136"/>
    <n v="1"/>
    <d v="2018-01-01T00:00:00"/>
    <d v="2018-12-31T00:00:00"/>
    <d v="2018-12-31T00:00:00"/>
    <x v="36"/>
    <s v="ESAP"/>
    <n v="112"/>
    <n v="86"/>
    <d v="2018-03-05T00:00:00"/>
    <s v="SECRETARIA JURIDICA DISTRITAL"/>
    <n v="1"/>
    <s v="RELACION DE AUTORIZACION"/>
    <n v="6"/>
    <d v="2018-03-05T00:00:00"/>
    <s v="Pago de aportes de seguridad social y parafiscales de la liquidación de prestaciones pagadas en el mes de febrero de 2018."/>
    <n v="4500"/>
    <n v="0"/>
    <n v="0"/>
    <n v="4500"/>
    <n v="4500"/>
    <n v="0"/>
    <s v="MARZO"/>
    <s v="3-1-1-03-02-05-0000-00"/>
  </r>
  <r>
    <n v="2018"/>
    <n v="136"/>
    <n v="1"/>
    <d v="2018-01-01T00:00:00"/>
    <d v="2018-12-31T00:00:00"/>
    <d v="2018-12-31T00:00:00"/>
    <x v="36"/>
    <s v="ESAP"/>
    <n v="112"/>
    <n v="87"/>
    <d v="2018-03-05T00:00:00"/>
    <s v="SECRETARIA JURIDICA DISTRITAL"/>
    <n v="1"/>
    <s v="RELACION DE AUTORIZACION"/>
    <n v="7"/>
    <d v="2018-03-05T00:00:00"/>
    <s v="Pago de aportes de seguridad social y parafiscales de la liquidación de prestaciones pagadas en el mes de febrero de 2018."/>
    <n v="154700"/>
    <n v="0"/>
    <n v="0"/>
    <n v="154700"/>
    <n v="154700"/>
    <n v="0"/>
    <s v="MARZO"/>
    <s v="3-1-1-03-02-05-0000-00"/>
  </r>
  <r>
    <n v="2018"/>
    <n v="136"/>
    <n v="1"/>
    <d v="2018-01-01T00:00:00"/>
    <d v="2018-12-31T00:00:00"/>
    <d v="2018-12-31T00:00:00"/>
    <x v="36"/>
    <s v="ESAP"/>
    <n v="112"/>
    <n v="88"/>
    <d v="2018-03-05T00:00:00"/>
    <s v="SECRETARIA JURIDICA DISTRITAL"/>
    <n v="1"/>
    <s v="RELACION DE AUTORIZACION"/>
    <n v="8"/>
    <d v="2018-03-05T00:00:00"/>
    <s v="Pago de aportes de seguridad social y parafiscales de la liquidación de prestaciones pagadas en el mes de febrero de 2018."/>
    <n v="7600"/>
    <n v="0"/>
    <n v="0"/>
    <n v="7600"/>
    <n v="7600"/>
    <n v="0"/>
    <s v="MARZO"/>
    <s v="3-1-1-03-02-05-0000-00"/>
  </r>
  <r>
    <n v="2018"/>
    <n v="136"/>
    <n v="1"/>
    <d v="2018-01-01T00:00:00"/>
    <d v="2018-12-31T00:00:00"/>
    <d v="2018-12-31T00:00:00"/>
    <x v="36"/>
    <s v="ESAP"/>
    <n v="114"/>
    <n v="89"/>
    <d v="2018-03-06T00:00:00"/>
    <s v="SECRETARIA JURIDICA DISTRITAL"/>
    <n v="1"/>
    <s v="RELACION DE AUTORIZACION"/>
    <n v="9"/>
    <d v="2018-03-06T00:00:00"/>
    <s v="PAGO DE LA AUTOLIQUIDACIÓN DEL MES DE FEBRERO DE 2018."/>
    <n v="3826200"/>
    <n v="0"/>
    <n v="0"/>
    <n v="3826200"/>
    <n v="3826200"/>
    <n v="0"/>
    <s v="MARZO"/>
    <s v="3-1-1-03-02-05-0000-00"/>
  </r>
  <r>
    <n v="2018"/>
    <n v="136"/>
    <n v="1"/>
    <d v="2018-01-01T00:00:00"/>
    <d v="2018-12-31T00:00:00"/>
    <d v="2018-12-31T00:00:00"/>
    <x v="36"/>
    <s v="ESAP"/>
    <n v="122"/>
    <n v="97"/>
    <d v="2018-04-04T00:00:00"/>
    <s v="SECRETARIA JURIDICA DISTRITAL"/>
    <n v="1"/>
    <s v="RELACION DE AUTORIZACION"/>
    <n v="12"/>
    <d v="2018-04-04T00:00:00"/>
    <s v="Pago de la Autoliquidación y Cesantías Fondos Públicos  (FONCEP) del mes de marzo de 2018."/>
    <n v="3862900"/>
    <n v="0"/>
    <n v="0"/>
    <n v="3862900"/>
    <n v="3862900"/>
    <n v="0"/>
    <s v="ABRIL"/>
    <s v="3-1-1-03-02-05-0000-00"/>
  </r>
  <r>
    <n v="2018"/>
    <n v="136"/>
    <n v="1"/>
    <d v="2018-01-01T00:00:00"/>
    <d v="2018-12-31T00:00:00"/>
    <d v="2018-12-31T00:00:00"/>
    <x v="36"/>
    <s v="ESAP"/>
    <n v="128"/>
    <n v="105"/>
    <d v="2018-05-04T00:00:00"/>
    <s v="SECRETARIA JURIDICA DISTRITAL"/>
    <n v="1"/>
    <s v="RELACION DE AUTORIZACION"/>
    <n v="15"/>
    <d v="2018-05-04T00:00:00"/>
    <s v="Pago de la autoliquidación y cesantías fondos públicos - FONCEP del mes de abril de 2018."/>
    <n v="3717200"/>
    <n v="0"/>
    <n v="0"/>
    <n v="3717200"/>
    <n v="3717200"/>
    <n v="0"/>
    <s v="MAYO"/>
    <s v="3-1-1-03-02-05-0000-00"/>
  </r>
  <r>
    <n v="2018"/>
    <n v="136"/>
    <n v="1"/>
    <d v="2018-01-01T00:00:00"/>
    <d v="2018-12-31T00:00:00"/>
    <d v="2018-12-31T00:00:00"/>
    <x v="36"/>
    <s v="ESAP"/>
    <n v="134"/>
    <n v="116"/>
    <d v="2018-06-05T00:00:00"/>
    <s v="SECRETARIA JURIDICA DISTRITAL"/>
    <n v="1"/>
    <s v="RELACION DE AUTORIZACION"/>
    <n v="19"/>
    <d v="2018-06-05T00:00:00"/>
    <s v="PAGO DE LA AUTOLIQUIDACIÓN DEL MES DE MAYO DE 2018."/>
    <n v="3755700"/>
    <n v="0"/>
    <n v="0"/>
    <n v="3755700"/>
    <n v="3755700"/>
    <n v="0"/>
    <s v="JUNIO"/>
    <s v="3-1-1-03-02-05-0000-00"/>
  </r>
  <r>
    <n v="2018"/>
    <n v="136"/>
    <n v="1"/>
    <d v="2018-01-01T00:00:00"/>
    <d v="2018-12-31T00:00:00"/>
    <d v="2018-12-31T00:00:00"/>
    <x v="36"/>
    <s v="ESAP"/>
    <n v="145"/>
    <n v="121"/>
    <d v="2018-07-05T00:00:00"/>
    <s v="SECRETARIA JURIDICA DISTRITAL"/>
    <n v="1"/>
    <s v="RELACION DE AUTORIZACION"/>
    <n v="22"/>
    <d v="2018-07-05T00:00:00"/>
    <s v="PAGO DE LA AUTOLIQUIDACIÓN  DEL MES DE JUNIO DE 2018."/>
    <n v="8813700"/>
    <n v="0"/>
    <n v="0"/>
    <n v="8813700"/>
    <n v="8813700"/>
    <n v="0"/>
    <s v="JULIO"/>
    <s v="3-1-1-03-02-05-0000-00"/>
  </r>
  <r>
    <n v="2018"/>
    <n v="136"/>
    <n v="1"/>
    <d v="2018-01-01T00:00:00"/>
    <d v="2018-12-31T00:00:00"/>
    <d v="2018-12-31T00:00:00"/>
    <x v="36"/>
    <s v="ESAP"/>
    <n v="159"/>
    <n v="133"/>
    <d v="2018-08-02T00:00:00"/>
    <s v="SECRETARIA JURIDICA DISTRITAL"/>
    <n v="1"/>
    <s v="RELACION DE AUTORIZACION"/>
    <n v="26"/>
    <d v="2018-08-02T00:00:00"/>
    <s v="Pago de Autoliquidación y Cesantias Fondos Públicos  (FONCEP) del mes de julio de 2018."/>
    <n v="4204200"/>
    <n v="0"/>
    <n v="0"/>
    <n v="4204200"/>
    <n v="4204200"/>
    <n v="0"/>
    <s v="AGOSTO"/>
    <s v="3-1-1-03-02-05-0000-00"/>
  </r>
  <r>
    <n v="2018"/>
    <n v="136"/>
    <n v="1"/>
    <d v="2018-01-01T00:00:00"/>
    <d v="2018-12-31T00:00:00"/>
    <d v="2018-12-31T00:00:00"/>
    <x v="36"/>
    <s v="ESAP"/>
    <n v="167"/>
    <n v="140"/>
    <d v="2018-08-22T00:00:00"/>
    <s v="SECRETARIA JURIDICA DISTRITAL"/>
    <n v="1"/>
    <s v="RELACION DE AUTORIZACION"/>
    <n v="28"/>
    <d v="2018-08-22T00:00:00"/>
    <s v="Pago de aportes parafiscales de liquidación de prestaciones  pagadas en el mes de mayo de 2018."/>
    <n v="74700"/>
    <n v="0"/>
    <n v="0"/>
    <n v="74700"/>
    <n v="74700"/>
    <n v="0"/>
    <s v="AGOSTO"/>
    <s v="3-1-1-03-02-05-0000-00"/>
  </r>
  <r>
    <n v="2018"/>
    <n v="136"/>
    <n v="1"/>
    <d v="2018-01-01T00:00:00"/>
    <d v="2018-12-31T00:00:00"/>
    <d v="2018-12-31T00:00:00"/>
    <x v="36"/>
    <s v="ESAP"/>
    <n v="180"/>
    <n v="152"/>
    <d v="2018-09-05T00:00:00"/>
    <s v="SECRETARIA JURIDICA DISTRITAL"/>
    <n v="1"/>
    <s v="RELACION DE AUTORIZACION"/>
    <n v="30"/>
    <d v="2018-09-04T00:00:00"/>
    <s v="PAGO DE LA AUTOLIQUIDACIÓN  DEL MES DE AGOSTO DE 2018."/>
    <n v="3632000"/>
    <n v="0"/>
    <n v="0"/>
    <n v="3632000"/>
    <n v="3632000"/>
    <n v="0"/>
    <s v="SEPTIEMBRE"/>
    <s v="3-1-1-03-02-05-0000-00"/>
  </r>
  <r>
    <n v="2018"/>
    <n v="136"/>
    <n v="1"/>
    <d v="2018-01-01T00:00:00"/>
    <d v="2018-12-31T00:00:00"/>
    <d v="2018-12-31T00:00:00"/>
    <x v="36"/>
    <s v="ESAP"/>
    <n v="190"/>
    <n v="175"/>
    <d v="2018-10-04T00:00:00"/>
    <s v="SECRETARIA JURIDICA DISTRITAL"/>
    <n v="1"/>
    <s v="RELACION DE AUTORIZACION"/>
    <n v="35"/>
    <d v="2018-10-04T00:00:00"/>
    <s v="PAGO DE LA AUTOLIQUIDACIÓN DEL MES DE SEPTIEMBRE DE 2018."/>
    <n v="4171100"/>
    <n v="0"/>
    <n v="0"/>
    <n v="4171100"/>
    <n v="4171100"/>
    <n v="0"/>
    <s v="OCTUBRE"/>
    <s v="3-1-1-03-02-05-0000-00"/>
  </r>
  <r>
    <n v="2018"/>
    <n v="136"/>
    <n v="1"/>
    <d v="2018-01-01T00:00:00"/>
    <d v="2018-12-31T00:00:00"/>
    <d v="2018-12-31T00:00:00"/>
    <x v="36"/>
    <s v="ESAP"/>
    <n v="209"/>
    <n v="195"/>
    <d v="2018-11-07T00:00:00"/>
    <s v="SECRETARIA JURIDICA DISTRITAL"/>
    <n v="1"/>
    <s v="RELACION DE AUTORIZACION"/>
    <n v="39"/>
    <d v="2018-11-07T00:00:00"/>
    <s v="PAGO DE LA AUTOLIQUIDACIÓN  DEL MES DE OCTUBRE DE 2018."/>
    <n v="3722500"/>
    <n v="0"/>
    <n v="0"/>
    <n v="3722500"/>
    <n v="3722500"/>
    <n v="0"/>
    <s v="NOVIEMBRE"/>
    <s v="3-1-1-03-02-05-0000-00"/>
  </r>
  <r>
    <n v="2018"/>
    <n v="136"/>
    <n v="1"/>
    <d v="2018-01-01T00:00:00"/>
    <d v="2018-12-31T00:00:00"/>
    <d v="2018-12-31T00:00:00"/>
    <x v="36"/>
    <s v="ESAP"/>
    <n v="212"/>
    <n v="197"/>
    <d v="2018-11-19T00:00:00"/>
    <s v="SECRETARIA JURIDICA DISTRITAL"/>
    <n v="1"/>
    <s v="RELACION DE AUTORIZACION"/>
    <n v="42"/>
    <d v="2018-11-19T00:00:00"/>
    <s v="PAGO DE APORTES PARAFISCALES DE LIQUIDACIÓN DE PRESTACIONES PAGADAS EN EL MESE DE SEPTIEMBRE DE 2018."/>
    <n v="15000"/>
    <n v="0"/>
    <n v="0"/>
    <n v="15000"/>
    <n v="15000"/>
    <n v="0"/>
    <s v="NOVIEMBRE"/>
    <s v="3-1-1-03-02-05-0000-00"/>
  </r>
  <r>
    <n v="2018"/>
    <n v="136"/>
    <n v="1"/>
    <d v="2018-01-01T00:00:00"/>
    <d v="2018-12-31T00:00:00"/>
    <d v="2018-12-31T00:00:00"/>
    <x v="36"/>
    <s v="ESAP"/>
    <n v="212"/>
    <n v="198"/>
    <d v="2018-11-19T00:00:00"/>
    <s v="SECRETARIA JURIDICA DISTRITAL"/>
    <n v="1"/>
    <s v="RELACION DE AUTORIZACION"/>
    <n v="43"/>
    <d v="2018-11-19T00:00:00"/>
    <s v="PAGO DE APORTES PARAFISCALES DE LIQUIDACIÓN DE PRESTACIONES PAGADAS EN EL MES DE  OCTUBRE DE 2018."/>
    <n v="109300"/>
    <n v="0"/>
    <n v="0"/>
    <n v="109300"/>
    <n v="109300"/>
    <n v="0"/>
    <s v="NOVIEMBRE"/>
    <s v="3-1-1-03-02-05-0000-00"/>
  </r>
  <r>
    <n v="2018"/>
    <n v="136"/>
    <n v="1"/>
    <d v="2018-01-01T00:00:00"/>
    <d v="2018-12-31T00:00:00"/>
    <d v="2018-12-31T00:00:00"/>
    <x v="36"/>
    <s v="ESAP"/>
    <n v="222"/>
    <n v="204"/>
    <d v="2018-12-04T00:00:00"/>
    <s v="SECRETARIA JURIDICA DISTRITAL"/>
    <n v="1"/>
    <s v="RELACION DE AUTORIZACION"/>
    <n v="45"/>
    <d v="2018-12-04T00:00:00"/>
    <s v="PAGO DE LA AUTOLIQUIDACIÓN  DEL MES DE NOVIEMBRE DE 2018."/>
    <n v="3869300"/>
    <n v="0"/>
    <n v="0"/>
    <n v="3869300"/>
    <n v="3869300"/>
    <n v="0"/>
    <s v="DICIEMBRE"/>
    <s v="3-1-1-03-02-05-0000-00"/>
  </r>
  <r>
    <n v="2018"/>
    <n v="136"/>
    <n v="1"/>
    <d v="2018-01-01T00:00:00"/>
    <d v="2018-12-31T00:00:00"/>
    <d v="2018-12-31T00:00:00"/>
    <x v="36"/>
    <s v="ESAP"/>
    <n v="229"/>
    <n v="210"/>
    <d v="2018-12-14T00:00:00"/>
    <s v="SECRETARIA JURIDICA DISTRITAL"/>
    <n v="1"/>
    <s v="RELACION DE AUTORIZACION"/>
    <n v="50"/>
    <d v="2018-12-14T00:00:00"/>
    <s v="PAGO DE LA AUTOLIQUIDACIÓN  DEL MES DE DICIEMBRE DE 2018."/>
    <n v="4629800"/>
    <n v="0"/>
    <n v="0"/>
    <n v="4629800"/>
    <n v="4629800"/>
    <n v="0"/>
    <s v="DICIEMBRE"/>
    <s v="3-1-1-03-02-05-0000-00"/>
  </r>
  <r>
    <n v="2018"/>
    <n v="136"/>
    <n v="1"/>
    <d v="2018-01-01T00:00:00"/>
    <d v="2018-12-31T00:00:00"/>
    <d v="2018-12-31T00:00:00"/>
    <x v="37"/>
    <s v="ICBF"/>
    <n v="107"/>
    <n v="79"/>
    <d v="2018-02-02T00:00:00"/>
    <s v="SECRETARIA JURIDICA DISTRITAL"/>
    <n v="1"/>
    <s v="RELACION DE AUTORIZACION"/>
    <n v="2"/>
    <d v="2018-02-02T00:00:00"/>
    <s v="PAGO DE LA AUTOLIQUIDACIÓN DEL MES DE ENERO DE 2018."/>
    <n v="20103900"/>
    <n v="0"/>
    <n v="0"/>
    <n v="20103900"/>
    <n v="20103900"/>
    <n v="0"/>
    <s v="FEBRERO"/>
    <s v="3-1-1-03-02-06-0000-00"/>
  </r>
  <r>
    <n v="2018"/>
    <n v="136"/>
    <n v="1"/>
    <d v="2018-01-01T00:00:00"/>
    <d v="2018-12-31T00:00:00"/>
    <d v="2018-12-31T00:00:00"/>
    <x v="37"/>
    <s v="ICBF"/>
    <n v="112"/>
    <n v="86"/>
    <d v="2018-03-05T00:00:00"/>
    <s v="SECRETARIA JURIDICA DISTRITAL"/>
    <n v="1"/>
    <s v="RELACION DE AUTORIZACION"/>
    <n v="6"/>
    <d v="2018-03-05T00:00:00"/>
    <s v="Pago de aportes de seguridad social y parafiscales de la liquidación de prestaciones pagadas en el mes de febrero de 2018."/>
    <n v="27000"/>
    <n v="0"/>
    <n v="0"/>
    <n v="27000"/>
    <n v="27000"/>
    <n v="0"/>
    <m/>
    <m/>
  </r>
  <r>
    <n v="2018"/>
    <n v="136"/>
    <n v="1"/>
    <d v="2018-01-01T00:00:00"/>
    <d v="2018-12-31T00:00:00"/>
    <d v="2018-12-31T00:00:00"/>
    <x v="37"/>
    <s v="ICBF"/>
    <n v="112"/>
    <n v="87"/>
    <d v="2018-03-05T00:00:00"/>
    <s v="SECRETARIA JURIDICA DISTRITAL"/>
    <n v="1"/>
    <s v="RELACION DE AUTORIZACION"/>
    <n v="7"/>
    <d v="2018-03-05T00:00:00"/>
    <s v="Pago de aportes de seguridad social y parafiscales de la liquidación de prestaciones pagadas en el mes de febrero de 2018."/>
    <n v="927800"/>
    <n v="0"/>
    <n v="0"/>
    <n v="927800"/>
    <n v="927800"/>
    <n v="0"/>
    <m/>
    <m/>
  </r>
  <r>
    <n v="2018"/>
    <n v="136"/>
    <n v="1"/>
    <d v="2018-01-01T00:00:00"/>
    <d v="2018-12-31T00:00:00"/>
    <d v="2018-12-31T00:00:00"/>
    <x v="37"/>
    <s v="ICBF"/>
    <n v="112"/>
    <n v="88"/>
    <d v="2018-03-05T00:00:00"/>
    <s v="SECRETARIA JURIDICA DISTRITAL"/>
    <n v="1"/>
    <s v="RELACION DE AUTORIZACION"/>
    <n v="8"/>
    <d v="2018-03-05T00:00:00"/>
    <s v="Pago de aportes de seguridad social y parafiscales de la liquidación de prestaciones pagadas en el mes de febrero de 2018."/>
    <n v="45300"/>
    <n v="0"/>
    <n v="0"/>
    <n v="45300"/>
    <n v="45300"/>
    <n v="0"/>
    <m/>
    <m/>
  </r>
  <r>
    <n v="2018"/>
    <n v="136"/>
    <n v="1"/>
    <d v="2018-01-01T00:00:00"/>
    <d v="2018-12-31T00:00:00"/>
    <d v="2018-12-31T00:00:00"/>
    <x v="37"/>
    <s v="ICBF"/>
    <n v="114"/>
    <n v="89"/>
    <d v="2018-03-06T00:00:00"/>
    <s v="SECRETARIA JURIDICA DISTRITAL"/>
    <n v="1"/>
    <s v="RELACION DE AUTORIZACION"/>
    <n v="9"/>
    <d v="2018-03-06T00:00:00"/>
    <s v="PAGO DE LA AUTOLIQUIDACIÓN DEL MES DE FEBRERO DE 2018."/>
    <n v="22919300"/>
    <n v="0"/>
    <n v="0"/>
    <n v="22919300"/>
    <n v="22919300"/>
    <n v="0"/>
    <m/>
    <m/>
  </r>
  <r>
    <n v="2018"/>
    <n v="136"/>
    <n v="1"/>
    <d v="2018-01-01T00:00:00"/>
    <d v="2018-12-31T00:00:00"/>
    <d v="2018-12-31T00:00:00"/>
    <x v="37"/>
    <s v="ICBF"/>
    <n v="122"/>
    <n v="97"/>
    <d v="2018-04-04T00:00:00"/>
    <s v="SECRETARIA JURIDICA DISTRITAL"/>
    <n v="1"/>
    <s v="RELACION DE AUTORIZACION"/>
    <n v="12"/>
    <d v="2018-04-04T00:00:00"/>
    <s v="Pago de la Autoliquidación y Cesantías Fondos Públicos  (FONCEP) del mes de marzo de 2018."/>
    <n v="23142300"/>
    <n v="0"/>
    <n v="0"/>
    <n v="23142300"/>
    <n v="23142300"/>
    <n v="0"/>
    <m/>
    <m/>
  </r>
  <r>
    <n v="2018"/>
    <n v="136"/>
    <n v="1"/>
    <d v="2018-01-01T00:00:00"/>
    <d v="2018-12-31T00:00:00"/>
    <d v="2018-12-31T00:00:00"/>
    <x v="37"/>
    <s v="ICBF"/>
    <n v="128"/>
    <n v="105"/>
    <d v="2018-05-04T00:00:00"/>
    <s v="SECRETARIA JURIDICA DISTRITAL"/>
    <n v="1"/>
    <s v="RELACION DE AUTORIZACION"/>
    <n v="15"/>
    <d v="2018-05-04T00:00:00"/>
    <s v="Pago de la autoliquidación y cesantías fondos públicos - FONCEP del mes de abril de 2018."/>
    <n v="22263000"/>
    <n v="0"/>
    <n v="0"/>
    <n v="22263000"/>
    <n v="22263000"/>
    <n v="0"/>
    <m/>
    <m/>
  </r>
  <r>
    <n v="2018"/>
    <n v="136"/>
    <n v="1"/>
    <d v="2018-01-01T00:00:00"/>
    <d v="2018-12-31T00:00:00"/>
    <d v="2018-12-31T00:00:00"/>
    <x v="37"/>
    <s v="ICBF"/>
    <n v="134"/>
    <n v="116"/>
    <d v="2018-06-05T00:00:00"/>
    <s v="SECRETARIA JURIDICA DISTRITAL"/>
    <n v="1"/>
    <s v="RELACION DE AUTORIZACION"/>
    <n v="19"/>
    <d v="2018-06-05T00:00:00"/>
    <s v="PAGO DE LA AUTOLIQUIDACIÓN DEL MES DE MAYO DE 2018."/>
    <n v="22497200"/>
    <n v="0"/>
    <n v="0"/>
    <n v="22497200"/>
    <n v="22497200"/>
    <n v="0"/>
    <m/>
    <m/>
  </r>
  <r>
    <n v="2018"/>
    <n v="136"/>
    <n v="1"/>
    <d v="2018-01-01T00:00:00"/>
    <d v="2018-12-31T00:00:00"/>
    <d v="2018-12-31T00:00:00"/>
    <x v="37"/>
    <s v="ICBF"/>
    <n v="145"/>
    <n v="121"/>
    <d v="2018-07-05T00:00:00"/>
    <s v="SECRETARIA JURIDICA DISTRITAL"/>
    <n v="1"/>
    <s v="RELACION DE AUTORIZACION"/>
    <n v="22"/>
    <d v="2018-07-05T00:00:00"/>
    <s v="PAGO DE LA AUTOLIQUIDACIÓN  DEL MES DE JUNIO DE 2018."/>
    <n v="52847200"/>
    <n v="0"/>
    <n v="0"/>
    <n v="52847200"/>
    <n v="52847200"/>
    <n v="0"/>
    <m/>
    <m/>
  </r>
  <r>
    <n v="2018"/>
    <n v="136"/>
    <n v="1"/>
    <d v="2018-01-01T00:00:00"/>
    <d v="2018-12-31T00:00:00"/>
    <d v="2018-12-31T00:00:00"/>
    <x v="37"/>
    <s v="ICBF"/>
    <n v="159"/>
    <n v="133"/>
    <d v="2018-08-02T00:00:00"/>
    <s v="SECRETARIA JURIDICA DISTRITAL"/>
    <n v="1"/>
    <s v="RELACION DE AUTORIZACION"/>
    <n v="26"/>
    <d v="2018-08-02T00:00:00"/>
    <s v="Pago de Autoliquidación y Cesantias Fondos Públicos  (FONCEP) del mes de julio de 2018."/>
    <n v="25184800"/>
    <n v="0"/>
    <n v="0"/>
    <n v="25184800"/>
    <n v="25184800"/>
    <n v="0"/>
    <m/>
    <m/>
  </r>
  <r>
    <n v="2018"/>
    <n v="136"/>
    <n v="1"/>
    <d v="2018-01-01T00:00:00"/>
    <d v="2018-12-31T00:00:00"/>
    <d v="2018-12-31T00:00:00"/>
    <x v="37"/>
    <s v="ICBF"/>
    <n v="167"/>
    <n v="140"/>
    <d v="2018-08-22T00:00:00"/>
    <s v="SECRETARIA JURIDICA DISTRITAL"/>
    <n v="1"/>
    <s v="RELACION DE AUTORIZACION"/>
    <n v="28"/>
    <d v="2018-08-22T00:00:00"/>
    <s v="Pago de aportes parafiscales de liquidación de prestaciones  pagadas en el mes de mayo de 2018."/>
    <n v="448200"/>
    <n v="0"/>
    <n v="0"/>
    <n v="448200"/>
    <n v="448200"/>
    <n v="0"/>
    <m/>
    <m/>
  </r>
  <r>
    <n v="2018"/>
    <n v="136"/>
    <n v="1"/>
    <d v="2018-01-01T00:00:00"/>
    <d v="2018-12-31T00:00:00"/>
    <d v="2018-12-31T00:00:00"/>
    <x v="37"/>
    <s v="ICBF"/>
    <n v="180"/>
    <n v="152"/>
    <d v="2018-09-05T00:00:00"/>
    <s v="SECRETARIA JURIDICA DISTRITAL"/>
    <n v="1"/>
    <s v="RELACION DE AUTORIZACION"/>
    <n v="30"/>
    <d v="2018-09-04T00:00:00"/>
    <s v="PAGO DE LA AUTOLIQUIDACIÓN  DEL MES DE AGOSTO DE 2018."/>
    <n v="21754100"/>
    <n v="0"/>
    <n v="0"/>
    <n v="21754100"/>
    <n v="21754100"/>
    <n v="0"/>
    <m/>
    <m/>
  </r>
  <r>
    <n v="2018"/>
    <n v="136"/>
    <n v="1"/>
    <d v="2018-01-01T00:00:00"/>
    <d v="2018-12-31T00:00:00"/>
    <d v="2018-12-31T00:00:00"/>
    <x v="37"/>
    <s v="ICBF"/>
    <n v="190"/>
    <n v="175"/>
    <d v="2018-10-04T00:00:00"/>
    <s v="SECRETARIA JURIDICA DISTRITAL"/>
    <n v="1"/>
    <s v="RELACION DE AUTORIZACION"/>
    <n v="35"/>
    <d v="2018-10-04T00:00:00"/>
    <s v="PAGO DE LA AUTOLIQUIDACIÓN DEL MES DE SEPTIEMBRE DE 2018."/>
    <n v="24988600"/>
    <n v="0"/>
    <n v="0"/>
    <n v="24988600"/>
    <n v="24988600"/>
    <n v="0"/>
    <m/>
    <m/>
  </r>
  <r>
    <n v="2018"/>
    <n v="136"/>
    <n v="1"/>
    <d v="2018-01-01T00:00:00"/>
    <d v="2018-12-31T00:00:00"/>
    <d v="2018-12-31T00:00:00"/>
    <x v="37"/>
    <s v="ICBF"/>
    <n v="209"/>
    <n v="195"/>
    <d v="2018-11-07T00:00:00"/>
    <s v="SECRETARIA JURIDICA DISTRITAL"/>
    <n v="1"/>
    <s v="RELACION DE AUTORIZACION"/>
    <n v="39"/>
    <d v="2018-11-07T00:00:00"/>
    <s v="PAGO DE LA AUTOLIQUIDACIÓN  DEL MES DE OCTUBRE DE 2018."/>
    <n v="22299200"/>
    <n v="0"/>
    <n v="0"/>
    <n v="22299200"/>
    <n v="22299200"/>
    <n v="0"/>
    <m/>
    <m/>
  </r>
  <r>
    <n v="2018"/>
    <n v="136"/>
    <n v="1"/>
    <d v="2018-01-01T00:00:00"/>
    <d v="2018-12-31T00:00:00"/>
    <d v="2018-12-31T00:00:00"/>
    <x v="37"/>
    <s v="ICBF"/>
    <n v="212"/>
    <n v="197"/>
    <d v="2018-11-19T00:00:00"/>
    <s v="SECRETARIA JURIDICA DISTRITAL"/>
    <n v="1"/>
    <s v="RELACION DE AUTORIZACION"/>
    <n v="42"/>
    <d v="2018-11-19T00:00:00"/>
    <s v="PAGO DE APORTES PARAFISCALES DE LIQUIDACIÓN DE PRESTACIONES PAGADAS EN EL MESE DE SEPTIEMBRE DE 2018."/>
    <n v="90100"/>
    <n v="0"/>
    <n v="0"/>
    <n v="90100"/>
    <n v="90100"/>
    <n v="0"/>
    <m/>
    <m/>
  </r>
  <r>
    <n v="2018"/>
    <n v="136"/>
    <n v="1"/>
    <d v="2018-01-01T00:00:00"/>
    <d v="2018-12-31T00:00:00"/>
    <d v="2018-12-31T00:00:00"/>
    <x v="37"/>
    <s v="ICBF"/>
    <n v="212"/>
    <n v="198"/>
    <d v="2018-11-19T00:00:00"/>
    <s v="SECRETARIA JURIDICA DISTRITAL"/>
    <n v="1"/>
    <s v="RELACION DE AUTORIZACION"/>
    <n v="43"/>
    <d v="2018-11-19T00:00:00"/>
    <s v="PAGO DE APORTES PARAFISCALES DE LIQUIDACIÓN DE PRESTACIONES PAGADAS EN EL MES DE  OCTUBRE DE 2018."/>
    <n v="655800"/>
    <n v="0"/>
    <n v="0"/>
    <n v="655800"/>
    <n v="655800"/>
    <n v="0"/>
    <m/>
    <m/>
  </r>
  <r>
    <n v="2018"/>
    <n v="136"/>
    <n v="1"/>
    <d v="2018-01-01T00:00:00"/>
    <d v="2018-12-31T00:00:00"/>
    <d v="2018-12-31T00:00:00"/>
    <x v="37"/>
    <s v="ICBF"/>
    <n v="222"/>
    <n v="204"/>
    <d v="2018-12-04T00:00:00"/>
    <s v="SECRETARIA JURIDICA DISTRITAL"/>
    <n v="1"/>
    <s v="RELACION DE AUTORIZACION"/>
    <n v="45"/>
    <d v="2018-12-04T00:00:00"/>
    <s v="PAGO DE LA AUTOLIQUIDACIÓN  DEL MES DE NOVIEMBRE DE 2018."/>
    <n v="23176000"/>
    <n v="0"/>
    <n v="0"/>
    <n v="23176000"/>
    <n v="23176000"/>
    <n v="0"/>
    <m/>
    <m/>
  </r>
  <r>
    <n v="2018"/>
    <n v="136"/>
    <n v="1"/>
    <d v="2018-01-01T00:00:00"/>
    <d v="2018-12-31T00:00:00"/>
    <d v="2018-12-31T00:00:00"/>
    <x v="37"/>
    <s v="ICBF"/>
    <n v="229"/>
    <n v="210"/>
    <d v="2018-12-14T00:00:00"/>
    <s v="SECRETARIA JURIDICA DISTRITAL"/>
    <n v="1"/>
    <s v="RELACION DE AUTORIZACION"/>
    <n v="50"/>
    <d v="2018-12-14T00:00:00"/>
    <s v="PAGO DE LA AUTOLIQUIDACIÓN  DEL MES DE DICIEMBRE DE 2018."/>
    <n v="27742400"/>
    <n v="0"/>
    <n v="0"/>
    <n v="27742400"/>
    <n v="27742400"/>
    <n v="0"/>
    <m/>
    <m/>
  </r>
  <r>
    <n v="2018"/>
    <n v="136"/>
    <n v="1"/>
    <d v="2018-01-01T00:00:00"/>
    <d v="2018-12-31T00:00:00"/>
    <d v="2018-12-31T00:00:00"/>
    <x v="38"/>
    <s v="SENA"/>
    <n v="107"/>
    <n v="79"/>
    <d v="2018-02-02T00:00:00"/>
    <s v="SECRETARIA JURIDICA DISTRITAL"/>
    <n v="1"/>
    <s v="RELACION DE AUTORIZACION"/>
    <n v="2"/>
    <d v="2018-02-02T00:00:00"/>
    <s v="PAGO DE LA AUTOLIQUIDACIÓN DEL MES DE ENERO DE 2018."/>
    <n v="3357100"/>
    <n v="0"/>
    <n v="0"/>
    <n v="3357100"/>
    <n v="3357100"/>
    <n v="0"/>
    <m/>
    <m/>
  </r>
  <r>
    <n v="2018"/>
    <n v="136"/>
    <n v="1"/>
    <d v="2018-01-01T00:00:00"/>
    <d v="2018-12-31T00:00:00"/>
    <d v="2018-12-31T00:00:00"/>
    <x v="38"/>
    <s v="SENA"/>
    <n v="112"/>
    <n v="86"/>
    <d v="2018-03-05T00:00:00"/>
    <s v="SECRETARIA JURIDICA DISTRITAL"/>
    <n v="1"/>
    <s v="RELACION DE AUTORIZACION"/>
    <n v="6"/>
    <d v="2018-03-05T00:00:00"/>
    <s v="Pago de aportes de seguridad social y parafiscales de la liquidación de prestaciones pagadas en el mes de febrero de 2018."/>
    <n v="4500"/>
    <n v="0"/>
    <n v="0"/>
    <n v="4500"/>
    <n v="4500"/>
    <n v="0"/>
    <m/>
    <m/>
  </r>
  <r>
    <n v="2018"/>
    <n v="136"/>
    <n v="1"/>
    <d v="2018-01-01T00:00:00"/>
    <d v="2018-12-31T00:00:00"/>
    <d v="2018-12-31T00:00:00"/>
    <x v="38"/>
    <s v="SENA"/>
    <n v="112"/>
    <n v="87"/>
    <d v="2018-03-05T00:00:00"/>
    <s v="SECRETARIA JURIDICA DISTRITAL"/>
    <n v="1"/>
    <s v="RELACION DE AUTORIZACION"/>
    <n v="7"/>
    <d v="2018-03-05T00:00:00"/>
    <s v="Pago de aportes de seguridad social y parafiscales de la liquidación de prestaciones pagadas en el mes de febrero de 2018."/>
    <n v="154700"/>
    <n v="0"/>
    <n v="0"/>
    <n v="154700"/>
    <n v="154700"/>
    <n v="0"/>
    <m/>
    <m/>
  </r>
  <r>
    <n v="2018"/>
    <n v="136"/>
    <n v="1"/>
    <d v="2018-01-01T00:00:00"/>
    <d v="2018-12-31T00:00:00"/>
    <d v="2018-12-31T00:00:00"/>
    <x v="38"/>
    <s v="SENA"/>
    <n v="112"/>
    <n v="88"/>
    <d v="2018-03-05T00:00:00"/>
    <s v="SECRETARIA JURIDICA DISTRITAL"/>
    <n v="1"/>
    <s v="RELACION DE AUTORIZACION"/>
    <n v="8"/>
    <d v="2018-03-05T00:00:00"/>
    <s v="Pago de aportes de seguridad social y parafiscales de la liquidación de prestaciones pagadas en el mes de febrero de 2018."/>
    <n v="7600"/>
    <n v="0"/>
    <n v="0"/>
    <n v="7600"/>
    <n v="7600"/>
    <n v="0"/>
    <m/>
    <m/>
  </r>
  <r>
    <n v="2018"/>
    <n v="136"/>
    <n v="1"/>
    <d v="2018-01-01T00:00:00"/>
    <d v="2018-12-31T00:00:00"/>
    <d v="2018-12-31T00:00:00"/>
    <x v="38"/>
    <s v="SENA"/>
    <n v="114"/>
    <n v="89"/>
    <d v="2018-03-06T00:00:00"/>
    <s v="SECRETARIA JURIDICA DISTRITAL"/>
    <n v="1"/>
    <s v="RELACION DE AUTORIZACION"/>
    <n v="9"/>
    <d v="2018-03-06T00:00:00"/>
    <s v="PAGO DE LA AUTOLIQUIDACIÓN DEL MES DE FEBRERO DE 2018."/>
    <n v="3826200"/>
    <n v="0"/>
    <n v="0"/>
    <n v="3826200"/>
    <n v="3826200"/>
    <n v="0"/>
    <m/>
    <m/>
  </r>
  <r>
    <n v="2018"/>
    <n v="136"/>
    <n v="1"/>
    <d v="2018-01-01T00:00:00"/>
    <d v="2018-12-31T00:00:00"/>
    <d v="2018-12-31T00:00:00"/>
    <x v="38"/>
    <s v="SENA"/>
    <n v="122"/>
    <n v="97"/>
    <d v="2018-04-04T00:00:00"/>
    <s v="SECRETARIA JURIDICA DISTRITAL"/>
    <n v="1"/>
    <s v="RELACION DE AUTORIZACION"/>
    <n v="12"/>
    <d v="2018-04-04T00:00:00"/>
    <s v="Pago de la Autoliquidación y Cesantías Fondos Públicos  (FONCEP) del mes de marzo de 2018."/>
    <n v="3862900"/>
    <n v="0"/>
    <n v="0"/>
    <n v="3862900"/>
    <n v="3862900"/>
    <n v="0"/>
    <m/>
    <m/>
  </r>
  <r>
    <n v="2018"/>
    <n v="136"/>
    <n v="1"/>
    <d v="2018-01-01T00:00:00"/>
    <d v="2018-12-31T00:00:00"/>
    <d v="2018-12-31T00:00:00"/>
    <x v="38"/>
    <s v="SENA"/>
    <n v="128"/>
    <n v="105"/>
    <d v="2018-05-04T00:00:00"/>
    <s v="SECRETARIA JURIDICA DISTRITAL"/>
    <n v="1"/>
    <s v="RELACION DE AUTORIZACION"/>
    <n v="15"/>
    <d v="2018-05-04T00:00:00"/>
    <s v="Pago de la autoliquidación y cesantías fondos públicos - FONCEP del mes de abril de 2018."/>
    <n v="3717200"/>
    <n v="0"/>
    <n v="0"/>
    <n v="3717200"/>
    <n v="3717200"/>
    <n v="0"/>
    <m/>
    <m/>
  </r>
  <r>
    <n v="2018"/>
    <n v="136"/>
    <n v="1"/>
    <d v="2018-01-01T00:00:00"/>
    <d v="2018-12-31T00:00:00"/>
    <d v="2018-12-31T00:00:00"/>
    <x v="38"/>
    <s v="SENA"/>
    <n v="134"/>
    <n v="116"/>
    <d v="2018-06-05T00:00:00"/>
    <s v="SECRETARIA JURIDICA DISTRITAL"/>
    <n v="1"/>
    <s v="RELACION DE AUTORIZACION"/>
    <n v="19"/>
    <d v="2018-06-05T00:00:00"/>
    <s v="PAGO DE LA AUTOLIQUIDACIÓN DEL MES DE MAYO DE 2018."/>
    <n v="3755700"/>
    <n v="0"/>
    <n v="0"/>
    <n v="3755700"/>
    <n v="3755700"/>
    <n v="0"/>
    <m/>
    <m/>
  </r>
  <r>
    <n v="2018"/>
    <n v="136"/>
    <n v="1"/>
    <d v="2018-01-01T00:00:00"/>
    <d v="2018-12-31T00:00:00"/>
    <d v="2018-12-31T00:00:00"/>
    <x v="38"/>
    <s v="SENA"/>
    <n v="145"/>
    <n v="121"/>
    <d v="2018-07-05T00:00:00"/>
    <s v="SECRETARIA JURIDICA DISTRITAL"/>
    <n v="1"/>
    <s v="RELACION DE AUTORIZACION"/>
    <n v="22"/>
    <d v="2018-07-05T00:00:00"/>
    <s v="PAGO DE LA AUTOLIQUIDACIÓN  DEL MES DE JUNIO DE 2018."/>
    <n v="8813700"/>
    <n v="0"/>
    <n v="0"/>
    <n v="8813700"/>
    <n v="8813700"/>
    <n v="0"/>
    <m/>
    <m/>
  </r>
  <r>
    <n v="2018"/>
    <n v="136"/>
    <n v="1"/>
    <d v="2018-01-01T00:00:00"/>
    <d v="2018-12-31T00:00:00"/>
    <d v="2018-12-31T00:00:00"/>
    <x v="38"/>
    <s v="SENA"/>
    <n v="159"/>
    <n v="133"/>
    <d v="2018-08-02T00:00:00"/>
    <s v="SECRETARIA JURIDICA DISTRITAL"/>
    <n v="1"/>
    <s v="RELACION DE AUTORIZACION"/>
    <n v="26"/>
    <d v="2018-08-02T00:00:00"/>
    <s v="Pago de Autoliquidación y Cesantias Fondos Públicos  (FONCEP) del mes de julio de 2018."/>
    <n v="4204200"/>
    <n v="0"/>
    <n v="0"/>
    <n v="4204200"/>
    <n v="4204200"/>
    <n v="0"/>
    <m/>
    <m/>
  </r>
  <r>
    <n v="2018"/>
    <n v="136"/>
    <n v="1"/>
    <d v="2018-01-01T00:00:00"/>
    <d v="2018-12-31T00:00:00"/>
    <d v="2018-12-31T00:00:00"/>
    <x v="38"/>
    <s v="SENA"/>
    <n v="167"/>
    <n v="140"/>
    <d v="2018-08-22T00:00:00"/>
    <s v="SECRETARIA JURIDICA DISTRITAL"/>
    <n v="1"/>
    <s v="RELACION DE AUTORIZACION"/>
    <n v="28"/>
    <d v="2018-08-22T00:00:00"/>
    <s v="Pago de aportes parafiscales de liquidación de prestaciones  pagadas en el mes de mayo de 2018."/>
    <n v="74700"/>
    <n v="0"/>
    <n v="0"/>
    <n v="74700"/>
    <n v="74700"/>
    <n v="0"/>
    <m/>
    <m/>
  </r>
  <r>
    <n v="2018"/>
    <n v="136"/>
    <n v="1"/>
    <d v="2018-01-01T00:00:00"/>
    <d v="2018-12-31T00:00:00"/>
    <d v="2018-12-31T00:00:00"/>
    <x v="38"/>
    <s v="SENA"/>
    <n v="180"/>
    <n v="152"/>
    <d v="2018-09-05T00:00:00"/>
    <s v="SECRETARIA JURIDICA DISTRITAL"/>
    <n v="1"/>
    <s v="RELACION DE AUTORIZACION"/>
    <n v="30"/>
    <d v="2018-09-04T00:00:00"/>
    <s v="PAGO DE LA AUTOLIQUIDACIÓN  DEL MES DE AGOSTO DE 2018."/>
    <n v="3632000"/>
    <n v="0"/>
    <n v="0"/>
    <n v="3632000"/>
    <n v="3632000"/>
    <n v="0"/>
    <m/>
    <m/>
  </r>
  <r>
    <n v="2018"/>
    <n v="136"/>
    <n v="1"/>
    <d v="2018-01-01T00:00:00"/>
    <d v="2018-12-31T00:00:00"/>
    <d v="2018-12-31T00:00:00"/>
    <x v="38"/>
    <s v="SENA"/>
    <n v="190"/>
    <n v="175"/>
    <d v="2018-10-04T00:00:00"/>
    <s v="SECRETARIA JURIDICA DISTRITAL"/>
    <n v="1"/>
    <s v="RELACION DE AUTORIZACION"/>
    <n v="35"/>
    <d v="2018-10-04T00:00:00"/>
    <s v="PAGO DE LA AUTOLIQUIDACIÓN DEL MES DE SEPTIEMBRE DE 2018."/>
    <n v="4171100"/>
    <n v="0"/>
    <n v="0"/>
    <n v="4171100"/>
    <n v="4171100"/>
    <n v="0"/>
    <m/>
    <m/>
  </r>
  <r>
    <n v="2018"/>
    <n v="136"/>
    <n v="1"/>
    <d v="2018-01-01T00:00:00"/>
    <d v="2018-12-31T00:00:00"/>
    <d v="2018-12-31T00:00:00"/>
    <x v="38"/>
    <s v="SENA"/>
    <n v="209"/>
    <n v="195"/>
    <d v="2018-11-07T00:00:00"/>
    <s v="SECRETARIA JURIDICA DISTRITAL"/>
    <n v="1"/>
    <s v="RELACION DE AUTORIZACION"/>
    <n v="39"/>
    <d v="2018-11-07T00:00:00"/>
    <s v="PAGO DE LA AUTOLIQUIDACIÓN  DEL MES DE OCTUBRE DE 2018."/>
    <n v="3722500"/>
    <n v="0"/>
    <n v="0"/>
    <n v="3722500"/>
    <n v="3722500"/>
    <n v="0"/>
    <m/>
    <m/>
  </r>
  <r>
    <n v="2018"/>
    <n v="136"/>
    <n v="1"/>
    <d v="2018-01-01T00:00:00"/>
    <d v="2018-12-31T00:00:00"/>
    <d v="2018-12-31T00:00:00"/>
    <x v="38"/>
    <s v="SENA"/>
    <n v="212"/>
    <n v="197"/>
    <d v="2018-11-19T00:00:00"/>
    <s v="SECRETARIA JURIDICA DISTRITAL"/>
    <n v="1"/>
    <s v="RELACION DE AUTORIZACION"/>
    <n v="42"/>
    <d v="2018-11-19T00:00:00"/>
    <s v="PAGO DE APORTES PARAFISCALES DE LIQUIDACIÓN DE PRESTACIONES PAGADAS EN EL MESE DE SEPTIEMBRE DE 2018."/>
    <n v="15000"/>
    <n v="0"/>
    <n v="0"/>
    <n v="15000"/>
    <n v="15000"/>
    <n v="0"/>
    <m/>
    <m/>
  </r>
  <r>
    <n v="2018"/>
    <n v="136"/>
    <n v="1"/>
    <d v="2018-01-01T00:00:00"/>
    <d v="2018-12-31T00:00:00"/>
    <d v="2018-12-31T00:00:00"/>
    <x v="38"/>
    <s v="SENA"/>
    <n v="212"/>
    <n v="198"/>
    <d v="2018-11-19T00:00:00"/>
    <s v="SECRETARIA JURIDICA DISTRITAL"/>
    <n v="1"/>
    <s v="RELACION DE AUTORIZACION"/>
    <n v="43"/>
    <d v="2018-11-19T00:00:00"/>
    <s v="PAGO DE APORTES PARAFISCALES DE LIQUIDACIÓN DE PRESTACIONES PAGADAS EN EL MES DE  OCTUBRE DE 2018."/>
    <n v="109300"/>
    <n v="0"/>
    <n v="0"/>
    <n v="109300"/>
    <n v="109300"/>
    <n v="0"/>
    <m/>
    <m/>
  </r>
  <r>
    <n v="2018"/>
    <n v="136"/>
    <n v="1"/>
    <d v="2018-01-01T00:00:00"/>
    <d v="2018-12-31T00:00:00"/>
    <d v="2018-12-31T00:00:00"/>
    <x v="38"/>
    <s v="SENA"/>
    <n v="222"/>
    <n v="204"/>
    <d v="2018-12-04T00:00:00"/>
    <s v="SECRETARIA JURIDICA DISTRITAL"/>
    <n v="1"/>
    <s v="RELACION DE AUTORIZACION"/>
    <n v="45"/>
    <d v="2018-12-04T00:00:00"/>
    <s v="PAGO DE LA AUTOLIQUIDACIÓN  DEL MES DE NOVIEMBRE DE 2018."/>
    <n v="3869300"/>
    <n v="0"/>
    <n v="0"/>
    <n v="3869300"/>
    <n v="3869300"/>
    <n v="0"/>
    <m/>
    <m/>
  </r>
  <r>
    <n v="2018"/>
    <n v="136"/>
    <n v="1"/>
    <d v="2018-01-01T00:00:00"/>
    <d v="2018-12-31T00:00:00"/>
    <d v="2018-12-31T00:00:00"/>
    <x v="38"/>
    <s v="SENA"/>
    <n v="229"/>
    <n v="210"/>
    <d v="2018-12-14T00:00:00"/>
    <s v="SECRETARIA JURIDICA DISTRITAL"/>
    <n v="1"/>
    <s v="RELACION DE AUTORIZACION"/>
    <n v="50"/>
    <d v="2018-12-14T00:00:00"/>
    <s v="PAGO DE LA AUTOLIQUIDACIÓN  DEL MES DE DICIEMBRE DE 2018."/>
    <n v="4629800"/>
    <n v="0"/>
    <n v="0"/>
    <n v="4629800"/>
    <n v="4629800"/>
    <n v="0"/>
    <m/>
    <m/>
  </r>
  <r>
    <n v="2018"/>
    <n v="136"/>
    <n v="1"/>
    <d v="2018-01-01T00:00:00"/>
    <d v="2018-12-31T00:00:00"/>
    <d v="2018-12-31T00:00:00"/>
    <x v="39"/>
    <s v="Institutos Técnicos"/>
    <n v="107"/>
    <n v="79"/>
    <d v="2018-02-02T00:00:00"/>
    <s v="SECRETARIA JURIDICA DISTRITAL"/>
    <n v="1"/>
    <s v="RELACION DE AUTORIZACION"/>
    <n v="2"/>
    <d v="2018-02-02T00:00:00"/>
    <s v="PAGO DE LA AUTOLIQUIDACIÓN DEL MES DE ENERO DE 2018."/>
    <n v="6707000"/>
    <n v="0"/>
    <n v="0"/>
    <n v="6707000"/>
    <n v="6707000"/>
    <n v="0"/>
    <m/>
    <m/>
  </r>
  <r>
    <n v="2018"/>
    <n v="136"/>
    <n v="1"/>
    <d v="2018-01-01T00:00:00"/>
    <d v="2018-12-31T00:00:00"/>
    <d v="2018-12-31T00:00:00"/>
    <x v="39"/>
    <s v="Institutos Técnicos"/>
    <n v="112"/>
    <n v="86"/>
    <d v="2018-03-05T00:00:00"/>
    <s v="SECRETARIA JURIDICA DISTRITAL"/>
    <n v="1"/>
    <s v="RELACION DE AUTORIZACION"/>
    <n v="6"/>
    <d v="2018-03-05T00:00:00"/>
    <s v="Pago de aportes de seguridad social y parafiscales de la liquidación de prestaciones pagadas en el mes de febrero de 2018."/>
    <n v="9000"/>
    <n v="0"/>
    <n v="0"/>
    <n v="9000"/>
    <n v="9000"/>
    <n v="0"/>
    <m/>
    <m/>
  </r>
  <r>
    <n v="2018"/>
    <n v="136"/>
    <n v="1"/>
    <d v="2018-01-01T00:00:00"/>
    <d v="2018-12-31T00:00:00"/>
    <d v="2018-12-31T00:00:00"/>
    <x v="39"/>
    <s v="Institutos Técnicos"/>
    <n v="112"/>
    <n v="87"/>
    <d v="2018-03-05T00:00:00"/>
    <s v="SECRETARIA JURIDICA DISTRITAL"/>
    <n v="1"/>
    <s v="RELACION DE AUTORIZACION"/>
    <n v="7"/>
    <d v="2018-03-05T00:00:00"/>
    <s v="Pago de aportes de seguridad social y parafiscales de la liquidación de prestaciones pagadas en el mes de febrero de 2018."/>
    <n v="309300"/>
    <n v="0"/>
    <n v="0"/>
    <n v="309300"/>
    <n v="309300"/>
    <n v="0"/>
    <m/>
    <m/>
  </r>
  <r>
    <n v="2018"/>
    <n v="136"/>
    <n v="1"/>
    <d v="2018-01-01T00:00:00"/>
    <d v="2018-12-31T00:00:00"/>
    <d v="2018-12-31T00:00:00"/>
    <x v="39"/>
    <s v="Institutos Técnicos"/>
    <n v="112"/>
    <n v="88"/>
    <d v="2018-03-05T00:00:00"/>
    <s v="SECRETARIA JURIDICA DISTRITAL"/>
    <n v="1"/>
    <s v="RELACION DE AUTORIZACION"/>
    <n v="8"/>
    <d v="2018-03-05T00:00:00"/>
    <s v="Pago de aportes de seguridad social y parafiscales de la liquidación de prestaciones pagadas en el mes de febrero de 2018."/>
    <n v="15100"/>
    <n v="0"/>
    <n v="0"/>
    <n v="15100"/>
    <n v="15100"/>
    <n v="0"/>
    <m/>
    <m/>
  </r>
  <r>
    <n v="2018"/>
    <n v="136"/>
    <n v="1"/>
    <d v="2018-01-01T00:00:00"/>
    <d v="2018-12-31T00:00:00"/>
    <d v="2018-12-31T00:00:00"/>
    <x v="39"/>
    <s v="Institutos Técnicos"/>
    <n v="114"/>
    <n v="89"/>
    <d v="2018-03-06T00:00:00"/>
    <s v="SECRETARIA JURIDICA DISTRITAL"/>
    <n v="1"/>
    <s v="RELACION DE AUTORIZACION"/>
    <n v="9"/>
    <d v="2018-03-06T00:00:00"/>
    <s v="PAGO DE LA AUTOLIQUIDACIÓN DEL MES DE FEBRERO DE 2018."/>
    <n v="7645500"/>
    <n v="0"/>
    <n v="0"/>
    <n v="7645500"/>
    <n v="7645500"/>
    <n v="0"/>
    <m/>
    <m/>
  </r>
  <r>
    <n v="2018"/>
    <n v="136"/>
    <n v="1"/>
    <d v="2018-01-01T00:00:00"/>
    <d v="2018-12-31T00:00:00"/>
    <d v="2018-12-31T00:00:00"/>
    <x v="39"/>
    <s v="Institutos Técnicos"/>
    <n v="122"/>
    <n v="97"/>
    <d v="2018-04-04T00:00:00"/>
    <s v="SECRETARIA JURIDICA DISTRITAL"/>
    <n v="1"/>
    <s v="RELACION DE AUTORIZACION"/>
    <n v="12"/>
    <d v="2018-04-04T00:00:00"/>
    <s v="Pago de la Autoliquidación y Cesantías Fondos Públicos  (FONCEP) del mes de marzo de 2018."/>
    <n v="7719500"/>
    <n v="0"/>
    <n v="0"/>
    <n v="7719500"/>
    <n v="7719500"/>
    <n v="0"/>
    <m/>
    <m/>
  </r>
  <r>
    <n v="2018"/>
    <n v="136"/>
    <n v="1"/>
    <d v="2018-01-01T00:00:00"/>
    <d v="2018-12-31T00:00:00"/>
    <d v="2018-12-31T00:00:00"/>
    <x v="39"/>
    <s v="Institutos Técnicos"/>
    <n v="128"/>
    <n v="105"/>
    <d v="2018-05-04T00:00:00"/>
    <s v="SECRETARIA JURIDICA DISTRITAL"/>
    <n v="1"/>
    <s v="RELACION DE AUTORIZACION"/>
    <n v="15"/>
    <d v="2018-05-04T00:00:00"/>
    <s v="Pago de la autoliquidación y cesantías fondos públicos - FONCEP del mes de abril de 2018."/>
    <n v="7426600"/>
    <n v="0"/>
    <n v="0"/>
    <n v="7426600"/>
    <n v="7426600"/>
    <n v="0"/>
    <m/>
    <m/>
  </r>
  <r>
    <n v="2018"/>
    <n v="136"/>
    <n v="1"/>
    <d v="2018-01-01T00:00:00"/>
    <d v="2018-12-31T00:00:00"/>
    <d v="2018-12-31T00:00:00"/>
    <x v="39"/>
    <s v="Institutos Técnicos"/>
    <n v="134"/>
    <n v="116"/>
    <d v="2018-06-05T00:00:00"/>
    <s v="SECRETARIA JURIDICA DISTRITAL"/>
    <n v="1"/>
    <s v="RELACION DE AUTORIZACION"/>
    <n v="19"/>
    <d v="2018-06-05T00:00:00"/>
    <s v="PAGO DE LA AUTOLIQUIDACIÓN DEL MES DE MAYO DE 2018."/>
    <n v="7504800"/>
    <n v="0"/>
    <n v="0"/>
    <n v="7504800"/>
    <n v="7504800"/>
    <n v="0"/>
    <m/>
    <m/>
  </r>
  <r>
    <n v="2018"/>
    <n v="136"/>
    <n v="1"/>
    <d v="2018-01-01T00:00:00"/>
    <d v="2018-12-31T00:00:00"/>
    <d v="2018-12-31T00:00:00"/>
    <x v="39"/>
    <s v="Institutos Técnicos"/>
    <n v="145"/>
    <n v="121"/>
    <d v="2018-07-05T00:00:00"/>
    <s v="SECRETARIA JURIDICA DISTRITAL"/>
    <n v="1"/>
    <s v="RELACION DE AUTORIZACION"/>
    <n v="22"/>
    <d v="2018-07-05T00:00:00"/>
    <s v="PAGO DE LA AUTOLIQUIDACIÓN  DEL MES DE JUNIO DE 2018."/>
    <n v="17620700"/>
    <n v="0"/>
    <n v="0"/>
    <n v="17620700"/>
    <n v="17620700"/>
    <n v="0"/>
    <m/>
    <m/>
  </r>
  <r>
    <n v="2018"/>
    <n v="136"/>
    <n v="1"/>
    <d v="2018-01-01T00:00:00"/>
    <d v="2018-12-31T00:00:00"/>
    <d v="2018-12-31T00:00:00"/>
    <x v="39"/>
    <s v="Institutos Técnicos"/>
    <n v="159"/>
    <n v="133"/>
    <d v="2018-08-02T00:00:00"/>
    <s v="SECRETARIA JURIDICA DISTRITAL"/>
    <n v="1"/>
    <s v="RELACION DE AUTORIZACION"/>
    <n v="26"/>
    <d v="2018-08-02T00:00:00"/>
    <s v="Pago de Autoliquidación y Cesantias Fondos Públicos  (FONCEP) del mes de julio de 2018."/>
    <n v="8400600"/>
    <n v="0"/>
    <n v="0"/>
    <n v="8400600"/>
    <n v="8400600"/>
    <n v="0"/>
    <m/>
    <m/>
  </r>
  <r>
    <n v="2018"/>
    <n v="136"/>
    <n v="1"/>
    <d v="2018-01-01T00:00:00"/>
    <d v="2018-12-31T00:00:00"/>
    <d v="2018-12-31T00:00:00"/>
    <x v="39"/>
    <s v="Institutos Técnicos"/>
    <n v="167"/>
    <n v="140"/>
    <d v="2018-08-22T00:00:00"/>
    <s v="SECRETARIA JURIDICA DISTRITAL"/>
    <n v="1"/>
    <s v="RELACION DE AUTORIZACION"/>
    <n v="28"/>
    <d v="2018-08-22T00:00:00"/>
    <s v="Pago de aportes parafiscales de liquidación de prestaciones  pagadas en el mes de mayo de 2018."/>
    <n v="149400"/>
    <n v="0"/>
    <n v="0"/>
    <n v="149400"/>
    <n v="149400"/>
    <n v="0"/>
    <m/>
    <m/>
  </r>
  <r>
    <n v="2018"/>
    <n v="136"/>
    <n v="1"/>
    <d v="2018-01-01T00:00:00"/>
    <d v="2018-12-31T00:00:00"/>
    <d v="2018-12-31T00:00:00"/>
    <x v="39"/>
    <s v="Institutos Técnicos"/>
    <n v="180"/>
    <n v="152"/>
    <d v="2018-09-05T00:00:00"/>
    <s v="SECRETARIA JURIDICA DISTRITAL"/>
    <n v="1"/>
    <s v="RELACION DE AUTORIZACION"/>
    <n v="30"/>
    <d v="2018-09-04T00:00:00"/>
    <s v="PAGO DE LA AUTOLIQUIDACIÓN  DEL MES DE AGOSTO DE 2018."/>
    <n v="7256600"/>
    <n v="0"/>
    <n v="0"/>
    <n v="7256600"/>
    <n v="7256600"/>
    <n v="0"/>
    <m/>
    <m/>
  </r>
  <r>
    <n v="2018"/>
    <n v="136"/>
    <n v="1"/>
    <d v="2018-01-01T00:00:00"/>
    <d v="2018-12-31T00:00:00"/>
    <d v="2018-12-31T00:00:00"/>
    <x v="39"/>
    <s v="Institutos Técnicos"/>
    <n v="190"/>
    <n v="175"/>
    <d v="2018-10-04T00:00:00"/>
    <s v="SECRETARIA JURIDICA DISTRITAL"/>
    <n v="1"/>
    <s v="RELACION DE AUTORIZACION"/>
    <n v="35"/>
    <d v="2018-10-04T00:00:00"/>
    <s v="PAGO DE LA AUTOLIQUIDACIÓN DEL MES DE SEPTIEMBRE DE 2018."/>
    <n v="8335300"/>
    <n v="0"/>
    <n v="0"/>
    <n v="8335300"/>
    <n v="8335300"/>
    <n v="0"/>
    <m/>
    <m/>
  </r>
  <r>
    <n v="2018"/>
    <n v="136"/>
    <n v="1"/>
    <d v="2018-01-01T00:00:00"/>
    <d v="2018-12-31T00:00:00"/>
    <d v="2018-12-31T00:00:00"/>
    <x v="39"/>
    <s v="Institutos Técnicos"/>
    <n v="209"/>
    <n v="195"/>
    <d v="2018-11-07T00:00:00"/>
    <s v="SECRETARIA JURIDICA DISTRITAL"/>
    <n v="1"/>
    <s v="RELACION DE AUTORIZACION"/>
    <n v="39"/>
    <d v="2018-11-07T00:00:00"/>
    <s v="PAGO DE LA AUTOLIQUIDACIÓN  DEL MES DE OCTUBRE DE 2018."/>
    <n v="7438700"/>
    <n v="0"/>
    <n v="0"/>
    <n v="7438700"/>
    <n v="7438700"/>
    <n v="0"/>
    <m/>
    <m/>
  </r>
  <r>
    <n v="2018"/>
    <n v="136"/>
    <n v="1"/>
    <d v="2018-01-01T00:00:00"/>
    <d v="2018-12-31T00:00:00"/>
    <d v="2018-12-31T00:00:00"/>
    <x v="39"/>
    <s v="Institutos Técnicos"/>
    <n v="212"/>
    <n v="197"/>
    <d v="2018-11-19T00:00:00"/>
    <s v="SECRETARIA JURIDICA DISTRITAL"/>
    <n v="1"/>
    <s v="RELACION DE AUTORIZACION"/>
    <n v="42"/>
    <d v="2018-11-19T00:00:00"/>
    <s v="PAGO DE APORTES PARAFISCALES DE LIQUIDACIÓN DE PRESTACIONES PAGADAS EN EL MESE DE SEPTIEMBRE DE 2018."/>
    <n v="30000"/>
    <n v="0"/>
    <n v="0"/>
    <n v="30000"/>
    <n v="30000"/>
    <n v="0"/>
    <m/>
    <m/>
  </r>
  <r>
    <n v="2018"/>
    <n v="136"/>
    <n v="1"/>
    <d v="2018-01-01T00:00:00"/>
    <d v="2018-12-31T00:00:00"/>
    <d v="2018-12-31T00:00:00"/>
    <x v="39"/>
    <s v="Institutos Técnicos"/>
    <n v="212"/>
    <n v="198"/>
    <d v="2018-11-19T00:00:00"/>
    <s v="SECRETARIA JURIDICA DISTRITAL"/>
    <n v="1"/>
    <s v="RELACION DE AUTORIZACION"/>
    <n v="43"/>
    <d v="2018-11-19T00:00:00"/>
    <s v="PAGO DE APORTES PARAFISCALES DE LIQUIDACIÓN DE PRESTACIONES PAGADAS EN EL MES DE  OCTUBRE DE 2018."/>
    <n v="218600"/>
    <n v="0"/>
    <n v="0"/>
    <n v="218600"/>
    <n v="218600"/>
    <n v="0"/>
    <m/>
    <m/>
  </r>
  <r>
    <n v="2018"/>
    <n v="136"/>
    <n v="1"/>
    <d v="2018-01-01T00:00:00"/>
    <d v="2018-12-31T00:00:00"/>
    <d v="2018-12-31T00:00:00"/>
    <x v="39"/>
    <s v="Institutos Técnicos"/>
    <n v="222"/>
    <n v="204"/>
    <d v="2018-12-04T00:00:00"/>
    <s v="SECRETARIA JURIDICA DISTRITAL"/>
    <n v="1"/>
    <s v="RELACION DE AUTORIZACION"/>
    <n v="45"/>
    <d v="2018-12-04T00:00:00"/>
    <s v="PAGO DE LA AUTOLIQUIDACIÓN  DEL MES DE NOVIEMBRE DE 2018."/>
    <n v="7731200"/>
    <n v="0"/>
    <n v="0"/>
    <n v="7731200"/>
    <n v="7731200"/>
    <n v="0"/>
    <m/>
    <m/>
  </r>
  <r>
    <n v="2018"/>
    <n v="136"/>
    <n v="1"/>
    <d v="2018-01-01T00:00:00"/>
    <d v="2018-12-31T00:00:00"/>
    <d v="2018-12-31T00:00:00"/>
    <x v="39"/>
    <s v="Institutos Técnicos"/>
    <n v="229"/>
    <n v="210"/>
    <d v="2018-12-14T00:00:00"/>
    <s v="SECRETARIA JURIDICA DISTRITAL"/>
    <n v="1"/>
    <s v="RELACION DE AUTORIZACION"/>
    <n v="50"/>
    <d v="2018-12-14T00:00:00"/>
    <s v="PAGO DE LA AUTOLIQUIDACIÓN  DEL MES DE DICIEMBRE DE 2018."/>
    <n v="9252900"/>
    <n v="0"/>
    <n v="0"/>
    <n v="9252900"/>
    <n v="9252900"/>
    <n v="0"/>
    <m/>
    <m/>
  </r>
  <r>
    <n v="2018"/>
    <n v="136"/>
    <n v="1"/>
    <d v="2018-01-01T00:00:00"/>
    <d v="2018-12-31T00:00:00"/>
    <d v="2018-12-31T00:00:00"/>
    <x v="40"/>
    <s v="Comisiones"/>
    <n v="107"/>
    <n v="80"/>
    <d v="2018-02-02T00:00:00"/>
    <s v="SECRETARIA JURIDICA DISTRITAL"/>
    <n v="1"/>
    <s v="RELACION DE AUTORIZACION"/>
    <n v="3"/>
    <d v="2018-02-02T00:00:00"/>
    <s v="PAGO DE CESANTÍAS FONDOS PÚBLICOS Y COMISIONES  (FONCEP), DEL MES DE ENERO DE 2018."/>
    <n v="92677"/>
    <n v="0"/>
    <n v="0"/>
    <n v="92677"/>
    <n v="92677"/>
    <n v="0"/>
    <m/>
    <m/>
  </r>
  <r>
    <n v="2018"/>
    <n v="136"/>
    <n v="1"/>
    <d v="2018-01-01T00:00:00"/>
    <d v="2018-12-31T00:00:00"/>
    <d v="2018-12-31T00:00:00"/>
    <x v="40"/>
    <s v="Comisiones"/>
    <n v="114"/>
    <n v="90"/>
    <d v="2018-03-06T00:00:00"/>
    <s v="SECRETARIA JURIDICA DISTRITAL"/>
    <n v="1"/>
    <s v="RELACION DE AUTORIZACION"/>
    <n v="10"/>
    <d v="2018-03-06T00:00:00"/>
    <s v="PAGO DE CESANTÍAS FONDOS PÚBLICOS Y COMISIONES DEL MES DE FEBRERO DE 2018."/>
    <n v="113996"/>
    <n v="0"/>
    <n v="0"/>
    <n v="113996"/>
    <n v="113996"/>
    <n v="0"/>
    <m/>
    <m/>
  </r>
  <r>
    <n v="2018"/>
    <n v="136"/>
    <n v="1"/>
    <d v="2018-01-01T00:00:00"/>
    <d v="2018-12-31T00:00:00"/>
    <d v="2018-12-31T00:00:00"/>
    <x v="40"/>
    <s v="Comisiones"/>
    <n v="122"/>
    <n v="98"/>
    <d v="2018-04-04T00:00:00"/>
    <s v="SECRETARIA JURIDICA DISTRITAL"/>
    <n v="1"/>
    <s v="RELACION DE AUTORIZACION"/>
    <n v="13"/>
    <d v="2018-04-04T00:00:00"/>
    <s v="PAGO DE CESANTÍAS FONDOS PÚBLICOS Y COMISIONES  (FONCEP) DEL MES DE MARZO DE 2018."/>
    <n v="112027"/>
    <n v="0"/>
    <n v="0"/>
    <n v="112027"/>
    <n v="112027"/>
    <n v="0"/>
    <m/>
    <m/>
  </r>
  <r>
    <n v="2018"/>
    <n v="136"/>
    <n v="1"/>
    <d v="2018-01-01T00:00:00"/>
    <d v="2018-12-31T00:00:00"/>
    <d v="2018-12-31T00:00:00"/>
    <x v="40"/>
    <s v="Comisiones"/>
    <n v="128"/>
    <n v="106"/>
    <d v="2018-05-04T00:00:00"/>
    <s v="SECRETARIA JURIDICA DISTRITAL"/>
    <n v="1"/>
    <s v="RELACION DE AUTORIZACION"/>
    <n v="16"/>
    <d v="2018-05-04T00:00:00"/>
    <s v="PAGO DE CESANTÍAS FONDOS PÚBLICOS - FONCEP Y COMISIONES DEL MES DE ABRIL DE 2018."/>
    <n v="117734"/>
    <n v="0"/>
    <n v="0"/>
    <n v="117734"/>
    <n v="117734"/>
    <n v="0"/>
    <m/>
    <m/>
  </r>
  <r>
    <n v="2018"/>
    <n v="136"/>
    <n v="1"/>
    <d v="2018-01-01T00:00:00"/>
    <d v="2018-12-31T00:00:00"/>
    <d v="2018-12-31T00:00:00"/>
    <x v="40"/>
    <s v="Comisiones"/>
    <n v="134"/>
    <n v="117"/>
    <d v="2018-06-05T00:00:00"/>
    <s v="SECRETARIA JURIDICA DISTRITAL"/>
    <n v="1"/>
    <s v="RELACION DE AUTORIZACION"/>
    <n v="20"/>
    <d v="2018-06-05T00:00:00"/>
    <s v="PAGO DE CESANTIAS FONDOS PÚBLICOS (FONCEP) DEL MES DE MAYO DE 2018."/>
    <n v="112719"/>
    <n v="0"/>
    <n v="0"/>
    <n v="112719"/>
    <n v="112719"/>
    <n v="0"/>
    <m/>
    <m/>
  </r>
  <r>
    <n v="2018"/>
    <n v="136"/>
    <n v="1"/>
    <d v="2018-01-01T00:00:00"/>
    <d v="2018-12-31T00:00:00"/>
    <d v="2018-12-31T00:00:00"/>
    <x v="40"/>
    <s v="Comisiones"/>
    <n v="145"/>
    <n v="122"/>
    <d v="2018-07-05T00:00:00"/>
    <s v="SECRETARIA JURIDICA DISTRITAL"/>
    <n v="1"/>
    <s v="RELACION DE AUTORIZACION"/>
    <n v="23"/>
    <d v="2018-07-05T00:00:00"/>
    <s v="PAGO DE CESANTIAS FONDOS PÚBLICOS (FONCEP), DEL MES DE JUNIO DE 2018."/>
    <n v="258319"/>
    <n v="0"/>
    <n v="0"/>
    <n v="258319"/>
    <n v="258319"/>
    <n v="0"/>
    <m/>
    <m/>
  </r>
  <r>
    <n v="2018"/>
    <n v="136"/>
    <n v="1"/>
    <d v="2018-01-01T00:00:00"/>
    <d v="2018-12-31T00:00:00"/>
    <d v="2018-12-31T00:00:00"/>
    <x v="40"/>
    <s v="Comisiones"/>
    <n v="159"/>
    <n v="134"/>
    <d v="2018-08-02T00:00:00"/>
    <s v="SECRETARIA JURIDICA DISTRITAL"/>
    <n v="1"/>
    <s v="RELACION DE AUTORIZACION"/>
    <n v="27"/>
    <d v="2018-08-02T00:00:00"/>
    <s v="Pago de Autoliquidación y Cesantias Fondos Públicos  (FONCEP) del mes de julio de 2018."/>
    <n v="166880"/>
    <n v="0"/>
    <n v="0"/>
    <n v="166880"/>
    <n v="166880"/>
    <n v="0"/>
    <m/>
    <m/>
  </r>
  <r>
    <n v="2018"/>
    <n v="136"/>
    <n v="1"/>
    <d v="2018-01-01T00:00:00"/>
    <d v="2018-12-31T00:00:00"/>
    <d v="2018-12-31T00:00:00"/>
    <x v="40"/>
    <s v="Comisiones"/>
    <n v="180"/>
    <n v="153"/>
    <d v="2018-09-05T00:00:00"/>
    <s v="SECRETARIA JURIDICA DISTRITAL"/>
    <n v="1"/>
    <s v="RELACION DE AUTORIZACION"/>
    <n v="31"/>
    <d v="2018-09-04T00:00:00"/>
    <s v="PAGO DE CESANTÍAS FONDOS PÚBLICOS (FONCEP) DEL MES DE AGOSTO DE 2018."/>
    <n v="96707"/>
    <n v="0"/>
    <n v="0"/>
    <n v="96707"/>
    <n v="96707"/>
    <n v="0"/>
    <m/>
    <m/>
  </r>
  <r>
    <n v="2018"/>
    <n v="136"/>
    <n v="1"/>
    <d v="2018-01-01T00:00:00"/>
    <d v="2018-12-31T00:00:00"/>
    <d v="2018-12-31T00:00:00"/>
    <x v="40"/>
    <s v="Comisiones"/>
    <n v="190"/>
    <n v="176"/>
    <d v="2018-10-04T00:00:00"/>
    <s v="SECRETARIA JURIDICA DISTRITAL"/>
    <n v="1"/>
    <s v="RELACION DE AUTORIZACION"/>
    <n v="36"/>
    <d v="2018-10-04T00:00:00"/>
    <s v="PAGO DE CESANTÍAS FONDOS PÚBLICOS Y COMISIONES  (FONCEP), DEL MES DE SEPTIEMBRE DE 2018."/>
    <n v="107378"/>
    <n v="0"/>
    <n v="0"/>
    <n v="107378"/>
    <n v="107378"/>
    <n v="0"/>
    <m/>
    <m/>
  </r>
  <r>
    <n v="2018"/>
    <n v="136"/>
    <n v="1"/>
    <d v="2018-01-01T00:00:00"/>
    <d v="2018-12-31T00:00:00"/>
    <d v="2018-12-31T00:00:00"/>
    <x v="40"/>
    <s v="Comisiones"/>
    <n v="209"/>
    <n v="196"/>
    <d v="2018-11-07T00:00:00"/>
    <s v="SECRETARIA JURIDICA DISTRITAL"/>
    <n v="1"/>
    <s v="RELACION DE AUTORIZACION"/>
    <n v="40"/>
    <d v="2018-11-07T00:00:00"/>
    <s v="PAGO DE CESANTÍAS FONDOS PÚBLICOS (FONCEP), DEL MES DE OCTUBRE DE 2018."/>
    <n v="114556"/>
    <n v="0"/>
    <n v="0"/>
    <n v="114556"/>
    <n v="114556"/>
    <n v="0"/>
    <m/>
    <m/>
  </r>
  <r>
    <n v="2018"/>
    <n v="136"/>
    <n v="1"/>
    <d v="2018-01-01T00:00:00"/>
    <d v="2018-12-31T00:00:00"/>
    <d v="2018-12-31T00:00:00"/>
    <x v="40"/>
    <s v="Comisiones"/>
    <n v="222"/>
    <n v="205"/>
    <d v="2018-12-04T00:00:00"/>
    <s v="SECRETARIA JURIDICA DISTRITAL"/>
    <n v="1"/>
    <s v="RELACION DE AUTORIZACION"/>
    <n v="46"/>
    <d v="2018-12-04T00:00:00"/>
    <s v="PAGO DE CESANTÍAS FONDOS PÚBLICOS (FONCEP), DEL MES DE NOVIEMBRE DE 2018."/>
    <n v="109595"/>
    <n v="0"/>
    <n v="0"/>
    <n v="109595"/>
    <n v="109595"/>
    <n v="0"/>
    <m/>
    <m/>
  </r>
  <r>
    <n v="2018"/>
    <n v="136"/>
    <n v="1"/>
    <d v="2018-01-01T00:00:00"/>
    <d v="2018-12-31T00:00:00"/>
    <d v="2018-12-31T00:00:00"/>
    <x v="40"/>
    <s v="Comisiones"/>
    <n v="229"/>
    <n v="211"/>
    <d v="2018-12-14T00:00:00"/>
    <s v="SECRETARIA JURIDICA DISTRITAL"/>
    <n v="1"/>
    <s v="RELACION DE AUTORIZACION"/>
    <n v="51"/>
    <d v="2018-12-14T00:00:00"/>
    <s v="PAGO DE  CESANTÍAS FONDOS PÚBLICOS Y COMISIONES  (FONCEP), DEL MES DE DICIEMBRE DE 2018."/>
    <n v="292346"/>
    <n v="0"/>
    <n v="0"/>
    <n v="292346"/>
    <n v="292346"/>
    <n v="0"/>
    <m/>
    <m/>
  </r>
  <r>
    <n v="2018"/>
    <n v="136"/>
    <n v="1"/>
    <d v="2018-01-01T00:00:00"/>
    <d v="2018-12-31T00:00:00"/>
    <d v="2018-12-31T00:00:00"/>
    <x v="40"/>
    <s v="Comisiones"/>
    <n v="235"/>
    <n v="220"/>
    <d v="2018-12-28T00:00:00"/>
    <s v="SECRETARIA JURIDICA DISTRITAL"/>
    <n v="1"/>
    <s v="RELACION DE AUTORIZACION"/>
    <n v="54"/>
    <d v="2018-12-28T00:00:00"/>
    <s v="Pago extraordinario de Pasivo de Cesantías FONCEP y Comisión del 2% , con corte a Noviembre 30 de 2018."/>
    <n v="2202756"/>
    <n v="0"/>
    <n v="0"/>
    <n v="2202756"/>
    <n v="2202756"/>
    <n v="0"/>
    <m/>
    <m/>
  </r>
  <r>
    <n v="2018"/>
    <n v="136"/>
    <n v="1"/>
    <d v="2018-01-01T00:00:00"/>
    <d v="2018-12-31T00:00:00"/>
    <d v="2018-12-31T00:00:00"/>
    <x v="4"/>
    <s v="Bienestar e Incentivos"/>
    <n v="228"/>
    <n v="216"/>
    <d v="2018-12-19T00:00:00"/>
    <s v="MARTHA LILIANA BARRERA DIAZ"/>
    <n v="31"/>
    <s v="RESOLUCION"/>
    <n v="236"/>
    <d v="2018-12-19T00:00:00"/>
    <s v="Pago del incentivo pecuniario otorgado al equipo de trabajo conformado por los servidores Nelsón Julian Salazar U, Martha Liliana Barrera D y Jesús María Montoya M, ganadores  de la vigencia 2018, con el proyecto &quot;Cartilla de Inducción y Reinducción&quot;, de conformidad con lo dispuesto en el Plan de Incentivos de la Secretaría Jurídica Distrital."/>
    <n v="1562484"/>
    <n v="0"/>
    <n v="0"/>
    <n v="1562484"/>
    <n v="1562484"/>
    <n v="0"/>
    <m/>
    <m/>
  </r>
  <r>
    <n v="2018"/>
    <n v="136"/>
    <n v="1"/>
    <d v="2018-01-01T00:00:00"/>
    <d v="2018-12-31T00:00:00"/>
    <d v="2018-12-31T00:00:00"/>
    <x v="41"/>
    <s v="Otros Gastos de Personal"/>
    <n v="186"/>
    <n v="169"/>
    <d v="2018-09-25T00:00:00"/>
    <s v="COMISION NACIONAL DEL SERVICIO CIVIL"/>
    <n v="31"/>
    <s v="RESOLUCION"/>
    <n v="86"/>
    <d v="2018-09-19T00:00:00"/>
    <s v="ORDENAR EL PAGO  PARA FINANCIAR LOS COSTOS DEL PROCESO DE SELECCIÓN POR MERITO PARA PROVEER 104 CARGOS VACANTES EN LA PLANTA DE PERSONAL DE LA SECRETARÍA JURÍDICA DISTRITAL."/>
    <n v="364000000"/>
    <n v="0"/>
    <n v="0"/>
    <n v="364000000"/>
    <n v="364000000"/>
    <n v="0"/>
    <m/>
    <m/>
  </r>
  <r>
    <n v="2018"/>
    <n v="136"/>
    <n v="1"/>
    <d v="2018-01-01T00:00:00"/>
    <d v="2018-12-31T00:00:00"/>
    <d v="2018-12-31T00:00:00"/>
    <x v="1"/>
    <s v="Gastos de Computador"/>
    <n v="88"/>
    <n v="112"/>
    <d v="2018-05-22T00:00:00"/>
    <s v="SECRETARIA JURIDICA DISTRITAL"/>
    <n v="31"/>
    <s v="RESOLUCION"/>
    <n v="5"/>
    <d v="2018-02-07T00:00:00"/>
    <s v="REEMBOLSO DE LA CAJA MENOR DEL MES DE MAYO DE 2018."/>
    <n v="125000"/>
    <n v="0"/>
    <n v="0"/>
    <n v="125000"/>
    <n v="125000"/>
    <n v="0"/>
    <m/>
    <m/>
  </r>
  <r>
    <n v="2018"/>
    <n v="136"/>
    <n v="1"/>
    <d v="2018-01-01T00:00:00"/>
    <d v="2018-12-31T00:00:00"/>
    <d v="2018-12-31T00:00:00"/>
    <x v="1"/>
    <s v="Gastos de Computador"/>
    <n v="88"/>
    <n v="129"/>
    <d v="2018-07-24T00:00:00"/>
    <s v="SECRETARIA JURIDICA DISTRITAL"/>
    <n v="31"/>
    <s v="RESOLUCION"/>
    <n v="5"/>
    <d v="2018-02-07T00:00:00"/>
    <s v="Gatos urgentes e inaplazables para ser atendidos por la Caja Menor, según las necesidades de las dependencias de la Secretaría Jurídica Distrital."/>
    <n v="180000"/>
    <n v="0"/>
    <n v="0"/>
    <n v="180000"/>
    <n v="180000"/>
    <n v="0"/>
    <m/>
    <m/>
  </r>
  <r>
    <n v="2018"/>
    <n v="136"/>
    <n v="1"/>
    <d v="2018-01-01T00:00:00"/>
    <d v="2018-12-31T00:00:00"/>
    <d v="2018-12-31T00:00:00"/>
    <x v="1"/>
    <s v="Gastos de Computador"/>
    <n v="88"/>
    <n v="182"/>
    <d v="2018-10-22T00:00:00"/>
    <s v="SECRETARIA JURIDICA DISTRITAL"/>
    <n v="31"/>
    <s v="RESOLUCION"/>
    <n v="5"/>
    <d v="2018-02-07T00:00:00"/>
    <s v="REEMBOLSO DE LA CAJA MENOR DEL MES DE OCTUBRE DE 2018."/>
    <n v="140000"/>
    <n v="0"/>
    <n v="0"/>
    <n v="140000"/>
    <n v="140000"/>
    <n v="0"/>
    <m/>
    <m/>
  </r>
  <r>
    <n v="2018"/>
    <n v="136"/>
    <n v="1"/>
    <d v="2018-01-01T00:00:00"/>
    <d v="2018-12-31T00:00:00"/>
    <d v="2018-12-31T00:00:00"/>
    <x v="42"/>
    <s v="Combustibles, Lubricantes y Llantas"/>
    <n v="88"/>
    <n v="182"/>
    <d v="2018-10-22T00:00:00"/>
    <s v="SECRETARIA JURIDICA DISTRITAL"/>
    <n v="31"/>
    <s v="RESOLUCION"/>
    <n v="5"/>
    <d v="2018-02-07T00:00:00"/>
    <s v="REEMBOLSO DE LA CAJA MENOR DEL MES DE OCTUBRE DE 2018."/>
    <n v="100000"/>
    <n v="0"/>
    <n v="0"/>
    <n v="100000"/>
    <n v="100000"/>
    <n v="0"/>
    <m/>
    <m/>
  </r>
  <r>
    <n v="2018"/>
    <n v="136"/>
    <n v="1"/>
    <d v="2018-01-01T00:00:00"/>
    <d v="2018-12-31T00:00:00"/>
    <d v="2018-12-31T00:00:00"/>
    <x v="42"/>
    <s v="Combustibles, Lubricantes y Llantas"/>
    <n v="88"/>
    <n v="217"/>
    <d v="2018-12-20T00:00:00"/>
    <s v="SECRETARIA JURIDICA DISTRITAL"/>
    <n v="31"/>
    <s v="RESOLUCION"/>
    <n v="5"/>
    <d v="2018-02-07T00:00:00"/>
    <s v="REEMBOLSO DE LA CAJA MENOR DEL MES DE DICIEMBRE DE 2018 ."/>
    <n v="1548555"/>
    <n v="0"/>
    <n v="0"/>
    <n v="1548555"/>
    <n v="1548555"/>
    <n v="0"/>
    <m/>
    <m/>
  </r>
  <r>
    <n v="2018"/>
    <n v="136"/>
    <n v="1"/>
    <d v="2018-01-01T00:00:00"/>
    <d v="2018-12-31T00:00:00"/>
    <d v="2018-12-31T00:00:00"/>
    <x v="43"/>
    <s v="Materiales y Suministros"/>
    <n v="88"/>
    <n v="93"/>
    <d v="2018-03-23T00:00:00"/>
    <s v="SECRETARIA JURIDICA DISTRITAL"/>
    <n v="31"/>
    <s v="RESOLUCION"/>
    <n v="5"/>
    <d v="2018-02-07T00:00:00"/>
    <s v="REEMBOLSO NO. 2 CORRESPONDIENTE AL  MES DE MARZO DE 2018, DE LA CAJA MENOR  DE LA SECRETARÍA JURÍDICA DISTRITAL."/>
    <n v="185640"/>
    <n v="185640"/>
    <n v="0"/>
    <n v="0"/>
    <n v="0"/>
    <n v="0"/>
    <m/>
    <m/>
  </r>
  <r>
    <n v="2018"/>
    <n v="136"/>
    <n v="1"/>
    <d v="2018-01-01T00:00:00"/>
    <d v="2018-12-31T00:00:00"/>
    <d v="2018-12-31T00:00:00"/>
    <x v="43"/>
    <s v="Materiales y Suministros"/>
    <n v="88"/>
    <n v="94"/>
    <d v="2018-03-23T00:00:00"/>
    <s v="SECRETARIA JURIDICA DISTRITAL"/>
    <n v="31"/>
    <s v="RESOLUCION"/>
    <n v="5"/>
    <d v="2018-02-07T00:00:00"/>
    <s v="REEMBOLSO NO. 2 CORRESPONDIENTE AL MES DE MARZO DE 2018, DE LA CAJA MENOR DE  LA SECRETARÍA JURÍDICA DISTRITAL."/>
    <n v="185640"/>
    <n v="0"/>
    <n v="0"/>
    <n v="185640"/>
    <n v="185640"/>
    <n v="0"/>
    <m/>
    <m/>
  </r>
  <r>
    <n v="2018"/>
    <n v="136"/>
    <n v="1"/>
    <d v="2018-01-01T00:00:00"/>
    <d v="2018-12-31T00:00:00"/>
    <d v="2018-12-31T00:00:00"/>
    <x v="43"/>
    <s v="Materiales y Suministros"/>
    <n v="88"/>
    <n v="129"/>
    <d v="2018-07-24T00:00:00"/>
    <s v="SECRETARIA JURIDICA DISTRITAL"/>
    <n v="31"/>
    <s v="RESOLUCION"/>
    <n v="5"/>
    <d v="2018-02-07T00:00:00"/>
    <s v="Gatos urgentes e inaplazables para ser atendidos por la Caja Menor, según las necesidades de las dependencias de la Secretaría Jurídica Distrital."/>
    <n v="198000"/>
    <n v="0"/>
    <n v="0"/>
    <n v="198000"/>
    <n v="198000"/>
    <n v="0"/>
    <m/>
    <m/>
  </r>
  <r>
    <n v="2018"/>
    <n v="136"/>
    <n v="1"/>
    <d v="2018-01-01T00:00:00"/>
    <d v="2018-12-31T00:00:00"/>
    <d v="2018-12-31T00:00:00"/>
    <x v="43"/>
    <s v="Materiales y Suministros"/>
    <n v="88"/>
    <n v="182"/>
    <d v="2018-10-22T00:00:00"/>
    <s v="SECRETARIA JURIDICA DISTRITAL"/>
    <n v="31"/>
    <s v="RESOLUCION"/>
    <n v="5"/>
    <d v="2018-02-07T00:00:00"/>
    <s v="REEMBOLSO DE LA CAJA MENOR DEL MES DE OCTUBRE DE 2018."/>
    <n v="135000"/>
    <n v="0"/>
    <n v="0"/>
    <n v="135000"/>
    <n v="135000"/>
    <n v="0"/>
    <m/>
    <m/>
  </r>
  <r>
    <n v="2018"/>
    <n v="136"/>
    <n v="1"/>
    <d v="2018-01-01T00:00:00"/>
    <d v="2018-12-31T00:00:00"/>
    <d v="2018-12-31T00:00:00"/>
    <x v="43"/>
    <s v="Materiales y Suministros"/>
    <n v="88"/>
    <n v="217"/>
    <d v="2018-12-20T00:00:00"/>
    <s v="SECRETARIA JURIDICA DISTRITAL"/>
    <n v="31"/>
    <s v="RESOLUCION"/>
    <n v="5"/>
    <d v="2018-02-07T00:00:00"/>
    <s v="REEMBOLSO DE LA CAJA MENOR DEL MES DE DICIEMBRE DE 2018 ."/>
    <n v="16800"/>
    <n v="0"/>
    <n v="0"/>
    <n v="16800"/>
    <n v="16800"/>
    <n v="0"/>
    <m/>
    <m/>
  </r>
  <r>
    <n v="2018"/>
    <n v="136"/>
    <n v="1"/>
    <d v="2018-01-01T00:00:00"/>
    <d v="2018-12-31T00:00:00"/>
    <d v="2018-12-31T00:00:00"/>
    <x v="44"/>
    <s v="Viáticos y Gastos de Viaje"/>
    <n v="108"/>
    <n v="81"/>
    <d v="2018-02-13T00:00:00"/>
    <s v="DALILA ASTRID HERNANDEZ CORZO"/>
    <n v="31"/>
    <s v="RESOLUCION"/>
    <n v="28"/>
    <d v="2018-02-12T00:00:00"/>
    <s v="PAGO DE VIÁTICOS Y  TIQUETES AÉREOS EN LA RUTA BOGOTÁ - CARTAGENA, CARTAGENA - BOGOTÁ, LOS DÍAS 14, 15 Y 16 DE FEBRERO DE 2018 DE LA SECRETARIA JURIDICA DISTRITAL, PARA ASISTIR A LAS  42 JORMADAS COLOMBIANAS DE DERECHO TRIBUTARIO, DERECHO ADUANERO Y COMERCIO EXTERIOR A REALIZARSE EN LA CIUDAD DE CARTAGENA - BOLIVAR."/>
    <n v="2534423"/>
    <n v="0"/>
    <n v="0"/>
    <n v="2534423"/>
    <n v="2534423"/>
    <n v="0"/>
    <m/>
    <m/>
  </r>
  <r>
    <n v="2018"/>
    <n v="136"/>
    <n v="1"/>
    <d v="2018-01-01T00:00:00"/>
    <d v="2018-12-31T00:00:00"/>
    <d v="2018-12-31T00:00:00"/>
    <x v="44"/>
    <s v="Viáticos y Gastos de Viaje"/>
    <n v="117"/>
    <n v="95"/>
    <d v="2018-03-23T00:00:00"/>
    <s v="DALILA ASTRID HERNANDEZ CORZO"/>
    <n v="31"/>
    <s v="RESOLUCION"/>
    <n v="65"/>
    <d v="2018-03-23T00:00:00"/>
    <s v="Viaticos y gastos de viaje de la doctora Dalila Astrid Hernández Corzo - Secretaria Jurídica Distrital, quien se desplazará a la ciudad de Washington EEUU, los días 25, 26 y 27 de marzo de 2018, para participar con el señor  Alcalde Mayor de Bogotá, funcionarios de CIDH y la misión permanente de Colombia ante la Organización de los Estados Americanos para tratar asuntos dirigidos  a la atención a las víctimas del conflicto, al desarrollo de políticas públicas de inclusión en sectores económicos y sociales y a las iniciativas de capacitación de funcionarios en el área de Derechos Humanos."/>
    <n v="7907990"/>
    <n v="0"/>
    <n v="0"/>
    <n v="7907990"/>
    <n v="7907990"/>
    <n v="0"/>
    <m/>
    <m/>
  </r>
  <r>
    <n v="2018"/>
    <n v="136"/>
    <n v="1"/>
    <d v="2018-01-01T00:00:00"/>
    <d v="2018-12-31T00:00:00"/>
    <d v="2018-12-31T00:00:00"/>
    <x v="44"/>
    <s v="Viáticos y Gastos de Viaje"/>
    <n v="171"/>
    <n v="145"/>
    <d v="2018-08-27T00:00:00"/>
    <s v="DIEGO EMILIO OJEDA MONCAYO"/>
    <n v="31"/>
    <s v="RESOLUCION"/>
    <n v="152"/>
    <d v="2018-08-27T00:00:00"/>
    <s v="PAGO DE VIÁTICOS Y TIQUETES AÉREOS, PARA ASISTIR AL &quot;CONGRESO INTERNACIONAL DE TIC&quot;, ORGANIZADO POR CINTEL (PROYECTO TIC INNOVADORES) A REALIZARSE EN EL CENTRO DE CONVENCIONES DE LA CIUDAD DE CARTAGENA DE INDIAS - COLOMBIA LOS DÍAS 29, 30 Y 31 DE AGOSTO DE 2018."/>
    <n v="1734521"/>
    <n v="0"/>
    <n v="0"/>
    <n v="1734521"/>
    <n v="1734521"/>
    <n v="0"/>
    <m/>
    <m/>
  </r>
  <r>
    <n v="2018"/>
    <n v="136"/>
    <n v="1"/>
    <d v="2018-01-01T00:00:00"/>
    <d v="2018-12-31T00:00:00"/>
    <d v="2018-12-31T00:00:00"/>
    <x v="44"/>
    <s v="Viáticos y Gastos de Viaje"/>
    <n v="178"/>
    <n v="148"/>
    <d v="2018-09-04T00:00:00"/>
    <s v="MARTHA ADRIANA CATALINA BALLESTEROS SANCHEZ"/>
    <n v="31"/>
    <s v="RESOLUCION"/>
    <n v="155"/>
    <d v="2018-09-03T00:00:00"/>
    <s v="Viaticos y tiquetes  aéreos en la ruta Bogotá - Cali - Bogotá, para unas servidoras de la Secretaría Jurídica Distrital, para que asistan al XXXIX Congreso Colombiano de Derecho Procesal, organizado por el Instituto Colombiano de Derecho Procesal, a realizarse en la ciudad de Cali  durante los días 5, 6 y 7 de septiembre de 2018."/>
    <n v="1131480"/>
    <n v="0"/>
    <n v="0"/>
    <n v="1131480"/>
    <n v="1131480"/>
    <n v="0"/>
    <m/>
    <m/>
  </r>
  <r>
    <n v="2018"/>
    <n v="136"/>
    <n v="1"/>
    <d v="2018-01-01T00:00:00"/>
    <d v="2018-12-31T00:00:00"/>
    <d v="2018-12-31T00:00:00"/>
    <x v="44"/>
    <s v="Viáticos y Gastos de Viaje"/>
    <n v="178"/>
    <n v="149"/>
    <d v="2018-09-04T00:00:00"/>
    <s v="ALEJANDRA PATRICIA OSPINA FLOREZ"/>
    <n v="31"/>
    <s v="RESOLUCION"/>
    <n v="155"/>
    <d v="2018-09-03T00:00:00"/>
    <s v="Viaticos y tiquetes  aéreos en la ruta Bogotá - Cali - Bogotá, para unas servidoras de la Secretaría Jurídica Distrital, para que asistan al XXXIX Congreso Colombiano de Derecho Procesal, organizado por el Instituto Colombiano de Derecho Procesal, a realizarse en la ciudad de Cali  durante los días 5, 6 y 7 de septiembre de 2018."/>
    <n v="1061015"/>
    <n v="0"/>
    <n v="0"/>
    <n v="1061015"/>
    <n v="1061015"/>
    <n v="0"/>
    <m/>
    <m/>
  </r>
  <r>
    <n v="2018"/>
    <n v="136"/>
    <n v="1"/>
    <d v="2018-01-01T00:00:00"/>
    <d v="2018-12-31T00:00:00"/>
    <d v="2018-12-31T00:00:00"/>
    <x v="44"/>
    <s v="Viáticos y Gastos de Viaje"/>
    <n v="178"/>
    <n v="150"/>
    <d v="2018-09-04T00:00:00"/>
    <s v="DIANA MARIA MORENO VARGAS"/>
    <n v="31"/>
    <s v="RESOLUCION"/>
    <n v="155"/>
    <d v="2018-09-03T00:00:00"/>
    <s v="Viaticos y tiquetes  aéreos en la ruta Bogotá - Cali - Bogotá, para unas servidoras de la Secretaría Jurídica Distrital, para que asistan al XXXIX Congreso Colombiano de Derecho Procesal, organizado por el Instituto Colombiano de Derecho Procesal, a realizarse en la ciudad de Cali  durante los días 5, 6 y 7 de septiembre de 2018."/>
    <n v="1061015"/>
    <n v="0"/>
    <n v="0"/>
    <n v="1061015"/>
    <n v="1061015"/>
    <n v="0"/>
    <m/>
    <m/>
  </r>
  <r>
    <n v="2018"/>
    <n v="136"/>
    <n v="1"/>
    <d v="2018-01-01T00:00:00"/>
    <d v="2018-12-31T00:00:00"/>
    <d v="2018-12-31T00:00:00"/>
    <x v="44"/>
    <s v="Viáticos y Gastos de Viaje"/>
    <n v="205"/>
    <n v="185"/>
    <d v="2018-10-30T00:00:00"/>
    <s v="GLORIA EDITH MARTINEZ SIERRA"/>
    <n v="31"/>
    <s v="RESOLUCION"/>
    <n v="207"/>
    <d v="2018-10-30T00:00:00"/>
    <s v="PAGO DE VIÁTICOS Y GASTOS DE VIAJE DE UNA SERVIDORA DE LA SECRETARÍA JURÍDICA DISTRITAL, PARA PARTICIPAR EN EL V CONGRESO DE COMPRA PÚBLICA - XVI JORNADAS DE CONTRATACIÓN ESTATAL, A REALIZARSE EN LA CIUDAD DE CARTAGENA DE INDIAS LOS DÍAS 31 DE OCTUBRE, 1 Y 2 DE NOVIEMBRE DE 2018."/>
    <n v="2112378"/>
    <n v="0"/>
    <n v="0"/>
    <n v="2112378"/>
    <n v="2112378"/>
    <n v="0"/>
    <m/>
    <m/>
  </r>
  <r>
    <n v="2018"/>
    <n v="136"/>
    <n v="1"/>
    <d v="2018-01-01T00:00:00"/>
    <d v="2018-12-31T00:00:00"/>
    <d v="2018-12-31T00:00:00"/>
    <x v="44"/>
    <s v="Viáticos y Gastos de Viaje"/>
    <n v="205"/>
    <n v="186"/>
    <d v="2018-10-30T00:00:00"/>
    <s v="LUZ ELENA RODRIGUEZ QUIMBAYO"/>
    <n v="31"/>
    <s v="RESOLUCION"/>
    <n v="207"/>
    <d v="2018-10-30T00:00:00"/>
    <s v="PAGO DE VIÁTICOS Y GASTOS DE VIAJE DE UNA SERVIDORA DE LA SECRETARÍA JURÍDICA DISTRITAL, PARA PARTICIPAR EN EL V CONGRESO DE COMPRA PÚBLICA - XVI JORNADAS DE CONTRATACIÓN ESTATAL, A REALIZARSE EN LA CIUDAD DE CARTAGENA DE INDIAS LOS DÍAS 31 DE OCTUBRE, 1 Y 2 DE NOVIEMBRE DE 2018."/>
    <n v="2112378"/>
    <n v="0"/>
    <n v="0"/>
    <n v="2112378"/>
    <n v="2112378"/>
    <n v="0"/>
    <m/>
    <m/>
  </r>
  <r>
    <n v="2018"/>
    <n v="136"/>
    <n v="1"/>
    <d v="2018-01-01T00:00:00"/>
    <d v="2018-12-31T00:00:00"/>
    <d v="2018-12-31T00:00:00"/>
    <x v="44"/>
    <s v="Viáticos y Gastos de Viaje"/>
    <n v="205"/>
    <n v="187"/>
    <d v="2018-10-30T00:00:00"/>
    <s v="PEDRO ANDRES CUELLAR TRUJILLO"/>
    <n v="31"/>
    <s v="RESOLUCION"/>
    <n v="207"/>
    <d v="2018-10-30T00:00:00"/>
    <s v="PAGO DE VIÁTICOS Y GASTOS DE VIAJE DE UN SERVIDOR DE LA SECRETARÍA JURÍDICA DISTRITAL, PARA PARTICIPAR EN EL V CONGRESO DE COMPRA PÚBLICA - XVI JORNADAS DE CONTRATACIÓN ESTATAL, A REALIZARSE EN LA CIUDAD DE CARTAGENA DE INDIAS LOS DÍAS 31 DE OCTUBRE, 1 Y 2 DE NOVIEMBRE DE 2018."/>
    <n v="1433481"/>
    <n v="0"/>
    <n v="0"/>
    <n v="1433481"/>
    <n v="1433481"/>
    <n v="0"/>
    <m/>
    <m/>
  </r>
  <r>
    <n v="2018"/>
    <n v="136"/>
    <n v="1"/>
    <d v="2018-01-01T00:00:00"/>
    <d v="2018-12-31T00:00:00"/>
    <d v="2018-12-31T00:00:00"/>
    <x v="44"/>
    <s v="Viáticos y Gastos de Viaje"/>
    <n v="205"/>
    <n v="188"/>
    <d v="2018-10-30T00:00:00"/>
    <s v="JORGE ERNESTO PARRA LEGUIZAMON"/>
    <n v="31"/>
    <s v="RESOLUCION"/>
    <n v="207"/>
    <d v="2018-10-30T00:00:00"/>
    <s v="PAGO DE VIÁTICOS Y GASTOS DE VIAJE DE UN SERVIDOR DE LA SECRETARÍA JURÍDICA DISTRITAL, PARA PARTICIPAR EN EL V CONGRESO DE COMPRA PÚBLICA - XVI JORNADAS DE CONTRATACIÓN ESTATAL, A REALIZARSE EN LA CIUDAD DE CARTAGENA DE INDIAS LOS DÍAS 31 DE OCTUBRE, 1 Y 2 DE NOVIEMBRE DE 2018."/>
    <n v="1274298"/>
    <n v="0"/>
    <n v="0"/>
    <n v="1274298"/>
    <n v="1274298"/>
    <n v="0"/>
    <m/>
    <m/>
  </r>
  <r>
    <n v="2018"/>
    <n v="136"/>
    <n v="1"/>
    <d v="2018-01-01T00:00:00"/>
    <d v="2018-12-31T00:00:00"/>
    <d v="2018-12-31T00:00:00"/>
    <x v="44"/>
    <s v="Viáticos y Gastos de Viaje"/>
    <n v="205"/>
    <n v="189"/>
    <d v="2018-10-30T00:00:00"/>
    <s v="JESUS MARIA MONTOYA MALDONADO"/>
    <n v="31"/>
    <s v="RESOLUCION"/>
    <n v="207"/>
    <d v="2018-10-30T00:00:00"/>
    <s v="PAGO DE VIÁTICOS Y GASTOS DE VIAJE DE UN SERVIDOR DE LA SECRETARÍA JURÍDICA DISTRITAL, PARA PARTICIPAR EN EL V CONGRESO DE COMPRA PÚBLICA - XVI JORNADAS DE CONTRATACIÓN ESTATAL, A REALIZARSE EN LA CIUDAD DE CARTAGENA DE INDIAS LOS DÍAS 31 DE OCTUBRE, 1 Y 2 DE NOVIEMBRE DE 2018."/>
    <n v="1274298"/>
    <n v="0"/>
    <n v="0"/>
    <n v="1274298"/>
    <n v="1274298"/>
    <n v="0"/>
    <m/>
    <m/>
  </r>
  <r>
    <n v="2018"/>
    <n v="136"/>
    <n v="1"/>
    <d v="2018-01-01T00:00:00"/>
    <d v="2018-12-31T00:00:00"/>
    <d v="2018-12-31T00:00:00"/>
    <x v="44"/>
    <s v="Viáticos y Gastos de Viaje"/>
    <n v="205"/>
    <n v="190"/>
    <d v="2018-10-30T00:00:00"/>
    <s v="GLORIA ESTHER SALCEDO TAMAYO"/>
    <n v="31"/>
    <s v="RESOLUCION"/>
    <n v="207"/>
    <d v="2018-10-30T00:00:00"/>
    <s v="PAGO DE VIÁTICOS Y GASTOS DE VIAJE DE UNA SERVIDORA DE LA SECRETARÍA JURÍDICA DISTRITAL, PARA PARTICIPAR EN EL V CONGRESO DE COMPRA PÚBLICA - XVI JORNADAS DE CONTRATACIÓN ESTATAL, A REALIZARSE EN LA CIUDAD DE CARTAGENA DE INDIAS LOS DÍAS 31 DE OCTUBRE, 1 Y 2 DE NOVIEMBRE DE 2018."/>
    <n v="1274298"/>
    <n v="0"/>
    <n v="0"/>
    <n v="1274298"/>
    <n v="1274298"/>
    <n v="0"/>
    <m/>
    <m/>
  </r>
  <r>
    <n v="2018"/>
    <n v="136"/>
    <n v="1"/>
    <d v="2018-01-01T00:00:00"/>
    <d v="2018-12-31T00:00:00"/>
    <d v="2018-12-31T00:00:00"/>
    <x v="44"/>
    <s v="Viáticos y Gastos de Viaje"/>
    <n v="206"/>
    <n v="193"/>
    <d v="2018-10-31T00:00:00"/>
    <s v="ANA LUCY CASTRO CASTRO"/>
    <n v="31"/>
    <s v="RESOLUCION"/>
    <n v="210"/>
    <d v="2018-10-31T00:00:00"/>
    <s v="Pago de Viáticos y Gastos de Viaje de un servidor de la Secretaría Jurídica Distrital, para participar en el V Congreso de Compra Publica, XVI Jornadas de Contratación Estatal, organizado por la Universidad de los Andes los días 31 de Octubre, 1 y 2 de noviembre de 2018, en la Ciudad de Cartagena."/>
    <n v="2112378"/>
    <n v="0"/>
    <n v="0"/>
    <n v="2112378"/>
    <n v="2112378"/>
    <n v="0"/>
    <m/>
    <m/>
  </r>
  <r>
    <n v="2018"/>
    <n v="136"/>
    <n v="1"/>
    <d v="2018-01-01T00:00:00"/>
    <d v="2018-12-31T00:00:00"/>
    <d v="2018-12-31T00:00:00"/>
    <x v="7"/>
    <s v="Gastos de Transporte y Comunicación"/>
    <n v="88"/>
    <n v="91"/>
    <d v="2018-03-12T00:00:00"/>
    <s v="SECRETARIA JURIDICA DISTRITAL"/>
    <n v="31"/>
    <s v="RESOLUCION"/>
    <n v="5"/>
    <d v="2018-02-07T00:00:00"/>
    <s v="REEMBOLSO DE LA CAJA MENOR DE LA SECRETARIA JURIDICA DISTRITAL DEL MES DE FEBRERO DE 2018."/>
    <n v="387000"/>
    <n v="0"/>
    <n v="0"/>
    <n v="387000"/>
    <n v="387000"/>
    <n v="0"/>
    <m/>
    <m/>
  </r>
  <r>
    <n v="2018"/>
    <n v="136"/>
    <n v="1"/>
    <d v="2018-01-01T00:00:00"/>
    <d v="2018-12-31T00:00:00"/>
    <d v="2018-12-31T00:00:00"/>
    <x v="7"/>
    <s v="Gastos de Transporte y Comunicación"/>
    <n v="88"/>
    <n v="93"/>
    <d v="2018-03-23T00:00:00"/>
    <s v="SECRETARIA JURIDICA DISTRITAL"/>
    <n v="31"/>
    <s v="RESOLUCION"/>
    <n v="5"/>
    <d v="2018-02-07T00:00:00"/>
    <s v="REEMBOLSO NO. 2 CORRESPONDIENTE AL  MES DE MARZO DE 2018, DE LA CAJA MENOR  DE LA SECRETARÍA JURÍDICA DISTRITAL."/>
    <n v="21000"/>
    <n v="21000"/>
    <n v="0"/>
    <n v="0"/>
    <n v="0"/>
    <n v="0"/>
    <m/>
    <m/>
  </r>
  <r>
    <n v="2018"/>
    <n v="136"/>
    <n v="1"/>
    <d v="2018-01-01T00:00:00"/>
    <d v="2018-12-31T00:00:00"/>
    <d v="2018-12-31T00:00:00"/>
    <x v="7"/>
    <s v="Gastos de Transporte y Comunicación"/>
    <n v="88"/>
    <n v="94"/>
    <d v="2018-03-23T00:00:00"/>
    <s v="SECRETARIA JURIDICA DISTRITAL"/>
    <n v="31"/>
    <s v="RESOLUCION"/>
    <n v="5"/>
    <d v="2018-02-07T00:00:00"/>
    <s v="REEMBOLSO NO. 2 CORRESPONDIENTE AL MES DE MARZO DE 2018, DE LA CAJA MENOR DE  LA SECRETARÍA JURÍDICA DISTRITAL."/>
    <n v="21000"/>
    <n v="0"/>
    <n v="0"/>
    <n v="21000"/>
    <n v="21000"/>
    <n v="0"/>
    <m/>
    <m/>
  </r>
  <r>
    <n v="2018"/>
    <n v="136"/>
    <n v="1"/>
    <d v="2018-01-01T00:00:00"/>
    <d v="2018-12-31T00:00:00"/>
    <d v="2018-12-31T00:00:00"/>
    <x v="7"/>
    <s v="Gastos de Transporte y Comunicación"/>
    <n v="88"/>
    <n v="104"/>
    <d v="2018-04-24T00:00:00"/>
    <s v="SECRETARIA JURIDICA DISTRITAL"/>
    <n v="31"/>
    <s v="RESOLUCION"/>
    <n v="5"/>
    <d v="2018-02-07T00:00:00"/>
    <s v="REEMBOLSO DE LA CAJA MENOR DEL MES DE ABRIL DE 2018."/>
    <n v="204800"/>
    <n v="0"/>
    <n v="0"/>
    <n v="204800"/>
    <n v="204800"/>
    <n v="0"/>
    <m/>
    <m/>
  </r>
  <r>
    <n v="2018"/>
    <n v="136"/>
    <n v="1"/>
    <d v="2018-01-01T00:00:00"/>
    <d v="2018-12-31T00:00:00"/>
    <d v="2018-12-31T00:00:00"/>
    <x v="7"/>
    <s v="Gastos de Transporte y Comunicación"/>
    <n v="88"/>
    <n v="112"/>
    <d v="2018-05-22T00:00:00"/>
    <s v="SECRETARIA JURIDICA DISTRITAL"/>
    <n v="31"/>
    <s v="RESOLUCION"/>
    <n v="5"/>
    <d v="2018-02-07T00:00:00"/>
    <s v="REEMBOLSO DE LA CAJA MENOR DEL MES DE MAYO DE 2018."/>
    <n v="148300"/>
    <n v="0"/>
    <n v="0"/>
    <n v="148300"/>
    <n v="148300"/>
    <n v="0"/>
    <m/>
    <m/>
  </r>
  <r>
    <n v="2018"/>
    <n v="136"/>
    <n v="1"/>
    <d v="2018-01-01T00:00:00"/>
    <d v="2018-12-31T00:00:00"/>
    <d v="2018-12-31T00:00:00"/>
    <x v="7"/>
    <s v="Gastos de Transporte y Comunicación"/>
    <n v="88"/>
    <n v="119"/>
    <d v="2018-06-22T00:00:00"/>
    <s v="SECRETARIA JURIDICA DISTRITAL"/>
    <n v="31"/>
    <s v="RESOLUCION"/>
    <n v="5"/>
    <d v="2018-02-07T00:00:00"/>
    <s v="REEMBOLSO DE LA CAJA MENOR DEL MES DE JUNIO DE 2018."/>
    <n v="215600"/>
    <n v="0"/>
    <n v="0"/>
    <n v="215600"/>
    <n v="215600"/>
    <n v="0"/>
    <m/>
    <m/>
  </r>
  <r>
    <n v="2018"/>
    <n v="136"/>
    <n v="1"/>
    <d v="2018-01-01T00:00:00"/>
    <d v="2018-12-31T00:00:00"/>
    <d v="2018-12-31T00:00:00"/>
    <x v="7"/>
    <s v="Gastos de Transporte y Comunicación"/>
    <n v="88"/>
    <n v="129"/>
    <d v="2018-07-24T00:00:00"/>
    <s v="SECRETARIA JURIDICA DISTRITAL"/>
    <n v="31"/>
    <s v="RESOLUCION"/>
    <n v="5"/>
    <d v="2018-02-07T00:00:00"/>
    <s v="Gatos urgentes e inaplazables para ser atendidos por la Caja Menor, según las necesidades de las dependencias de la Secretaría Jurídica Distrital."/>
    <n v="193000"/>
    <n v="0"/>
    <n v="0"/>
    <n v="193000"/>
    <n v="193000"/>
    <n v="0"/>
    <m/>
    <m/>
  </r>
  <r>
    <n v="2018"/>
    <n v="136"/>
    <n v="1"/>
    <d v="2018-01-01T00:00:00"/>
    <d v="2018-12-31T00:00:00"/>
    <d v="2018-12-31T00:00:00"/>
    <x v="7"/>
    <s v="Gastos de Transporte y Comunicación"/>
    <n v="88"/>
    <n v="143"/>
    <d v="2018-08-24T00:00:00"/>
    <s v="SECRETARIA JURIDICA DISTRITAL"/>
    <n v="31"/>
    <s v="RESOLUCION"/>
    <n v="5"/>
    <d v="2018-02-07T00:00:00"/>
    <s v="GATOS URGENTES E INAPLAZABLES PARA SER ATENDIDOS POR LA CAJA MENOR, SEGÚN LAS NECESIDADES DE LAS DEPENDENCIAS DE LA SECRETARÍA JURÍDICA DISTRITAL. REEMBOLSO NO. 7  DEL MES DE AGOSTO."/>
    <n v="429600"/>
    <n v="0"/>
    <n v="0"/>
    <n v="429600"/>
    <n v="429600"/>
    <n v="0"/>
    <m/>
    <m/>
  </r>
  <r>
    <n v="2018"/>
    <n v="136"/>
    <n v="1"/>
    <d v="2018-01-01T00:00:00"/>
    <d v="2018-12-31T00:00:00"/>
    <d v="2018-12-31T00:00:00"/>
    <x v="7"/>
    <s v="Gastos de Transporte y Comunicación"/>
    <n v="88"/>
    <n v="166"/>
    <d v="2018-09-20T00:00:00"/>
    <s v="SECRETARIA JURIDICA DISTRITAL"/>
    <n v="31"/>
    <s v="RESOLUCION"/>
    <n v="5"/>
    <d v="2018-02-07T00:00:00"/>
    <s v="REEMBOLSO DE LA CAJA MENOR DEL MES DE SEPTIEMBRE DE 2018."/>
    <n v="286500"/>
    <n v="0"/>
    <n v="0"/>
    <n v="286500"/>
    <n v="286500"/>
    <n v="0"/>
    <m/>
    <m/>
  </r>
  <r>
    <n v="2018"/>
    <n v="136"/>
    <n v="1"/>
    <d v="2018-01-01T00:00:00"/>
    <d v="2018-12-31T00:00:00"/>
    <d v="2018-12-31T00:00:00"/>
    <x v="7"/>
    <s v="Gastos de Transporte y Comunicación"/>
    <n v="88"/>
    <n v="182"/>
    <d v="2018-10-22T00:00:00"/>
    <s v="SECRETARIA JURIDICA DISTRITAL"/>
    <n v="31"/>
    <s v="RESOLUCION"/>
    <n v="5"/>
    <d v="2018-02-07T00:00:00"/>
    <s v="REEMBOLSO DE LA CAJA MENOR DEL MES DE OCTUBRE DE 2018."/>
    <n v="166000"/>
    <n v="0"/>
    <n v="0"/>
    <n v="166000"/>
    <n v="166000"/>
    <n v="0"/>
    <m/>
    <m/>
  </r>
  <r>
    <n v="2018"/>
    <n v="136"/>
    <n v="1"/>
    <d v="2018-01-01T00:00:00"/>
    <d v="2018-12-31T00:00:00"/>
    <d v="2018-12-31T00:00:00"/>
    <x v="7"/>
    <s v="Gastos de Transporte y Comunicación"/>
    <n v="88"/>
    <n v="203"/>
    <d v="2018-11-26T00:00:00"/>
    <s v="SECRETARIA JURIDICA DISTRITAL"/>
    <n v="31"/>
    <s v="RESOLUCION"/>
    <n v="5"/>
    <d v="2018-02-07T00:00:00"/>
    <s v="REEMBOLSO DE LA CAJA MENOR DEL MES DE NOVIEMBRE DE 2018."/>
    <n v="260100"/>
    <n v="0"/>
    <n v="0"/>
    <n v="260100"/>
    <n v="260100"/>
    <n v="0"/>
    <m/>
    <m/>
  </r>
  <r>
    <n v="2018"/>
    <n v="136"/>
    <n v="1"/>
    <d v="2018-01-01T00:00:00"/>
    <d v="2018-12-31T00:00:00"/>
    <d v="2018-12-31T00:00:00"/>
    <x v="7"/>
    <s v="Gastos de Transporte y Comunicación"/>
    <n v="88"/>
    <n v="217"/>
    <d v="2018-12-20T00:00:00"/>
    <s v="SECRETARIA JURIDICA DISTRITAL"/>
    <n v="31"/>
    <s v="RESOLUCION"/>
    <n v="5"/>
    <d v="2018-02-07T00:00:00"/>
    <s v="REEMBOLSO DE LA CAJA MENOR DEL MES DE DICIEMBRE DE 2018 ."/>
    <n v="178600"/>
    <n v="0"/>
    <n v="0"/>
    <n v="178600"/>
    <n v="178600"/>
    <n v="0"/>
    <m/>
    <m/>
  </r>
  <r>
    <n v="2018"/>
    <n v="136"/>
    <n v="1"/>
    <d v="2018-01-01T00:00:00"/>
    <d v="2018-12-31T00:00:00"/>
    <d v="2018-12-31T00:00:00"/>
    <x v="8"/>
    <s v="Impresos y  Publicaciones"/>
    <n v="88"/>
    <n v="91"/>
    <d v="2018-03-12T00:00:00"/>
    <s v="SECRETARIA JURIDICA DISTRITAL"/>
    <n v="31"/>
    <s v="RESOLUCION"/>
    <n v="5"/>
    <d v="2018-02-07T00:00:00"/>
    <s v="REEMBOLSO DE LA CAJA MENOR DE LA SECRETARIA JURIDICA DISTRITAL DEL MES DE FEBRERO DE 2018."/>
    <n v="192600"/>
    <n v="0"/>
    <n v="0"/>
    <n v="192600"/>
    <n v="192600"/>
    <n v="0"/>
    <m/>
    <m/>
  </r>
  <r>
    <n v="2018"/>
    <n v="136"/>
    <n v="1"/>
    <d v="2018-01-01T00:00:00"/>
    <d v="2018-12-31T00:00:00"/>
    <d v="2018-12-31T00:00:00"/>
    <x v="8"/>
    <s v="Impresos y  Publicaciones"/>
    <n v="88"/>
    <n v="93"/>
    <d v="2018-03-23T00:00:00"/>
    <s v="SECRETARIA JURIDICA DISTRITAL"/>
    <n v="31"/>
    <s v="RESOLUCION"/>
    <n v="5"/>
    <d v="2018-02-07T00:00:00"/>
    <s v="REEMBOLSO NO. 2 CORRESPONDIENTE AL  MES DE MARZO DE 2018, DE LA CAJA MENOR  DE LA SECRETARÍA JURÍDICA DISTRITAL."/>
    <n v="32000"/>
    <n v="32000"/>
    <n v="0"/>
    <n v="0"/>
    <n v="0"/>
    <n v="0"/>
    <m/>
    <m/>
  </r>
  <r>
    <n v="2018"/>
    <n v="136"/>
    <n v="1"/>
    <d v="2018-01-01T00:00:00"/>
    <d v="2018-12-31T00:00:00"/>
    <d v="2018-12-31T00:00:00"/>
    <x v="8"/>
    <s v="Impresos y  Publicaciones"/>
    <n v="88"/>
    <n v="94"/>
    <d v="2018-03-23T00:00:00"/>
    <s v="SECRETARIA JURIDICA DISTRITAL"/>
    <n v="31"/>
    <s v="RESOLUCION"/>
    <n v="5"/>
    <d v="2018-02-07T00:00:00"/>
    <s v="REEMBOLSO NO. 2 CORRESPONDIENTE AL MES DE MARZO DE 2018, DE LA CAJA MENOR DE  LA SECRETARÍA JURÍDICA DISTRITAL."/>
    <n v="32000"/>
    <n v="0"/>
    <n v="0"/>
    <n v="32000"/>
    <n v="32000"/>
    <n v="0"/>
    <m/>
    <m/>
  </r>
  <r>
    <n v="2018"/>
    <n v="136"/>
    <n v="1"/>
    <d v="2018-01-01T00:00:00"/>
    <d v="2018-12-31T00:00:00"/>
    <d v="2018-12-31T00:00:00"/>
    <x v="8"/>
    <s v="Impresos y  Publicaciones"/>
    <n v="88"/>
    <n v="104"/>
    <d v="2018-04-24T00:00:00"/>
    <s v="SECRETARIA JURIDICA DISTRITAL"/>
    <n v="31"/>
    <s v="RESOLUCION"/>
    <n v="5"/>
    <d v="2018-02-07T00:00:00"/>
    <s v="REEMBOLSO DE LA CAJA MENOR DEL MES DE ABRIL DE 2018."/>
    <n v="280650"/>
    <n v="0"/>
    <n v="0"/>
    <n v="280650"/>
    <n v="280650"/>
    <n v="0"/>
    <m/>
    <m/>
  </r>
  <r>
    <n v="2018"/>
    <n v="136"/>
    <n v="1"/>
    <d v="2018-01-01T00:00:00"/>
    <d v="2018-12-31T00:00:00"/>
    <d v="2018-12-31T00:00:00"/>
    <x v="8"/>
    <s v="Impresos y  Publicaciones"/>
    <n v="88"/>
    <n v="112"/>
    <d v="2018-05-22T00:00:00"/>
    <s v="SECRETARIA JURIDICA DISTRITAL"/>
    <n v="31"/>
    <s v="RESOLUCION"/>
    <n v="5"/>
    <d v="2018-02-07T00:00:00"/>
    <s v="REEMBOLSO DE LA CAJA MENOR DEL MES DE MAYO DE 2018."/>
    <n v="212200"/>
    <n v="0"/>
    <n v="0"/>
    <n v="212200"/>
    <n v="212200"/>
    <n v="0"/>
    <m/>
    <m/>
  </r>
  <r>
    <n v="2018"/>
    <n v="136"/>
    <n v="1"/>
    <d v="2018-01-01T00:00:00"/>
    <d v="2018-12-31T00:00:00"/>
    <d v="2018-12-31T00:00:00"/>
    <x v="8"/>
    <s v="Impresos y  Publicaciones"/>
    <n v="88"/>
    <n v="119"/>
    <d v="2018-06-22T00:00:00"/>
    <s v="SECRETARIA JURIDICA DISTRITAL"/>
    <n v="31"/>
    <s v="RESOLUCION"/>
    <n v="5"/>
    <d v="2018-02-07T00:00:00"/>
    <s v="REEMBOLSO DE LA CAJA MENOR DEL MES DE JUNIO DE 2018."/>
    <n v="440250"/>
    <n v="0"/>
    <n v="0"/>
    <n v="440250"/>
    <n v="440250"/>
    <n v="0"/>
    <m/>
    <m/>
  </r>
  <r>
    <n v="2018"/>
    <n v="136"/>
    <n v="1"/>
    <d v="2018-01-01T00:00:00"/>
    <d v="2018-12-31T00:00:00"/>
    <d v="2018-12-31T00:00:00"/>
    <x v="8"/>
    <s v="Impresos y  Publicaciones"/>
    <n v="88"/>
    <n v="129"/>
    <d v="2018-07-24T00:00:00"/>
    <s v="SECRETARIA JURIDICA DISTRITAL"/>
    <n v="31"/>
    <s v="RESOLUCION"/>
    <n v="5"/>
    <d v="2018-02-07T00:00:00"/>
    <s v="Gatos urgentes e inaplazables para ser atendidos por la Caja Menor, según las necesidades de las dependencias de la Secretaría Jurídica Distrital."/>
    <n v="213280"/>
    <n v="0"/>
    <n v="0"/>
    <n v="213280"/>
    <n v="213280"/>
    <n v="0"/>
    <m/>
    <m/>
  </r>
  <r>
    <n v="2018"/>
    <n v="136"/>
    <n v="1"/>
    <d v="2018-01-01T00:00:00"/>
    <d v="2018-12-31T00:00:00"/>
    <d v="2018-12-31T00:00:00"/>
    <x v="8"/>
    <s v="Impresos y  Publicaciones"/>
    <n v="88"/>
    <n v="143"/>
    <d v="2018-08-24T00:00:00"/>
    <s v="SECRETARIA JURIDICA DISTRITAL"/>
    <n v="31"/>
    <s v="RESOLUCION"/>
    <n v="5"/>
    <d v="2018-02-07T00:00:00"/>
    <s v="GATOS URGENTES E INAPLAZABLES PARA SER ATENDIDOS POR LA CAJA MENOR, SEGÚN LAS NECESIDADES DE LAS DEPENDENCIAS DE LA SECRETARÍA JURÍDICA DISTRITAL. REEMBOLSO NO. 7  DEL MES DE AGOSTO."/>
    <n v="679180"/>
    <n v="0"/>
    <n v="0"/>
    <n v="679180"/>
    <n v="679180"/>
    <n v="0"/>
    <m/>
    <m/>
  </r>
  <r>
    <n v="2018"/>
    <n v="136"/>
    <n v="1"/>
    <d v="2018-01-01T00:00:00"/>
    <d v="2018-12-31T00:00:00"/>
    <d v="2018-12-31T00:00:00"/>
    <x v="8"/>
    <s v="Impresos y  Publicaciones"/>
    <n v="88"/>
    <n v="166"/>
    <d v="2018-09-20T00:00:00"/>
    <s v="SECRETARIA JURIDICA DISTRITAL"/>
    <n v="31"/>
    <s v="RESOLUCION"/>
    <n v="5"/>
    <d v="2018-02-07T00:00:00"/>
    <s v="REEMBOLSO DE LA CAJA MENOR DEL MES DE SEPTIEMBRE DE 2018."/>
    <n v="375300"/>
    <n v="0"/>
    <n v="0"/>
    <n v="375300"/>
    <n v="375300"/>
    <n v="0"/>
    <m/>
    <m/>
  </r>
  <r>
    <n v="2018"/>
    <n v="136"/>
    <n v="1"/>
    <d v="2018-01-01T00:00:00"/>
    <d v="2018-12-31T00:00:00"/>
    <d v="2018-12-31T00:00:00"/>
    <x v="8"/>
    <s v="Impresos y  Publicaciones"/>
    <n v="88"/>
    <n v="182"/>
    <d v="2018-10-22T00:00:00"/>
    <s v="SECRETARIA JURIDICA DISTRITAL"/>
    <n v="31"/>
    <s v="RESOLUCION"/>
    <n v="5"/>
    <d v="2018-02-07T00:00:00"/>
    <s v="REEMBOLSO DE LA CAJA MENOR DEL MES DE OCTUBRE DE 2018."/>
    <n v="162330"/>
    <n v="0"/>
    <n v="0"/>
    <n v="162330"/>
    <n v="162330"/>
    <n v="0"/>
    <m/>
    <m/>
  </r>
  <r>
    <n v="2018"/>
    <n v="136"/>
    <n v="1"/>
    <d v="2018-01-01T00:00:00"/>
    <d v="2018-12-31T00:00:00"/>
    <d v="2018-12-31T00:00:00"/>
    <x v="8"/>
    <s v="Impresos y  Publicaciones"/>
    <n v="88"/>
    <n v="203"/>
    <d v="2018-11-26T00:00:00"/>
    <s v="SECRETARIA JURIDICA DISTRITAL"/>
    <n v="31"/>
    <s v="RESOLUCION"/>
    <n v="5"/>
    <d v="2018-02-07T00:00:00"/>
    <s v="REEMBOLSO DE LA CAJA MENOR DEL MES DE NOVIEMBRE DE 2018."/>
    <n v="63128"/>
    <n v="0"/>
    <n v="0"/>
    <n v="63128"/>
    <n v="63128"/>
    <n v="0"/>
    <m/>
    <m/>
  </r>
  <r>
    <n v="2018"/>
    <n v="136"/>
    <n v="1"/>
    <d v="2018-01-01T00:00:00"/>
    <d v="2018-12-31T00:00:00"/>
    <d v="2018-12-31T00:00:00"/>
    <x v="8"/>
    <s v="Impresos y  Publicaciones"/>
    <n v="88"/>
    <n v="217"/>
    <d v="2018-12-20T00:00:00"/>
    <s v="SECRETARIA JURIDICA DISTRITAL"/>
    <n v="31"/>
    <s v="RESOLUCION"/>
    <n v="5"/>
    <d v="2018-02-07T00:00:00"/>
    <s v="REEMBOLSO DE LA CAJA MENOR DEL MES DE DICIEMBRE DE 2018 ."/>
    <n v="429846"/>
    <n v="0"/>
    <n v="0"/>
    <n v="429846"/>
    <n v="429846"/>
    <n v="0"/>
    <m/>
    <m/>
  </r>
  <r>
    <n v="2018"/>
    <n v="136"/>
    <n v="1"/>
    <d v="2018-01-01T00:00:00"/>
    <d v="2018-12-31T00:00:00"/>
    <d v="2018-12-31T00:00:00"/>
    <x v="13"/>
    <s v="Mantenimiento Entidad"/>
    <n v="88"/>
    <n v="91"/>
    <d v="2018-03-12T00:00:00"/>
    <s v="SECRETARIA JURIDICA DISTRITAL"/>
    <n v="31"/>
    <s v="RESOLUCION"/>
    <n v="5"/>
    <d v="2018-02-07T00:00:00"/>
    <s v="REEMBOLSO DE LA CAJA MENOR DE LA SECRETARIA JURIDICA DISTRITAL DEL MES DE FEBRERO DE 2018."/>
    <n v="254500"/>
    <n v="0"/>
    <n v="0"/>
    <n v="254500"/>
    <n v="254500"/>
    <n v="0"/>
    <m/>
    <m/>
  </r>
  <r>
    <n v="2018"/>
    <n v="136"/>
    <n v="1"/>
    <d v="2018-01-01T00:00:00"/>
    <d v="2018-12-31T00:00:00"/>
    <d v="2018-12-31T00:00:00"/>
    <x v="13"/>
    <s v="Mantenimiento Entidad"/>
    <n v="88"/>
    <n v="93"/>
    <d v="2018-03-23T00:00:00"/>
    <s v="SECRETARIA JURIDICA DISTRITAL"/>
    <n v="31"/>
    <s v="RESOLUCION"/>
    <n v="5"/>
    <d v="2018-02-07T00:00:00"/>
    <s v="REEMBOLSO NO. 2 CORRESPONDIENTE AL  MES DE MARZO DE 2018, DE LA CAJA MENOR  DE LA SECRETARÍA JURÍDICA DISTRITAL."/>
    <n v="34000"/>
    <n v="34000"/>
    <n v="0"/>
    <n v="0"/>
    <n v="0"/>
    <n v="0"/>
    <m/>
    <m/>
  </r>
  <r>
    <n v="2018"/>
    <n v="136"/>
    <n v="1"/>
    <d v="2018-01-01T00:00:00"/>
    <d v="2018-12-31T00:00:00"/>
    <d v="2018-12-31T00:00:00"/>
    <x v="13"/>
    <s v="Mantenimiento Entidad"/>
    <n v="88"/>
    <n v="94"/>
    <d v="2018-03-23T00:00:00"/>
    <s v="SECRETARIA JURIDICA DISTRITAL"/>
    <n v="31"/>
    <s v="RESOLUCION"/>
    <n v="5"/>
    <d v="2018-02-07T00:00:00"/>
    <s v="REEMBOLSO NO. 2 CORRESPONDIENTE AL MES DE MARZO DE 2018, DE LA CAJA MENOR DE  LA SECRETARÍA JURÍDICA DISTRITAL."/>
    <n v="34000"/>
    <n v="0"/>
    <n v="0"/>
    <n v="34000"/>
    <n v="34000"/>
    <n v="0"/>
    <m/>
    <m/>
  </r>
  <r>
    <n v="2018"/>
    <n v="136"/>
    <n v="1"/>
    <d v="2018-01-01T00:00:00"/>
    <d v="2018-12-31T00:00:00"/>
    <d v="2018-12-31T00:00:00"/>
    <x v="13"/>
    <s v="Mantenimiento Entidad"/>
    <n v="88"/>
    <n v="112"/>
    <d v="2018-05-22T00:00:00"/>
    <s v="SECRETARIA JURIDICA DISTRITAL"/>
    <n v="31"/>
    <s v="RESOLUCION"/>
    <n v="5"/>
    <d v="2018-02-07T00:00:00"/>
    <s v="REEMBOLSO DE LA CAJA MENOR DEL MES DE MAYO DE 2018."/>
    <n v="17000"/>
    <n v="0"/>
    <n v="0"/>
    <n v="17000"/>
    <n v="17000"/>
    <n v="0"/>
    <m/>
    <m/>
  </r>
  <r>
    <n v="2018"/>
    <n v="136"/>
    <n v="1"/>
    <d v="2018-01-01T00:00:00"/>
    <d v="2018-12-31T00:00:00"/>
    <d v="2018-12-31T00:00:00"/>
    <x v="13"/>
    <s v="Mantenimiento Entidad"/>
    <n v="163"/>
    <n v="139"/>
    <d v="2018-08-22T00:00:00"/>
    <s v="SECRETARIA GENERAL DE LA ALCALDIA MAYOR DE BOGOTA D.C."/>
    <n v="21"/>
    <s v="CONVENIO INTERADMINISTRATIVO"/>
    <n v="102"/>
    <d v="2018-08-22T00:00:00"/>
    <s v="AUNAR ESFUERZOS TÉCNICOS, ADMINSTRATIVOS Y FINANCIEROS ENTRE LA SECRETARÍA GENERAL DE LA ALCALDÍA MAYOR DE BOGOTÁ D.C., Y LA SECRETARÍA JURÍDICA DISTRITAL, PARA LA CONTRATACIÓN DEL SERVICIO DE ASEO Y CAFETERÍA DURANTE LA VIGENCIA 2018 Y 2019."/>
    <n v="805000000"/>
    <n v="0"/>
    <n v="0"/>
    <n v="805000000"/>
    <n v="805000000"/>
    <n v="0"/>
    <m/>
    <m/>
  </r>
  <r>
    <n v="2018"/>
    <n v="136"/>
    <n v="1"/>
    <d v="2018-01-01T00:00:00"/>
    <d v="2018-12-31T00:00:00"/>
    <d v="2018-12-31T00:00:00"/>
    <x v="13"/>
    <s v="Mantenimiento Entidad"/>
    <n v="88"/>
    <n v="182"/>
    <d v="2018-10-22T00:00:00"/>
    <s v="SECRETARIA JURIDICA DISTRITAL"/>
    <n v="31"/>
    <s v="RESOLUCION"/>
    <n v="5"/>
    <d v="2018-02-07T00:00:00"/>
    <s v="REEMBOLSO DE LA CAJA MENOR DEL MES DE OCTUBRE DE 2018."/>
    <n v="70000"/>
    <n v="0"/>
    <n v="0"/>
    <n v="70000"/>
    <n v="70000"/>
    <n v="0"/>
    <m/>
    <m/>
  </r>
  <r>
    <n v="2018"/>
    <n v="136"/>
    <n v="1"/>
    <d v="2018-01-01T00:00:00"/>
    <d v="2018-12-31T00:00:00"/>
    <d v="2018-12-31T00:00:00"/>
    <x v="13"/>
    <s v="Mantenimiento Entidad"/>
    <n v="88"/>
    <n v="203"/>
    <d v="2018-11-26T00:00:00"/>
    <s v="SECRETARIA JURIDICA DISTRITAL"/>
    <n v="31"/>
    <s v="RESOLUCION"/>
    <n v="5"/>
    <d v="2018-02-07T00:00:00"/>
    <s v="REEMBOLSO DE LA CAJA MENOR DEL MES DE NOVIEMBRE DE 2018."/>
    <n v="222442"/>
    <n v="0"/>
    <n v="0"/>
    <n v="222442"/>
    <n v="222442"/>
    <n v="0"/>
    <m/>
    <m/>
  </r>
  <r>
    <n v="2018"/>
    <n v="136"/>
    <n v="1"/>
    <d v="2018-01-01T00:00:00"/>
    <d v="2018-12-31T00:00:00"/>
    <d v="2018-12-31T00:00:00"/>
    <x v="13"/>
    <s v="Mantenimiento Entidad"/>
    <n v="88"/>
    <n v="217"/>
    <d v="2018-12-20T00:00:00"/>
    <s v="SECRETARIA JURIDICA DISTRITAL"/>
    <n v="31"/>
    <s v="RESOLUCION"/>
    <n v="5"/>
    <d v="2018-02-07T00:00:00"/>
    <s v="REEMBOLSO DE LA CAJA MENOR DEL MES DE DICIEMBRE DE 2018 ."/>
    <n v="249900"/>
    <n v="0"/>
    <n v="0"/>
    <n v="249900"/>
    <n v="249900"/>
    <n v="0"/>
    <m/>
    <m/>
  </r>
  <r>
    <n v="2018"/>
    <n v="136"/>
    <n v="1"/>
    <d v="2018-01-01T00:00:00"/>
    <d v="2018-12-31T00:00:00"/>
    <d v="2018-12-31T00:00:00"/>
    <x v="3"/>
    <s v="Capacitación Interna"/>
    <n v="161"/>
    <n v="135"/>
    <d v="2018-08-08T00:00:00"/>
    <s v="FUNDACION UNIVERSIDAD EXTERNADO DE COLOMBIA"/>
    <n v="31"/>
    <s v="RESOLUCION"/>
    <n v="145"/>
    <d v="2018-08-03T00:00:00"/>
    <s v="Pago inscripciones de algunos servidores de la Secretaría Jurídica Distrital para asistir a las XL Jornadas Internacionales de Derecho Penal a realizar los días 8, 9 y 10 de agosto de 2018, en la Universidad Externando de Colombia."/>
    <n v="1480000"/>
    <n v="0"/>
    <n v="0"/>
    <n v="1480000"/>
    <n v="1480000"/>
    <n v="0"/>
    <m/>
    <m/>
  </r>
  <r>
    <n v="2018"/>
    <n v="136"/>
    <n v="1"/>
    <d v="2018-01-01T00:00:00"/>
    <d v="2018-12-31T00:00:00"/>
    <d v="2018-12-31T00:00:00"/>
    <x v="3"/>
    <s v="Capacitación Interna"/>
    <n v="170"/>
    <n v="142"/>
    <d v="2018-08-23T00:00:00"/>
    <s v="LEGIS INFORMACION PROFESIONAL S A"/>
    <n v="31"/>
    <s v="RESOLUCION"/>
    <n v="151"/>
    <d v="2018-08-23T00:00:00"/>
    <s v="PAGO DE INSCRIPCIONES DE ALGUNOS SERVIDORES DE LA SECRETARÍA JURÍDICA DISTRITAL, CON EL FIN DE ASISTIR AL SEMINARIO &quot;NOVEDADES DEL CGP EN MATERIA PROBATORIA&quot;,  ORGANIZADO POR LA FIRMA LEGIS INFORMACIÓN PROFESIONAL S.A., A REALIZARSE EL DÍA 24 AGOSTO DE 2018, EN EL HOTEL CAPITAL DE LA CIUDAD DE BOGOTÁ, D.C."/>
    <n v="3561075"/>
    <n v="0"/>
    <n v="0"/>
    <n v="3561075"/>
    <n v="3561075"/>
    <n v="0"/>
    <m/>
    <m/>
  </r>
  <r>
    <n v="2018"/>
    <n v="136"/>
    <n v="1"/>
    <d v="2018-01-01T00:00:00"/>
    <d v="2018-12-31T00:00:00"/>
    <d v="2018-12-31T00:00:00"/>
    <x v="3"/>
    <s v="Capacitación Interna"/>
    <n v="177"/>
    <n v="151"/>
    <d v="2018-09-05T00:00:00"/>
    <s v="INSTITUTO COLOMBIANO DE DERECHO PROCESAL"/>
    <n v="31"/>
    <s v="RESOLUCION"/>
    <n v="154"/>
    <d v="2018-09-04T00:00:00"/>
    <s v="INSCRIPCIONES DE LAS SERVIDORAS,  MARTHA ADRIANA CATALINA BALLESTEROS SANCHEZ, ALEJANDRA PATRICIA OSPINA FLOREZ Y DIANA MARIA MORENO VARGAS DE LA SECRETARÍA JURÍDICA DISTRITAL, PARA ASISTIR AL XXXIX CONGRESO COLOMBIANO DE DERECHO PROCESAL, ORGANIZADO POR EL INSTITUTO COLOMBIANO DE DERECHO PROCESAL, A REALIZARSE EN LA CIUDAD DE CALI, DURANTE LOS DÍAS 5, 6 Y 7 DE SEPTIEMBRE DE 2018."/>
    <n v="2700000"/>
    <n v="0"/>
    <n v="0"/>
    <n v="2700000"/>
    <n v="2700000"/>
    <n v="0"/>
    <m/>
    <m/>
  </r>
  <r>
    <n v="2018"/>
    <n v="136"/>
    <n v="1"/>
    <d v="2018-01-01T00:00:00"/>
    <d v="2018-12-31T00:00:00"/>
    <d v="2018-12-31T00:00:00"/>
    <x v="3"/>
    <s v="Capacitación Interna"/>
    <n v="182"/>
    <n v="164"/>
    <d v="2018-09-19T00:00:00"/>
    <s v="AUDITOOL SAS"/>
    <n v="31"/>
    <s v="RESOLUCION"/>
    <n v="174"/>
    <d v="2018-09-14T00:00:00"/>
    <s v="Suscripción para la activación de dos licencias por doce meses,  con el fin de  acceder a los cursos online de Auditoría y Control Interno, para dos servidores de la Oficina de Control Interno de la Secretaría Jurídica Distrital."/>
    <n v="560574"/>
    <n v="0"/>
    <n v="0"/>
    <n v="560574"/>
    <n v="560574"/>
    <n v="0"/>
    <m/>
    <m/>
  </r>
  <r>
    <n v="2018"/>
    <n v="136"/>
    <n v="1"/>
    <d v="2018-01-01T00:00:00"/>
    <d v="2018-12-31T00:00:00"/>
    <d v="2018-12-31T00:00:00"/>
    <x v="3"/>
    <s v="Capacitación Interna"/>
    <n v="187"/>
    <n v="165"/>
    <d v="2018-09-19T00:00:00"/>
    <s v="CAMARA DE COMERCIO DE BOGOTA"/>
    <n v="31"/>
    <s v="RESOLUCION"/>
    <n v="176"/>
    <d v="2018-09-19T00:00:00"/>
    <s v="PAGO DE INSCRIPCIONES DE TRES  SERVIDORES DE LA SECRETARIA JURÍDICA DISTRITAL, PARA ASISTIR AL SEMINARIO ASPECTOS TRIBUTARIOS Y LABORALES DE LA NÓMINA, A REALIZARSE EN LA CAMARA DE COMERCIO DE BOGOTÁ, LOS DÍAS 20 Y 21 DE SEPTIEMBRE DE 2018"/>
    <n v="2397260"/>
    <n v="0"/>
    <n v="0"/>
    <n v="2397260"/>
    <n v="2397260"/>
    <n v="0"/>
    <m/>
    <m/>
  </r>
  <r>
    <n v="2018"/>
    <n v="136"/>
    <n v="1"/>
    <d v="2018-01-01T00:00:00"/>
    <d v="2018-12-31T00:00:00"/>
    <d v="2018-12-31T00:00:00"/>
    <x v="3"/>
    <s v="Capacitación Interna"/>
    <n v="188"/>
    <n v="167"/>
    <d v="2018-09-20T00:00:00"/>
    <s v="BELTRAN PARDO ABOGADOS &amp; ASOCIADOS S.A.S"/>
    <n v="31"/>
    <s v="RESOLUCION"/>
    <n v="178"/>
    <d v="2018-09-20T00:00:00"/>
    <s v="Inscripción de seis (6) servidores de la Secretaría Jurídica Distrital, para que asistan al cuarto  Conversatorio de COMPRAS PÚBLICAS EFECTIVAS, a realizarse el 21 de septiembre de 2018, en el Hotel Tequendama de Bogotá, D.C, evento organizado por la firma Beltran Pardo Abogados &amp; Asociados SAS."/>
    <n v="3780000"/>
    <n v="0"/>
    <n v="0"/>
    <n v="3780000"/>
    <n v="3780000"/>
    <n v="0"/>
    <m/>
    <m/>
  </r>
  <r>
    <n v="2018"/>
    <n v="136"/>
    <n v="1"/>
    <d v="2018-01-01T00:00:00"/>
    <d v="2018-12-31T00:00:00"/>
    <d v="2018-12-31T00:00:00"/>
    <x v="3"/>
    <s v="Capacitación Interna"/>
    <n v="196"/>
    <n v="178"/>
    <d v="2018-10-16T00:00:00"/>
    <s v="FUNDACION UNIVERSIDAD EXTERNADO DE COLOMBIA"/>
    <n v="31"/>
    <s v="RESOLUCION"/>
    <n v="192"/>
    <d v="2018-10-16T00:00:00"/>
    <s v="INSCRIPCIÓN DE DOCE (12) SERVIDORES DE LA SECRETARÍA JURÍDICA DISTRITAL, PARA ASISTIR AL XIX JORNADAS DE DERECHO CONSTITUCIONAL, A REALIZARSE LOS DIAS 17,18 Y 19 DE OCTUBRE DE 2018, ORGANIZADO POR LA UNIVERSIDAD EXTERNADO DE COLOMBIA."/>
    <n v="1800000"/>
    <n v="0"/>
    <n v="0"/>
    <n v="1800000"/>
    <n v="1800000"/>
    <n v="0"/>
    <m/>
    <m/>
  </r>
  <r>
    <n v="2018"/>
    <n v="136"/>
    <n v="1"/>
    <d v="2018-01-01T00:00:00"/>
    <d v="2018-12-31T00:00:00"/>
    <d v="2018-12-31T00:00:00"/>
    <x v="3"/>
    <s v="Capacitación Interna"/>
    <n v="203"/>
    <n v="191"/>
    <d v="2018-10-30T00:00:00"/>
    <s v="UNIVERSIDAD DE LOS ANDES"/>
    <n v="31"/>
    <s v="RESOLUCION"/>
    <n v="199"/>
    <d v="2018-10-29T00:00:00"/>
    <s v="INSCRIPCIÓN DE ALGUNOS SERVIDORES DE LA SECRETARÍA JURÍDICA DISTRITAL, PARA ASISTIR AL V CONGRESO DE COMPRA PÚBLICA, XVI JORNADAS DE CONTRATACIÓN ESTATAL,ORGANIZADO POR LA UNIVERSIDAD DE LOS ANDES,  A REALIZARSE EN LA CIUDAD DE CARTAGENA DE INDIAS,  LOS DÍAS 31 DE OCTUBRE, 1 Y 2 DE NOVIEMBRE DE 2018."/>
    <n v="8520000"/>
    <n v="0"/>
    <n v="0"/>
    <n v="8520000"/>
    <n v="8520000"/>
    <n v="0"/>
    <m/>
    <m/>
  </r>
  <r>
    <n v="2018"/>
    <n v="136"/>
    <n v="1"/>
    <d v="2018-01-01T00:00:00"/>
    <d v="2018-12-31T00:00:00"/>
    <d v="2018-12-31T00:00:00"/>
    <x v="3"/>
    <s v="Capacitación Interna"/>
    <n v="203"/>
    <n v="192"/>
    <d v="2018-10-31T00:00:00"/>
    <s v="UNIVERSIDAD DE LOS ANDES"/>
    <n v="31"/>
    <s v="RESOLUCION"/>
    <n v="199"/>
    <d v="2018-10-29T00:00:00"/>
    <s v="Inscripción de algunos servidores de la Secretaría Jurídica Distrital, para asistir al V Congreso de Compra Pública, XVI Jornadas de Contratación Estatal,organizado por la Universidad de los Andes,  a realizarse en la ciudad de Cartagena de Indias,  los días 31 de octubre, 1 y 2 de noviembre de 2018,"/>
    <n v="1420000"/>
    <n v="0"/>
    <n v="0"/>
    <n v="1420000"/>
    <n v="1420000"/>
    <n v="0"/>
    <m/>
    <m/>
  </r>
  <r>
    <n v="2018"/>
    <n v="136"/>
    <n v="1"/>
    <d v="2018-01-01T00:00:00"/>
    <d v="2018-12-31T00:00:00"/>
    <d v="2018-12-31T00:00:00"/>
    <x v="3"/>
    <s v="Capacitación Interna"/>
    <n v="216"/>
    <n v="202"/>
    <d v="2018-11-23T00:00:00"/>
    <s v="INSTITUTO COLOMBIANO DE DERECHO DISCIPLINARIO"/>
    <n v="31"/>
    <s v="RESOLUCION"/>
    <n v="216"/>
    <d v="2018-11-23T00:00:00"/>
    <s v="INSCRIPCIÓN DE CINCO SERVIDORES PARA QUE PARTICIPEN EN EL XI CONGRESO INTERNACIONAL DE DERECHO DISCIPLINARIO 2018, A REALIZARSE EN LA CIUDAD DE BOGOTÁ, D.C., DURANTE LOS DÍAS 26 Y 27 DE NOVIEMBRE DE 2018."/>
    <n v="5750000"/>
    <n v="0"/>
    <n v="0"/>
    <n v="5750000"/>
    <n v="5750000"/>
    <n v="0"/>
    <m/>
    <m/>
  </r>
  <r>
    <n v="2018"/>
    <n v="136"/>
    <n v="1"/>
    <d v="2018-01-01T00:00:00"/>
    <d v="2018-12-31T00:00:00"/>
    <d v="2018-12-31T00:00:00"/>
    <x v="4"/>
    <s v="Bienestar e Incentivos"/>
    <n v="109"/>
    <n v="103"/>
    <d v="2018-04-19T00:00:00"/>
    <s v="WALTER  OSPINA ZAPATA"/>
    <n v="31"/>
    <s v="RESOLUCION"/>
    <n v="74"/>
    <d v="2018-04-09T00:00:00"/>
    <s v="AJUSTE A LA ÓRDEN DE PAGO NO. 657 DE 2017,  QUE CORRESPONDE AL SERVIDOR PÚBLICO WALTER OSPINA ZAPATA, DE ACUERDO A LA RESOLUCIÓN NO. 074 DEL 09 DE ABRIL DE 2018."/>
    <n v="774323"/>
    <n v="0"/>
    <n v="0"/>
    <n v="774323"/>
    <n v="774323"/>
    <n v="0"/>
    <m/>
    <m/>
  </r>
  <r>
    <n v="2018"/>
    <n v="136"/>
    <n v="1"/>
    <d v="2018-01-01T00:00:00"/>
    <d v="2018-12-31T00:00:00"/>
    <d v="2018-12-31T00:00:00"/>
    <x v="4"/>
    <s v="Bienestar e Incentivos"/>
    <n v="147"/>
    <n v="158"/>
    <d v="2018-09-17T00:00:00"/>
    <s v="ZULMA  ROJAS SUAREZ"/>
    <n v="31"/>
    <s v="RESOLUCION"/>
    <n v="165"/>
    <d v="2018-09-10T00:00:00"/>
    <s v="RECONOCER EL PAGO DEL 70% DE LA FINANCIACIÓN DEL CUARTO SEMESTRE DE LA MAESTRIA EN GOBIERNO DEL TERRITORIO Y GESTION PÚBLICA QUE CURSA EN LA PONTIFICIA UNIVERSIDAD JAVERIANA."/>
    <n v="9401242"/>
    <n v="0"/>
    <n v="0"/>
    <n v="9401242"/>
    <n v="9401242"/>
    <n v="0"/>
    <m/>
    <m/>
  </r>
  <r>
    <n v="2018"/>
    <n v="136"/>
    <n v="1"/>
    <d v="2018-01-01T00:00:00"/>
    <d v="2018-12-31T00:00:00"/>
    <d v="2018-12-31T00:00:00"/>
    <x v="4"/>
    <s v="Bienestar e Incentivos"/>
    <n v="147"/>
    <n v="159"/>
    <d v="2018-09-17T00:00:00"/>
    <s v="WALTER  OSPINA ZAPATA"/>
    <n v="31"/>
    <s v="RESOLUCION"/>
    <n v="163"/>
    <d v="2018-09-10T00:00:00"/>
    <s v="RECONOCER EL PAGO DEL 50% DE LA FINANCIACIÓN DE EDUCACIÓN SUPERIOR EN NIVEL ACADEMICO DE PREGRADO DE SU HIJO DAVID FERNANDO OSPINA TOVAR, QUE CURSA QUINTO NIVEL DEL PROGRAMA DE CINE EN LA UNIVERSIDAD CENTRAL Y FINANCIACIÓN DE LA PENSIÓN DE SU HIJA PAULA SOFIA OSPINA TOVAR,  QUE CURSA DECIMO GRADO DE EDUCACIÓN MEDIA ACADÉMICA EN EL COLEGIO CENTRO LESTONNAC COMPAÑIA DE MARÍA."/>
    <n v="3530150"/>
    <n v="0"/>
    <n v="0"/>
    <n v="3530150"/>
    <n v="3530150"/>
    <n v="0"/>
    <m/>
    <m/>
  </r>
  <r>
    <n v="2018"/>
    <n v="136"/>
    <n v="1"/>
    <d v="2018-01-01T00:00:00"/>
    <d v="2018-12-31T00:00:00"/>
    <d v="2018-12-31T00:00:00"/>
    <x v="4"/>
    <s v="Bienestar e Incentivos"/>
    <n v="147"/>
    <n v="160"/>
    <d v="2018-09-17T00:00:00"/>
    <s v="MILDRED PAOLA ARDILA VERGARA"/>
    <n v="31"/>
    <s v="RESOLUCION"/>
    <n v="164"/>
    <d v="2018-09-10T00:00:00"/>
    <s v="RECONOCER EL PAGO DEL 50% DE LA FINANCIACIÓN DE LA PENSIÓN DE SU HIJO NEFFER SEBASTIAN NOSSA ARDILA,  QUIEN CURSA CUARTO GRADO DE EDUCACIÓN BÁSICA PRIMARIA EN EL COLEGIO SAN JOSÉ."/>
    <n v="1220000"/>
    <n v="0"/>
    <n v="0"/>
    <n v="1220000"/>
    <n v="1220000"/>
    <n v="0"/>
    <m/>
    <m/>
  </r>
  <r>
    <n v="2018"/>
    <n v="136"/>
    <n v="1"/>
    <d v="2018-01-01T00:00:00"/>
    <d v="2018-12-31T00:00:00"/>
    <d v="2018-12-31T00:00:00"/>
    <x v="4"/>
    <s v="Bienestar e Incentivos"/>
    <n v="147"/>
    <n v="201"/>
    <d v="2018-11-23T00:00:00"/>
    <s v="GLORIA MAGDALENA DIAGO CASASBUENAS"/>
    <n v="31"/>
    <s v="RESOLUCION"/>
    <n v="198"/>
    <d v="2018-11-23T00:00:00"/>
    <s v="RECONOCER A LA SERVIDORA GLORIA MAGDALENA DIAGO CASABUENAS, LA FINANCIACIÓN DE LA PENSIÓN DE SU SOBRINA DE LA CUAL EJERCE LA PATRIA POTESTAD, EL CUIDADO Y CUSTODIA PERSONAL DE LA MENOR LAURA VALENTINA DIAGO TRUJILLO, LA CUAL CURSA DÉCIMO GRADO DE EDUCACIÓN MEDIA EN EL INSTITUTO MILITAR ANTONIO RICAURTE."/>
    <n v="755000"/>
    <n v="0"/>
    <n v="0"/>
    <n v="755000"/>
    <n v="755000"/>
    <n v="0"/>
    <m/>
    <m/>
  </r>
  <r>
    <n v="2018"/>
    <n v="136"/>
    <n v="1"/>
    <d v="2018-01-01T00:00:00"/>
    <d v="2018-12-31T00:00:00"/>
    <d v="2018-12-31T00:00:00"/>
    <x v="4"/>
    <s v="Bienestar e Incentivos"/>
    <n v="228"/>
    <n v="214"/>
    <d v="2018-12-19T00:00:00"/>
    <s v="JESUS MARIA MONTOYA MALDONADO"/>
    <n v="31"/>
    <s v="RESOLUCION"/>
    <n v="236"/>
    <d v="2018-12-19T00:00:00"/>
    <s v="Pago del incentivo pecuniario otorgado al equipo de trabajo conformado por los servidores Nelsón Julian Salazar U, Martha Liliana Barrera D y Jesús María Montoya M, ganadores  de la vigencia 2018, con el proyecto &quot;Cartilla de Inducción y Reinducción&quot;, de conformidad con lo dispuesto en el Plan de Incentivos de la Secretaría Jurídica Distrital."/>
    <n v="1562484"/>
    <n v="0"/>
    <n v="0"/>
    <n v="1562484"/>
    <n v="1562484"/>
    <n v="0"/>
    <m/>
    <m/>
  </r>
  <r>
    <n v="2018"/>
    <n v="136"/>
    <n v="1"/>
    <d v="2018-01-01T00:00:00"/>
    <d v="2018-12-31T00:00:00"/>
    <d v="2018-12-31T00:00:00"/>
    <x v="4"/>
    <s v="Bienestar e Incentivos"/>
    <n v="228"/>
    <n v="215"/>
    <d v="2018-12-19T00:00:00"/>
    <s v="NELSON JULIAN SALAZAR URRUTIA"/>
    <n v="31"/>
    <s v="RESOLUCION"/>
    <n v="236"/>
    <d v="2018-12-19T00:00:00"/>
    <s v="Pago del incentivo pecuniario otorgado al equipo de trabajo conformado por los servidores Nelsón Julian Salazar U, Martha Liliana Barrera D y Jesús María Montoya M, ganadores  de la vigencia 2018, con el proyecto &quot;Cartilla de Inducción y Reinducción&quot;, de conformidad con lo dispuesto en el Plan de Incentivos de la Secretaría Jurídica Distrital."/>
    <n v="1562484"/>
    <n v="0"/>
    <n v="0"/>
    <n v="1562484"/>
    <n v="1562484"/>
    <n v="0"/>
    <m/>
    <m/>
  </r>
  <r>
    <n v="2018"/>
    <n v="136"/>
    <n v="1"/>
    <d v="2018-01-01T00:00:00"/>
    <d v="2018-12-31T00:00:00"/>
    <d v="2018-12-31T00:00:00"/>
    <x v="45"/>
    <s v="Impuestos, Tasas, Contribuciones, Derechos y Multas"/>
    <n v="88"/>
    <n v="91"/>
    <d v="2018-03-12T00:00:00"/>
    <s v="SECRETARIA JURIDICA DISTRITAL"/>
    <n v="31"/>
    <s v="RESOLUCION"/>
    <n v="5"/>
    <d v="2018-02-07T00:00:00"/>
    <s v="REEMBOLSO DE LA CAJA MENOR DE LA SECRETARIA JURIDICA DISTRITAL DEL MES DE FEBRERO DE 2018."/>
    <n v="24280"/>
    <n v="0"/>
    <n v="0"/>
    <n v="24280"/>
    <n v="24280"/>
    <n v="0"/>
    <m/>
    <m/>
  </r>
  <r>
    <n v="2018"/>
    <n v="136"/>
    <n v="1"/>
    <d v="2018-01-01T00:00:00"/>
    <d v="2018-12-31T00:00:00"/>
    <d v="2018-12-31T00:00:00"/>
    <x v="45"/>
    <s v="Impuestos, Tasas, Contribuciones, Derechos y Multas"/>
    <n v="88"/>
    <n v="93"/>
    <d v="2018-03-23T00:00:00"/>
    <s v="SECRETARIA JURIDICA DISTRITAL"/>
    <n v="31"/>
    <s v="RESOLUCION"/>
    <n v="5"/>
    <d v="2018-02-07T00:00:00"/>
    <s v="REEMBOLSO NO. 2 CORRESPONDIENTE AL  MES DE MARZO DE 2018, DE LA CAJA MENOR  DE LA SECRETARÍA JURÍDICA DISTRITAL."/>
    <n v="62710"/>
    <n v="62710"/>
    <n v="0"/>
    <n v="0"/>
    <n v="0"/>
    <n v="0"/>
    <m/>
    <m/>
  </r>
  <r>
    <n v="2018"/>
    <n v="136"/>
    <n v="1"/>
    <d v="2018-01-01T00:00:00"/>
    <d v="2018-12-31T00:00:00"/>
    <d v="2018-12-31T00:00:00"/>
    <x v="45"/>
    <s v="Impuestos, Tasas, Contribuciones, Derechos y Multas"/>
    <n v="88"/>
    <n v="94"/>
    <d v="2018-03-23T00:00:00"/>
    <s v="SECRETARIA JURIDICA DISTRITAL"/>
    <n v="31"/>
    <s v="RESOLUCION"/>
    <n v="5"/>
    <d v="2018-02-07T00:00:00"/>
    <s v="REEMBOLSO NO. 2 CORRESPONDIENTE AL MES DE MARZO DE 2018, DE LA CAJA MENOR DE  LA SECRETARÍA JURÍDICA DISTRITAL."/>
    <n v="62710"/>
    <n v="0"/>
    <n v="0"/>
    <n v="62710"/>
    <n v="62710"/>
    <n v="0"/>
    <m/>
    <m/>
  </r>
  <r>
    <n v="2018"/>
    <n v="136"/>
    <n v="1"/>
    <d v="2018-01-01T00:00:00"/>
    <d v="2018-12-31T00:00:00"/>
    <d v="2018-12-31T00:00:00"/>
    <x v="45"/>
    <s v="Impuestos, Tasas, Contribuciones, Derechos y Multas"/>
    <n v="88"/>
    <n v="104"/>
    <d v="2018-04-24T00:00:00"/>
    <s v="SECRETARIA JURIDICA DISTRITAL"/>
    <n v="31"/>
    <s v="RESOLUCION"/>
    <n v="5"/>
    <d v="2018-02-07T00:00:00"/>
    <s v="REEMBOLSO DE LA CAJA MENOR DEL MES DE ABRIL DE 2018."/>
    <n v="58000"/>
    <n v="0"/>
    <n v="0"/>
    <n v="58000"/>
    <n v="58000"/>
    <n v="0"/>
    <m/>
    <m/>
  </r>
  <r>
    <n v="2018"/>
    <n v="136"/>
    <n v="1"/>
    <d v="2018-01-01T00:00:00"/>
    <d v="2018-12-31T00:00:00"/>
    <d v="2018-12-31T00:00:00"/>
    <x v="45"/>
    <s v="Impuestos, Tasas, Contribuciones, Derechos y Multas"/>
    <n v="88"/>
    <n v="112"/>
    <d v="2018-05-22T00:00:00"/>
    <s v="SECRETARIA JURIDICA DISTRITAL"/>
    <n v="31"/>
    <s v="RESOLUCION"/>
    <n v="5"/>
    <d v="2018-02-07T00:00:00"/>
    <s v="REEMBOLSO DE LA CAJA MENOR DEL MES DE MAYO DE 2018."/>
    <n v="49270"/>
    <n v="0"/>
    <n v="0"/>
    <n v="49270"/>
    <n v="49270"/>
    <n v="0"/>
    <m/>
    <m/>
  </r>
  <r>
    <n v="2018"/>
    <n v="136"/>
    <n v="1"/>
    <d v="2018-01-01T00:00:00"/>
    <d v="2018-12-31T00:00:00"/>
    <d v="2018-12-31T00:00:00"/>
    <x v="45"/>
    <s v="Impuestos, Tasas, Contribuciones, Derechos y Multas"/>
    <n v="88"/>
    <n v="119"/>
    <d v="2018-06-22T00:00:00"/>
    <s v="SECRETARIA JURIDICA DISTRITAL"/>
    <n v="31"/>
    <s v="RESOLUCION"/>
    <n v="5"/>
    <d v="2018-02-07T00:00:00"/>
    <s v="REEMBOLSO DE LA CAJA MENOR DEL MES DE JUNIO DE 2018."/>
    <n v="42840"/>
    <n v="0"/>
    <n v="0"/>
    <n v="42840"/>
    <n v="42840"/>
    <n v="0"/>
    <m/>
    <m/>
  </r>
  <r>
    <n v="2018"/>
    <n v="136"/>
    <n v="1"/>
    <d v="2018-01-01T00:00:00"/>
    <d v="2018-12-31T00:00:00"/>
    <d v="2018-12-31T00:00:00"/>
    <x v="45"/>
    <s v="Impuestos, Tasas, Contribuciones, Derechos y Multas"/>
    <n v="88"/>
    <n v="129"/>
    <d v="2018-07-24T00:00:00"/>
    <s v="SECRETARIA JURIDICA DISTRITAL"/>
    <n v="31"/>
    <s v="RESOLUCION"/>
    <n v="5"/>
    <d v="2018-02-07T00:00:00"/>
    <s v="Gatos urgentes e inaplazables para ser atendidos por la Caja Menor, según las necesidades de las dependencias de la Secretaría Jurídica Distrital."/>
    <n v="12209"/>
    <n v="0"/>
    <n v="0"/>
    <n v="12209"/>
    <n v="12209"/>
    <n v="0"/>
    <m/>
    <m/>
  </r>
  <r>
    <n v="2018"/>
    <n v="136"/>
    <n v="1"/>
    <d v="2018-01-01T00:00:00"/>
    <d v="2018-12-31T00:00:00"/>
    <d v="2018-12-31T00:00:00"/>
    <x v="45"/>
    <s v="Impuestos, Tasas, Contribuciones, Derechos y Multas"/>
    <n v="88"/>
    <n v="182"/>
    <d v="2018-10-22T00:00:00"/>
    <s v="SECRETARIA JURIDICA DISTRITAL"/>
    <n v="31"/>
    <s v="RESOLUCION"/>
    <n v="5"/>
    <d v="2018-02-07T00:00:00"/>
    <s v="REEMBOLSO DE LA CAJA MENOR DEL MES DE OCTUBRE DE 2018."/>
    <n v="187991"/>
    <n v="0"/>
    <n v="0"/>
    <n v="187991"/>
    <n v="187991"/>
    <n v="0"/>
    <m/>
    <m/>
  </r>
  <r>
    <n v="2018"/>
    <n v="136"/>
    <n v="1"/>
    <d v="2018-01-01T00:00:00"/>
    <d v="2018-12-31T00:00:00"/>
    <d v="2018-12-31T00:00:00"/>
    <x v="45"/>
    <s v="Impuestos, Tasas, Contribuciones, Derechos y Multas"/>
    <n v="88"/>
    <n v="203"/>
    <d v="2018-11-26T00:00:00"/>
    <s v="SECRETARIA JURIDICA DISTRITAL"/>
    <n v="31"/>
    <s v="RESOLUCION"/>
    <n v="5"/>
    <d v="2018-02-07T00:00:00"/>
    <s v="REEMBOLSO DE LA CAJA MENOR DEL MES DE NOVIEMBRE DE 2018."/>
    <n v="7645"/>
    <n v="0"/>
    <n v="0"/>
    <n v="7645"/>
    <n v="7645"/>
    <n v="0"/>
    <m/>
    <m/>
  </r>
  <r>
    <n v="2018"/>
    <n v="136"/>
    <n v="1"/>
    <d v="2018-01-01T00:00:00"/>
    <d v="2018-12-31T00:00:00"/>
    <d v="2018-12-31T00:00:00"/>
    <x v="45"/>
    <s v="Impuestos, Tasas, Contribuciones, Derechos y Multas"/>
    <n v="88"/>
    <n v="217"/>
    <d v="2018-12-20T00:00:00"/>
    <s v="SECRETARIA JURIDICA DISTRITAL"/>
    <n v="31"/>
    <s v="RESOLUCION"/>
    <n v="5"/>
    <d v="2018-02-07T00:00:00"/>
    <s v="REEMBOLSO DE LA CAJA MENOR DEL MES DE DICIEMBRE DE 2018 ."/>
    <n v="14755"/>
    <n v="0"/>
    <n v="0"/>
    <n v="14755"/>
    <n v="14755"/>
    <n v="0"/>
    <m/>
    <m/>
  </r>
  <r>
    <m/>
    <m/>
    <m/>
    <m/>
    <m/>
    <m/>
    <x v="46"/>
    <m/>
    <m/>
    <m/>
    <m/>
    <m/>
    <m/>
    <m/>
    <m/>
    <m/>
    <m/>
    <m/>
    <m/>
    <m/>
    <m/>
    <m/>
    <m/>
    <m/>
    <m/>
  </r>
  <r>
    <m/>
    <m/>
    <m/>
    <m/>
    <m/>
    <m/>
    <x v="46"/>
    <m/>
    <m/>
    <m/>
    <m/>
    <m/>
    <m/>
    <m/>
    <m/>
    <m/>
    <m/>
    <m/>
    <m/>
    <m/>
    <m/>
    <m/>
    <m/>
    <m/>
    <m/>
  </r>
  <r>
    <m/>
    <m/>
    <m/>
    <m/>
    <m/>
    <m/>
    <x v="46"/>
    <m/>
    <m/>
    <m/>
    <m/>
    <m/>
    <m/>
    <m/>
    <m/>
    <m/>
    <m/>
    <m/>
    <m/>
    <m/>
    <m/>
    <m/>
    <m/>
    <m/>
    <m/>
  </r>
  <r>
    <m/>
    <m/>
    <m/>
    <m/>
    <m/>
    <m/>
    <x v="46"/>
    <m/>
    <m/>
    <m/>
    <m/>
    <m/>
    <m/>
    <m/>
    <m/>
    <m/>
    <m/>
    <m/>
    <m/>
    <m/>
    <m/>
    <m/>
    <m/>
    <m/>
    <m/>
  </r>
  <r>
    <m/>
    <m/>
    <m/>
    <m/>
    <m/>
    <m/>
    <x v="46"/>
    <m/>
    <m/>
    <m/>
    <m/>
    <m/>
    <m/>
    <m/>
    <m/>
    <m/>
    <m/>
    <m/>
    <m/>
    <m/>
    <m/>
    <m/>
    <m/>
    <m/>
    <m/>
  </r>
  <r>
    <m/>
    <m/>
    <m/>
    <m/>
    <m/>
    <m/>
    <x v="46"/>
    <m/>
    <m/>
    <m/>
    <m/>
    <m/>
    <m/>
    <m/>
    <m/>
    <m/>
    <m/>
    <m/>
    <m/>
    <m/>
    <m/>
    <m/>
    <m/>
    <m/>
    <m/>
  </r>
  <r>
    <m/>
    <m/>
    <m/>
    <m/>
    <m/>
    <m/>
    <x v="46"/>
    <m/>
    <m/>
    <m/>
    <m/>
    <m/>
    <m/>
    <m/>
    <m/>
    <m/>
    <m/>
    <m/>
    <m/>
    <m/>
    <m/>
    <m/>
    <m/>
    <m/>
    <m/>
  </r>
  <r>
    <m/>
    <m/>
    <m/>
    <m/>
    <m/>
    <m/>
    <x v="46"/>
    <m/>
    <m/>
    <m/>
    <m/>
    <m/>
    <m/>
    <m/>
    <m/>
    <m/>
    <m/>
    <m/>
    <m/>
    <m/>
    <m/>
    <m/>
    <m/>
    <m/>
    <m/>
  </r>
  <r>
    <m/>
    <m/>
    <m/>
    <m/>
    <m/>
    <m/>
    <x v="46"/>
    <m/>
    <m/>
    <m/>
    <m/>
    <m/>
    <m/>
    <m/>
    <m/>
    <m/>
    <m/>
    <m/>
    <m/>
    <m/>
    <m/>
    <m/>
    <m/>
    <m/>
    <m/>
  </r>
  <r>
    <m/>
    <m/>
    <m/>
    <m/>
    <m/>
    <m/>
    <x v="46"/>
    <m/>
    <m/>
    <m/>
    <m/>
    <m/>
    <m/>
    <m/>
    <m/>
    <m/>
    <m/>
    <m/>
    <m/>
    <m/>
    <m/>
    <m/>
    <m/>
    <m/>
    <m/>
  </r>
  <r>
    <m/>
    <m/>
    <m/>
    <m/>
    <m/>
    <m/>
    <x v="46"/>
    <m/>
    <m/>
    <m/>
    <m/>
    <m/>
    <m/>
    <m/>
    <m/>
    <m/>
    <m/>
    <m/>
    <m/>
    <m/>
    <m/>
    <m/>
    <m/>
    <m/>
    <m/>
  </r>
</pivotCacheRecords>
</file>

<file path=xl/pivotCache/pivotCacheRecords4.xml><?xml version="1.0" encoding="utf-8"?>
<pivotCacheRecords xmlns="http://schemas.openxmlformats.org/spreadsheetml/2006/main" xmlns:r="http://schemas.openxmlformats.org/officeDocument/2006/relationships" count="307">
  <r>
    <n v="2018"/>
    <n v="136"/>
    <n v="1"/>
    <d v="2018-01-01T00:00:00"/>
    <d v="2018-12-31T00:00:00"/>
    <d v="2018-12-31T00:00:00"/>
    <x v="0"/>
    <s v="191 - Implementación y fortalecimiento de la Gerencia Jurídica Transversal para una Bogotá eficiente y Mejor para Todos"/>
    <n v="115"/>
    <n v="114"/>
    <d v="2018-05-28T00:00:00"/>
    <s v="DOUGLAS TRADE S A S"/>
    <n v="12"/>
    <s v="CONTRATO DE PRESTACION DE SERVICIOS"/>
    <n v="88"/>
    <d v="2018-05-28T00:00:00"/>
    <s v="Contratar la prestación de servicios de apoyo para el adelantamiento de los eventos que requiera la Secretaría Jurídica Distrital."/>
    <n v="250000000"/>
    <n v="7459948"/>
    <n v="0"/>
    <n v="242540052"/>
    <n v="242540052"/>
    <n v="0"/>
    <x v="0"/>
  </r>
  <r>
    <n v="2018"/>
    <n v="136"/>
    <n v="1"/>
    <d v="2018-01-01T00:00:00"/>
    <d v="2018-12-31T00:00:00"/>
    <d v="2018-12-31T00:00:00"/>
    <x v="1"/>
    <s v="Gastos de Computador"/>
    <n v="211"/>
    <n v="209"/>
    <d v="2018-12-07T00:00:00"/>
    <s v="RENTACOMPUTO S A"/>
    <n v="4"/>
    <s v="ORDEN DE COMPRA"/>
    <n v="87"/>
    <d v="2018-05-24T00:00:00"/>
    <s v="Adicionar el contrato No. 87 de 2018, que tiene por objeto &quot; Alquiler de impresoras para el servicio de las dependencias de la Secretaría Jurídica Distrital&quot;, suscrito con Rentacomputo S.A."/>
    <n v="14223308"/>
    <n v="0"/>
    <n v="0"/>
    <n v="14223308"/>
    <n v="0"/>
    <n v="14223308"/>
    <x v="1"/>
  </r>
  <r>
    <n v="2018"/>
    <n v="136"/>
    <n v="1"/>
    <d v="2018-01-01T00:00:00"/>
    <d v="2018-12-31T00:00:00"/>
    <d v="2018-12-31T00:00:00"/>
    <x v="2"/>
    <s v="Seguros Entidad"/>
    <n v="215"/>
    <n v="206"/>
    <d v="2018-12-06T00:00:00"/>
    <s v="LA PREVISORA S A COMPAÑIA DE SEGUROS"/>
    <n v="38"/>
    <s v="POLIZAS"/>
    <n v="1010631"/>
    <d v="2018-10-09T00:00:00"/>
    <s v="Inclusión en la poliza de seguros automóviles tres vehículos marca Nissan, Adquiridos por la Secretaría Jurídica Distrital."/>
    <n v="4501077"/>
    <n v="0"/>
    <n v="0"/>
    <n v="4501077"/>
    <n v="4501077"/>
    <n v="0"/>
    <x v="1"/>
  </r>
  <r>
    <n v="2018"/>
    <n v="136"/>
    <n v="1"/>
    <d v="2018-01-01T00:00:00"/>
    <d v="2018-12-31T00:00:00"/>
    <d v="2018-12-31T00:00:00"/>
    <x v="3"/>
    <s v="Capacitación Interna"/>
    <n v="143"/>
    <n v="127"/>
    <d v="2018-07-19T00:00:00"/>
    <s v="CAJA DE COMPENSACION FAMILIAR - COMPENSAR"/>
    <n v="12"/>
    <s v="CONTRATO DE PRESTACION DE SERVICIOS"/>
    <n v="94"/>
    <d v="2018-07-19T00:00:00"/>
    <s v="Prestar servicios de apoyo a la gestión para el desarrollo de las actividades contempladas en el Programa de Bienestar Social e Incentivos y los planes de Gestión Ambiental y de Seguridad y Salud en el Trabajo de la Secretaría Jurídica Distrital."/>
    <n v="32744512"/>
    <n v="0"/>
    <n v="0"/>
    <n v="32744512"/>
    <n v="32744512"/>
    <n v="0"/>
    <x v="2"/>
  </r>
  <r>
    <n v="2018"/>
    <n v="136"/>
    <n v="1"/>
    <d v="2018-01-01T00:00:00"/>
    <d v="2018-12-31T00:00:00"/>
    <d v="2018-12-31T00:00:00"/>
    <x v="3"/>
    <s v="Capacitación Interna"/>
    <n v="156"/>
    <n v="173"/>
    <d v="2018-10-02T00:00:00"/>
    <s v="UNIVERSIDAD MILITAR NUEVA GRANADA"/>
    <n v="148"/>
    <s v="CONTRATO DE PRESTACION DE SERVICIOS DE APOYO A LA GESTION"/>
    <n v="114"/>
    <d v="2018-10-02T00:00:00"/>
    <s v="Prestar los Servicios de Capacitación Interna a los servidores de la Secretaría Jurídica Distrital, mediante el desarrollo de programas de formación y actualización que hacen parte del Plan Institucional de Capacitación."/>
    <n v="154490000"/>
    <n v="0"/>
    <n v="0"/>
    <n v="154490000"/>
    <n v="93290000"/>
    <n v="61200000"/>
    <x v="3"/>
  </r>
  <r>
    <n v="2018"/>
    <n v="136"/>
    <n v="1"/>
    <d v="2018-01-01T00:00:00"/>
    <d v="2018-12-31T00:00:00"/>
    <d v="2018-12-31T00:00:00"/>
    <x v="4"/>
    <s v="Bienestar e Incentivos"/>
    <n v="144"/>
    <n v="128"/>
    <d v="2018-07-19T00:00:00"/>
    <s v="CAJA DE COMPENSACION FAMILIAR - COMPENSAR"/>
    <n v="12"/>
    <s v="CONTRATO DE PRESTACION DE SERVICIOS"/>
    <n v="94"/>
    <d v="2018-07-19T00:00:00"/>
    <s v="Prestar servicios de apoyo a la gestión para el desarrollo de las actividades contempladas en el Programa de Bienestar Social e Incentivos y los planes de Gestión Ambiental y de Seguridad y Salud en el Trabajo de la Secretaría Jurídica Distrital."/>
    <n v="185255488"/>
    <n v="9272"/>
    <n v="0"/>
    <n v="185246216"/>
    <n v="185246216"/>
    <n v="0"/>
    <x v="2"/>
  </r>
  <r>
    <n v="2018"/>
    <n v="136"/>
    <n v="1"/>
    <d v="2018-01-01T00:00:00"/>
    <d v="2018-12-31T00:00:00"/>
    <d v="2018-12-31T00:00:00"/>
    <x v="5"/>
    <s v="191 - Fortalecimiento de los Sistemas de Información y Comunicaciones de la Secretaría Jurídica Distrital"/>
    <n v="74"/>
    <n v="64"/>
    <d v="2018-01-26T00:00:00"/>
    <s v="ORACLE COLOMBIA LIMITADA"/>
    <n v="4"/>
    <s v="ORDEN DE COMPRA"/>
    <n v="68"/>
    <d v="2018-01-25T00:00:00"/>
    <s v="REALIZAR ADQUISICIÓN DE LICENCIAS DE SOFTWARE DE DESARROLLO Y DE SERVICIO DE SOPORTE PARA PRODUCTOS ORACLE DE LA SECRETARÍA JURÍDICA DISTRITAL."/>
    <n v="150038219"/>
    <n v="0"/>
    <n v="0"/>
    <n v="150038219"/>
    <n v="150038219"/>
    <n v="0"/>
    <x v="4"/>
  </r>
  <r>
    <n v="2018"/>
    <n v="136"/>
    <n v="1"/>
    <d v="2018-01-01T00:00:00"/>
    <d v="2018-12-31T00:00:00"/>
    <d v="2018-12-31T00:00:00"/>
    <x v="5"/>
    <s v="191 - Fortalecimiento de los Sistemas de Información y Comunicaciones de la Secretaría Jurídica Distrital"/>
    <n v="74"/>
    <n v="65"/>
    <d v="2018-01-26T00:00:00"/>
    <s v="ORACLE COLOMBIA LIMITADA"/>
    <n v="4"/>
    <s v="ORDEN DE COMPRA"/>
    <n v="74"/>
    <d v="2018-01-26T00:00:00"/>
    <s v="Realizar adquisición de licencias de sofware de desarrollo y de servicio de soporte para productos Oracle de la Secretaría Jurídica Distrital."/>
    <n v="215014948"/>
    <n v="0"/>
    <n v="0"/>
    <n v="215014948"/>
    <n v="215014948"/>
    <n v="0"/>
    <x v="4"/>
  </r>
  <r>
    <n v="2018"/>
    <n v="136"/>
    <n v="1"/>
    <d v="2018-01-01T00:00:00"/>
    <d v="2018-12-31T00:00:00"/>
    <d v="2018-12-31T00:00:00"/>
    <x v="6"/>
    <s v="Dotación"/>
    <n v="138"/>
    <n v="124"/>
    <d v="2018-07-06T00:00:00"/>
    <s v="OPEN FOR DRESSMAKING SAS"/>
    <n v="19"/>
    <s v="CONTRATO DE SUMINISTRO"/>
    <n v="92"/>
    <d v="2018-07-06T00:00:00"/>
    <s v="Contratar el suministro de vestidos de labor y calzado mediante el sistema de bonos u órdenes de compra para los (as) servidores (as) vinculados (as) a la Secretaría Jurídica Distrital, con derecho a dotación de Ley para la vigencia 2018."/>
    <n v="7864977"/>
    <n v="0"/>
    <n v="0"/>
    <n v="7864977"/>
    <n v="7864977"/>
    <n v="0"/>
    <x v="2"/>
  </r>
  <r>
    <n v="2018"/>
    <n v="136"/>
    <n v="1"/>
    <d v="2018-01-01T00:00:00"/>
    <d v="2018-12-31T00:00:00"/>
    <d v="2018-12-31T00:00:00"/>
    <x v="1"/>
    <s v="Gastos de Computador"/>
    <n v="92"/>
    <n v="130"/>
    <d v="2018-07-31T00:00:00"/>
    <s v="SOCIEDAD CAMERAL DE CERTIFICACION DIGITAL CERTICAMARA S A"/>
    <n v="12"/>
    <s v="CONTRATO DE PRESTACION DE SERVICIOS"/>
    <n v="95"/>
    <d v="2018-07-31T00:00:00"/>
    <s v="Adquirir certificados de firmas digitales para los directivos de la Secretaría Jurídica Distrital."/>
    <n v="2000000"/>
    <n v="0"/>
    <n v="0"/>
    <n v="2000000"/>
    <n v="374850"/>
    <n v="1625150"/>
    <x v="2"/>
  </r>
  <r>
    <n v="2018"/>
    <n v="136"/>
    <n v="1"/>
    <d v="2018-01-01T00:00:00"/>
    <d v="2018-12-31T00:00:00"/>
    <d v="2018-12-31T00:00:00"/>
    <x v="7"/>
    <s v="Gastos de Transporte y Comunicación"/>
    <n v="120"/>
    <n v="107"/>
    <d v="2018-05-08T00:00:00"/>
    <s v="COLOMBIA TELECOMUNICACIONES S A E S P"/>
    <n v="12"/>
    <s v="CONTRATO DE PRESTACION DE SERVICIOS"/>
    <n v="84"/>
    <d v="2018-05-08T00:00:00"/>
    <s v="Prestar el servicio de telefonía celular a la Secretaría Jurídica Distrital."/>
    <n v="6982240"/>
    <n v="0"/>
    <n v="0"/>
    <n v="6982240"/>
    <n v="5831689"/>
    <n v="1150551"/>
    <x v="0"/>
  </r>
  <r>
    <n v="2018"/>
    <n v="136"/>
    <n v="1"/>
    <d v="2018-01-01T00:00:00"/>
    <d v="2018-12-31T00:00:00"/>
    <d v="2018-12-31T00:00:00"/>
    <x v="7"/>
    <s v="Gastos de Transporte y Comunicación"/>
    <n v="204"/>
    <n v="200"/>
    <d v="2018-11-20T00:00:00"/>
    <s v="IFX NETWORKS COLOMBIA S A S"/>
    <n v="4"/>
    <s v="ORDEN DE COMPRA"/>
    <n v="128"/>
    <d v="2018-11-20T00:00:00"/>
    <s v="Adquirir el servicio de certificado digital sitio seguro para los dominios en internet de la Secretaría Jurídica Distrital."/>
    <n v="1956086"/>
    <n v="0"/>
    <n v="0"/>
    <n v="1956086"/>
    <n v="1956086"/>
    <n v="0"/>
    <x v="5"/>
  </r>
  <r>
    <n v="2018"/>
    <n v="136"/>
    <n v="1"/>
    <d v="2018-01-01T00:00:00"/>
    <d v="2018-12-31T00:00:00"/>
    <d v="2018-12-31T00:00:00"/>
    <x v="8"/>
    <s v="Impresos y  Publicaciones"/>
    <n v="119"/>
    <n v="96"/>
    <d v="2018-03-28T00:00:00"/>
    <s v="SOLUTION COPY LTDA"/>
    <n v="12"/>
    <s v="CONTRATO DE PRESTACION DE SERVICIOS"/>
    <n v="94"/>
    <d v="2018-03-28T00:00:00"/>
    <s v="PRORROGA NO. 2 Y ADICIÓN NO.1 DEL CONTRATO DE PRESTACIÓN DE SERVICIOS NO. 094 DE 2017 CUYO OBJETO ES &quot;PRESTAR EL SERVICIO DE FOTOCOPIADO Y DEMÁS SERVICIOS RELACIONADOS QUE REQUIERA LA SECRETARÍA JURÍDICA DISTRITAL&quot;."/>
    <n v="6930000"/>
    <n v="0"/>
    <n v="0"/>
    <n v="6930000"/>
    <n v="6930000"/>
    <n v="0"/>
    <x v="6"/>
  </r>
  <r>
    <n v="2018"/>
    <n v="136"/>
    <n v="1"/>
    <d v="2018-01-01T00:00:00"/>
    <d v="2018-12-31T00:00:00"/>
    <d v="2018-12-31T00:00:00"/>
    <x v="8"/>
    <s v="Impresos y  Publicaciones"/>
    <n v="140"/>
    <n v="125"/>
    <d v="2018-07-13T00:00:00"/>
    <s v="SOLUTION COPY LTDA"/>
    <n v="12"/>
    <s v="CONTRATO DE PRESTACION DE SERVICIOS"/>
    <n v="93"/>
    <d v="2018-07-13T00:00:00"/>
    <s v="Prestar el servicio de fotocopiado y demás servicios relacionados que requiera la Secretaría Jurídica Distrital."/>
    <n v="21500000"/>
    <n v="2800"/>
    <n v="0"/>
    <n v="21497200"/>
    <n v="21497200"/>
    <n v="0"/>
    <x v="2"/>
  </r>
  <r>
    <n v="2018"/>
    <n v="136"/>
    <n v="1"/>
    <d v="2018-01-01T00:00:00"/>
    <d v="2018-12-31T00:00:00"/>
    <d v="2018-12-31T00:00:00"/>
    <x v="9"/>
    <s v="Salud Ocupacional"/>
    <n v="129"/>
    <n v="123"/>
    <d v="2018-07-05T00:00:00"/>
    <s v="SISTEMAS DE AGUA INCENDIO Y GAS  SAIG HIDRAULICOS S A S"/>
    <n v="16"/>
    <s v="CONTRATO DE COMPRAVENTA"/>
    <n v="91"/>
    <d v="2018-07-05T00:00:00"/>
    <s v="SUMINISTRO DE ELEMENTOS DE SEGURIDAD INDUSTRIAL PARA LOS SERVIDORES DE LA SERETARÍA JURÍDICA DISTRITAL EN EL MARCO DE LAS ACTIVIDADES DEL SISTEMA DE GESTION DE SEGURIDAD Y SALUD EN EL TRABAJO."/>
    <n v="8742890"/>
    <n v="0"/>
    <n v="0"/>
    <n v="8742890"/>
    <n v="8742890"/>
    <n v="0"/>
    <x v="2"/>
  </r>
  <r>
    <n v="2018"/>
    <n v="136"/>
    <n v="1"/>
    <d v="2018-01-01T00:00:00"/>
    <d v="2018-12-31T00:00:00"/>
    <d v="2018-12-31T00:00:00"/>
    <x v="9"/>
    <s v="Salud Ocupacional"/>
    <n v="125"/>
    <n v="137"/>
    <d v="2018-08-09T00:00:00"/>
    <s v="EVALUA SALUD IPS SAS"/>
    <n v="12"/>
    <s v="CONTRATO DE PRESTACION DE SERVICIOS"/>
    <n v="96"/>
    <d v="2018-08-09T00:00:00"/>
    <s v="Realizar exámenes médicos ocupacionales de ingreso, periodicos, egreso, así como, otros exámenes médicos requeridos por la Secretaría Jurídica Distrital."/>
    <n v="19993519"/>
    <n v="0"/>
    <n v="0"/>
    <n v="19993519"/>
    <n v="12371000"/>
    <n v="7622519"/>
    <x v="7"/>
  </r>
  <r>
    <n v="2018"/>
    <n v="136"/>
    <n v="1"/>
    <d v="2018-01-01T00:00:00"/>
    <d v="2018-12-31T00:00:00"/>
    <d v="2018-12-31T00:00:00"/>
    <x v="10"/>
    <s v="191 - Fortalecimiento Institucional de la Secretaría Jurídica Distrital"/>
    <n v="181"/>
    <n v="183"/>
    <d v="2018-10-23T00:00:00"/>
    <s v="INVERSIONES DIAZ POSADA S.A.S"/>
    <n v="4"/>
    <s v="ORDEN DE COMPRA"/>
    <n v="117"/>
    <d v="2018-10-23T00:00:00"/>
    <s v="Adquirir elementos de apoyo para el fortalecimiento y apropiación del Sistema Integrado de Gestión de la Secretaría Jurídica Distrital."/>
    <n v="4773650"/>
    <n v="0"/>
    <n v="0"/>
    <n v="4773650"/>
    <n v="4773650"/>
    <n v="0"/>
    <x v="3"/>
  </r>
  <r>
    <n v="2018"/>
    <n v="136"/>
    <n v="1"/>
    <d v="2018-01-01T00:00:00"/>
    <d v="2018-12-31T00:00:00"/>
    <d v="2018-12-31T00:00:00"/>
    <x v="11"/>
    <s v="Honorarios Entidad"/>
    <n v="207"/>
    <n v="223"/>
    <d v="2018-12-28T00:00:00"/>
    <s v="FUNDACION DE ESTUDIOS PARA EL DESARROLLO DE LA PARTICIPACION Y LA INTEGRACION POLITICA Y SOCIAL EN COLOMBIA -CREAMOS COL"/>
    <n v="13"/>
    <s v="CONTRATO DE CONSULTORIA"/>
    <n v="131"/>
    <d v="2018-12-28T00:00:00"/>
    <s v="Contratar el servicio de consultoría para el análisis de cargas laborales y dimensionamiento estratégico de la planta de personal de la Secretaría Jurídica Distrital."/>
    <n v="140106082"/>
    <n v="0"/>
    <n v="0"/>
    <n v="140106082"/>
    <n v="0"/>
    <n v="140106082"/>
    <x v="1"/>
  </r>
  <r>
    <n v="2018"/>
    <n v="136"/>
    <n v="1"/>
    <d v="2018-01-01T00:00:00"/>
    <d v="2018-12-31T00:00:00"/>
    <d v="2018-12-31T00:00:00"/>
    <x v="5"/>
    <s v="191 - Fortalecimiento de los Sistemas de Información y Comunicaciones de la Secretaría Jurídica Distrital"/>
    <n v="2"/>
    <n v="82"/>
    <d v="2018-02-15T00:00:00"/>
    <s v="BETA GROUP SERVICES S A S"/>
    <n v="43"/>
    <s v="CONTRATO DE INTERVENTORIA"/>
    <n v="83"/>
    <d v="2018-02-15T00:00:00"/>
    <s v="REALIZAR LA INTERVENTORIA DEL CONTRATO RESULTANTE DEL CONCURSO DE MERITOS CM-001-2017 QUE TIENE POR OBJETO &quot;ELABORAR EL ANÁLISIS Y DISEÑO DEL SISTEMA DE INFORMACIÓN INTEGRADO DE LA SECRETARÍA JURÍDICA DISTRITAL&quot;"/>
    <n v="621620000"/>
    <n v="3656590"/>
    <n v="0"/>
    <n v="617963410"/>
    <n v="617963410"/>
    <n v="0"/>
    <x v="8"/>
  </r>
  <r>
    <n v="2018"/>
    <n v="136"/>
    <n v="1"/>
    <d v="2018-01-01T00:00:00"/>
    <d v="2018-12-31T00:00:00"/>
    <d v="2018-12-31T00:00:00"/>
    <x v="5"/>
    <s v="191 - Fortalecimiento de los Sistemas de Información y Comunicaciones de la Secretaría Jurídica Distrital"/>
    <n v="1"/>
    <n v="83"/>
    <d v="2018-02-15T00:00:00"/>
    <s v="INDUDATA S A S"/>
    <n v="13"/>
    <s v="CONTRATO DE CONSULTORIA"/>
    <n v="82"/>
    <d v="2018-02-15T00:00:00"/>
    <s v="ELABORAR EL ANÁLISIS Y DISEÑO DEL SISTEMA DE INFORMACIÓN INTEGRADO DE LA SECRETARÍA JURÍDICA DISTRITAL."/>
    <n v="2346749972"/>
    <n v="0"/>
    <n v="0"/>
    <n v="2346749972"/>
    <n v="2329716727"/>
    <n v="17033245"/>
    <x v="8"/>
  </r>
  <r>
    <n v="2018"/>
    <n v="136"/>
    <n v="1"/>
    <d v="2018-01-01T00:00:00"/>
    <d v="2018-12-31T00:00:00"/>
    <d v="2018-12-31T00:00:00"/>
    <x v="11"/>
    <s v="Honorarios Entidad"/>
    <n v="41"/>
    <n v="1"/>
    <d v="2018-01-18T00:00:00"/>
    <s v="ALEXANDER  LOPEZ PALACIOS"/>
    <n v="145"/>
    <s v="CONTRATO DE PRESTACION DE SERVICIOS PROFESIONALES"/>
    <n v="3"/>
    <d v="2018-01-18T00:00:00"/>
    <s v="PRESTAR LOS SERVICIOS PROFESIONALES EN LA EVALUACIÓN Y SEGUIMIENTO DE LOS ASUNTOS RELACIONADOS CON LOS DIFERENTES PROCESOS, PLANES Y PROYECTOS A CARGO DE LA DIRECCIÓN DE GESTIÓN CORPORATIVA."/>
    <n v="110477235"/>
    <n v="0"/>
    <n v="0"/>
    <n v="110477235"/>
    <n v="110477235"/>
    <n v="0"/>
    <x v="4"/>
  </r>
  <r>
    <n v="2018"/>
    <n v="136"/>
    <n v="1"/>
    <d v="2018-01-01T00:00:00"/>
    <d v="2018-12-31T00:00:00"/>
    <d v="2018-12-31T00:00:00"/>
    <x v="11"/>
    <s v="Honorarios Entidad"/>
    <n v="37"/>
    <n v="2"/>
    <d v="2018-01-18T00:00:00"/>
    <s v="LUIS GABRIEL ESPITIA PINZON"/>
    <n v="145"/>
    <s v="CONTRATO DE PRESTACION DE SERVICIOS PROFESIONALES"/>
    <n v="2"/>
    <d v="2018-01-18T00:00:00"/>
    <s v="PRESTAR LOS SERVICIOS PROFESIONALES EN LA FORMULACIÓN E IMPLEMENTACIÓN DE LAS DECISIONES DE LA DIRECCIÓN DE GESTIÓN CORPORATIVA."/>
    <n v="110477235"/>
    <n v="0"/>
    <n v="0"/>
    <n v="110477235"/>
    <n v="110477235"/>
    <n v="0"/>
    <x v="4"/>
  </r>
  <r>
    <n v="2018"/>
    <n v="136"/>
    <n v="1"/>
    <d v="2018-01-01T00:00:00"/>
    <d v="2018-12-31T00:00:00"/>
    <d v="2018-12-31T00:00:00"/>
    <x v="11"/>
    <s v="Honorarios Entidad"/>
    <n v="50"/>
    <n v="6"/>
    <d v="2018-01-18T00:00:00"/>
    <s v="JANNETH MARCELA MATTA OSPINA"/>
    <n v="145"/>
    <s v="CONTRATO DE PRESTACION DE SERVICIOS PROFESIONALES"/>
    <n v="8"/>
    <d v="2018-01-18T00:00:00"/>
    <s v="Prestar servicios profesionales para la formulación, implementación y seguimiento del Sistema de Gestión de Seguridad y Salud en el trabajo, conforme a los requisitos establecidos en el Decreto 1072 de 2015."/>
    <n v="88381788"/>
    <n v="0"/>
    <n v="0"/>
    <n v="88381788"/>
    <n v="88381788"/>
    <n v="0"/>
    <x v="4"/>
  </r>
  <r>
    <n v="2018"/>
    <n v="136"/>
    <n v="1"/>
    <d v="2018-01-01T00:00:00"/>
    <d v="2018-12-31T00:00:00"/>
    <d v="2018-12-31T00:00:00"/>
    <x v="11"/>
    <s v="Honorarios Entidad"/>
    <n v="36"/>
    <n v="7"/>
    <d v="2018-01-19T00:00:00"/>
    <s v="IVAN JAVIER GOMEZ MANCERA"/>
    <n v="145"/>
    <s v="CONTRATO DE PRESTACION DE SERVICIOS PROFESIONALES"/>
    <n v="12"/>
    <d v="2018-01-18T00:00:00"/>
    <s v="Prestar los servicios profesionales para la implementación del nuevo marco normativo contable en la Secretaría Jurídica Distrital."/>
    <n v="110477235"/>
    <n v="0"/>
    <n v="0"/>
    <n v="110477235"/>
    <n v="110477235"/>
    <n v="0"/>
    <x v="4"/>
  </r>
  <r>
    <n v="2018"/>
    <n v="136"/>
    <n v="1"/>
    <d v="2018-01-01T00:00:00"/>
    <d v="2018-12-31T00:00:00"/>
    <d v="2018-12-31T00:00:00"/>
    <x v="11"/>
    <s v="Honorarios Entidad"/>
    <n v="39"/>
    <n v="20"/>
    <d v="2018-01-22T00:00:00"/>
    <s v="MARCO DAVID SERRANO TURRIAGO"/>
    <n v="145"/>
    <s v="CONTRATO DE PRESTACION DE SERVICIOS PROFESIONALES"/>
    <n v="33"/>
    <d v="2018-01-22T00:00:00"/>
    <s v="Prestar los servicios profesionales en los componentes del proceso de gestión del talento humano que le sean asignados por la Dirección de Gestión Corporativa."/>
    <n v="88381788"/>
    <n v="0"/>
    <n v="0"/>
    <n v="88381788"/>
    <n v="88381788"/>
    <n v="0"/>
    <x v="4"/>
  </r>
  <r>
    <n v="2018"/>
    <n v="136"/>
    <n v="1"/>
    <d v="2018-01-01T00:00:00"/>
    <d v="2018-12-31T00:00:00"/>
    <d v="2018-12-31T00:00:00"/>
    <x v="11"/>
    <s v="Honorarios Entidad"/>
    <n v="87"/>
    <n v="22"/>
    <d v="2018-01-22T00:00:00"/>
    <s v="GLADYS PATRICIA SILVA CORDERO"/>
    <n v="145"/>
    <s v="CONTRATO DE PRESTACION DE SERVICIOS PROFESIONALES"/>
    <n v="16"/>
    <d v="2018-01-22T00:00:00"/>
    <s v="Prestar los servicios profesionales para la realización de actividades propias del control interno de la Secretaría Jurídica Distrital."/>
    <n v="110477235"/>
    <n v="0"/>
    <n v="0"/>
    <n v="110477235"/>
    <n v="110477235"/>
    <n v="0"/>
    <x v="4"/>
  </r>
  <r>
    <n v="2018"/>
    <n v="136"/>
    <n v="1"/>
    <d v="2018-01-01T00:00:00"/>
    <d v="2018-12-31T00:00:00"/>
    <d v="2018-12-31T00:00:00"/>
    <x v="11"/>
    <s v="Honorarios Entidad"/>
    <n v="13"/>
    <n v="54"/>
    <d v="2018-01-26T00:00:00"/>
    <s v="MARTIN BERMUDEZ ASOCIADOS S A"/>
    <n v="145"/>
    <s v="CONTRATO DE PRESTACION DE SERVICIOS PROFESIONALES"/>
    <n v="61"/>
    <d v="2018-01-25T00:00:00"/>
    <s v="Prestar los servicios profesionales altamente calificados como abogado experto en Derecho Administrativo y/o en Derecho Público, para brindar asesoría y acompañamiento jurídico al despacho del Alcalde Mayor de Bogotá, D.C., y a la Secretaría Jurídica Distrital, en temas de alto impacto para el Distrito Capital."/>
    <n v="209000000"/>
    <n v="0"/>
    <n v="0"/>
    <n v="209000000"/>
    <n v="209000000"/>
    <n v="0"/>
    <x v="4"/>
  </r>
  <r>
    <n v="2018"/>
    <n v="136"/>
    <n v="1"/>
    <d v="2018-01-01T00:00:00"/>
    <d v="2018-12-31T00:00:00"/>
    <d v="2018-12-31T00:00:00"/>
    <x v="11"/>
    <s v="Honorarios Entidad"/>
    <n v="72"/>
    <n v="59"/>
    <d v="2018-01-26T00:00:00"/>
    <s v="BELTRAN &amp; CASTELLANOS ASOCIADOS LTDA."/>
    <n v="145"/>
    <s v="CONTRATO DE PRESTACION DE SERVICIOS PROFESIONALES"/>
    <n v="56"/>
    <d v="2018-01-24T00:00:00"/>
    <s v="Prestar los servicios profesionales para la representación judicial de Bogotá, D.C., en relación con la Acción Popular No. 2017-0050 promovida en contra del Distrito Capial."/>
    <n v="70000000"/>
    <n v="35000000"/>
    <n v="0"/>
    <n v="35000000"/>
    <n v="35000000"/>
    <n v="0"/>
    <x v="4"/>
  </r>
  <r>
    <n v="2018"/>
    <n v="136"/>
    <n v="1"/>
    <d v="2018-01-01T00:00:00"/>
    <d v="2018-12-31T00:00:00"/>
    <d v="2018-12-31T00:00:00"/>
    <x v="11"/>
    <s v="Honorarios Entidad"/>
    <n v="93"/>
    <n v="61"/>
    <d v="2018-01-26T00:00:00"/>
    <s v="FREDDY ALEJANDRO REYES BELLO"/>
    <n v="145"/>
    <s v="CONTRATO DE PRESTACION DE SERVICIOS PROFESIONALES"/>
    <n v="64"/>
    <d v="2018-01-26T00:00:00"/>
    <s v="Prestar los servicios profesionales para asesorar la realización de actividades propias del control interno de la Secretaría Jurídica Distrital."/>
    <n v="110477235"/>
    <n v="0"/>
    <n v="0"/>
    <n v="110477235"/>
    <n v="110477235"/>
    <n v="0"/>
    <x v="4"/>
  </r>
  <r>
    <n v="2018"/>
    <n v="136"/>
    <n v="1"/>
    <d v="2018-01-01T00:00:00"/>
    <d v="2018-12-31T00:00:00"/>
    <d v="2018-12-31T00:00:00"/>
    <x v="11"/>
    <s v="Honorarios Entidad"/>
    <n v="100"/>
    <n v="62"/>
    <d v="2018-01-26T00:00:00"/>
    <s v="ALVARO  LESMES QUINTERO"/>
    <n v="145"/>
    <s v="CONTRATO DE PRESTACION DE SERVICIOS PROFESIONALES"/>
    <n v="66"/>
    <d v="2018-01-26T00:00:00"/>
    <s v="Prestar los servicios profesionales para el desarrollo de estrategias de comunicación de la Secretaría Jurídica Distrtial."/>
    <n v="88381788"/>
    <n v="0"/>
    <n v="0"/>
    <n v="88381788"/>
    <n v="88381788"/>
    <n v="0"/>
    <x v="4"/>
  </r>
  <r>
    <n v="2018"/>
    <n v="136"/>
    <n v="1"/>
    <d v="2018-01-01T00:00:00"/>
    <d v="2018-12-31T00:00:00"/>
    <d v="2018-12-31T00:00:00"/>
    <x v="11"/>
    <s v="Honorarios Entidad"/>
    <n v="104"/>
    <n v="69"/>
    <d v="2018-01-26T00:00:00"/>
    <s v="ALVAREZ ZARATE &amp; ASOCIADOS S.A.S."/>
    <n v="145"/>
    <s v="CONTRATO DE PRESTACION DE SERVICIOS PROFESIONALES"/>
    <n v="69"/>
    <d v="2018-01-26T00:00:00"/>
    <s v="Prestar los servicios profesionales de acompañamiento jurídico en el Distrito Capital, en la elaboración de una política de prevención de daño antijurídico y revisión de lineamientos en temas de arbitramento nacional e internacional, para la prevención de disputas."/>
    <n v="80347080"/>
    <n v="0"/>
    <n v="0"/>
    <n v="80347080"/>
    <n v="80347080"/>
    <n v="0"/>
    <x v="4"/>
  </r>
  <r>
    <n v="2018"/>
    <n v="136"/>
    <n v="1"/>
    <d v="2018-01-01T00:00:00"/>
    <d v="2018-12-31T00:00:00"/>
    <d v="2018-12-31T00:00:00"/>
    <x v="11"/>
    <s v="Honorarios Entidad"/>
    <n v="103"/>
    <n v="70"/>
    <d v="2018-01-26T00:00:00"/>
    <s v="FERNANDO  TRUJILLO HERNANDEZ"/>
    <n v="145"/>
    <s v="CONTRATO DE PRESTACION DE SERVICIOS PROFESIONALES"/>
    <n v="81"/>
    <d v="2018-01-26T00:00:00"/>
    <s v="Prestar los servicios profesionales dentro de las actividades relacionadas con el Sistema de Quejas y Soluciones de la Secretaría Jurídica Distrital."/>
    <n v="88381788"/>
    <n v="0"/>
    <n v="0"/>
    <n v="88381788"/>
    <n v="56242956"/>
    <n v="32138832"/>
    <x v="4"/>
  </r>
  <r>
    <n v="2018"/>
    <n v="136"/>
    <n v="1"/>
    <d v="2018-01-01T00:00:00"/>
    <d v="2018-12-31T00:00:00"/>
    <d v="2018-12-31T00:00:00"/>
    <x v="11"/>
    <s v="Honorarios Entidad"/>
    <n v="73"/>
    <n v="71"/>
    <d v="2018-01-26T00:00:00"/>
    <s v="GERMAN  PEÑA ORDOÑEZ"/>
    <n v="145"/>
    <s v="CONTRATO DE PRESTACION DE SERVICIOS PROFESIONALES"/>
    <n v="72"/>
    <d v="2018-01-26T00:00:00"/>
    <s v="Prestar servicios profesionales para realizar la sustentación ante despachos judiciales, del dictamen pericial en el proceso penal caso tierreros."/>
    <n v="15000000"/>
    <n v="15000000"/>
    <n v="0"/>
    <n v="0"/>
    <n v="0"/>
    <n v="0"/>
    <x v="4"/>
  </r>
  <r>
    <n v="2018"/>
    <n v="136"/>
    <n v="1"/>
    <d v="2018-01-01T00:00:00"/>
    <d v="2018-12-31T00:00:00"/>
    <d v="2018-12-31T00:00:00"/>
    <x v="11"/>
    <s v="Honorarios Entidad"/>
    <n v="101"/>
    <n v="73"/>
    <d v="2018-01-26T00:00:00"/>
    <s v="CRISTHIAN GIOVANI FRANCO GUIJARRO"/>
    <n v="145"/>
    <s v="CONTRATO DE PRESTACION DE SERVICIOS PROFESIONALES"/>
    <n v="80"/>
    <d v="2018-01-26T00:00:00"/>
    <s v="Prestar los servicios profesionales especializados para desarrollar las actividades propias de empleo público para la Secretaría Jurídica Distrital."/>
    <n v="88381788"/>
    <n v="0"/>
    <n v="0"/>
    <n v="88381788"/>
    <n v="88381788"/>
    <n v="0"/>
    <x v="4"/>
  </r>
  <r>
    <n v="2018"/>
    <n v="136"/>
    <n v="1"/>
    <d v="2018-01-01T00:00:00"/>
    <d v="2018-12-31T00:00:00"/>
    <d v="2018-12-31T00:00:00"/>
    <x v="11"/>
    <s v="Honorarios Entidad"/>
    <n v="99"/>
    <n v="74"/>
    <d v="2018-01-26T00:00:00"/>
    <s v="CARLOS ALBERTO LOPEZ CADENA"/>
    <n v="145"/>
    <s v="CONTRATO DE PRESTACION DE SERVICIOS PROFESIONALES"/>
    <n v="70"/>
    <d v="2018-01-26T00:00:00"/>
    <s v="Prestar servicios profesionales especializados como abogado (a) experto en Derecho Constitucional y/o Derecho Público, con el fin de brindar asesoría y acompañamiento jurídico que requiera el Despacho del Alcalde de Bogotá D.C. y/o la Secretaría Jurídica Distrital."/>
    <n v="110477235"/>
    <n v="0"/>
    <n v="0"/>
    <n v="110477235"/>
    <n v="110477235"/>
    <n v="0"/>
    <x v="4"/>
  </r>
  <r>
    <n v="2018"/>
    <n v="136"/>
    <n v="1"/>
    <d v="2018-01-01T00:00:00"/>
    <d v="2018-12-31T00:00:00"/>
    <d v="2018-12-31T00:00:00"/>
    <x v="11"/>
    <s v="Honorarios Entidad"/>
    <n v="102"/>
    <n v="78"/>
    <d v="2018-01-26T00:00:00"/>
    <s v="ALEXANDER ANTONIO PABON CAPACHO"/>
    <n v="145"/>
    <s v="CONTRATO DE PRESTACION DE SERVICIOS PROFESIONALES"/>
    <n v="75"/>
    <d v="2018-01-26T00:00:00"/>
    <s v="Prestar sus servicios profesionales para apoyar en el desarrollo y cumplimiento de las actividades establecidas en el procedimiento de notificaciones de la Secretaría Jurídica Distrital."/>
    <n v="81016639"/>
    <n v="22095447"/>
    <n v="0"/>
    <n v="58921192"/>
    <n v="58921192"/>
    <n v="0"/>
    <x v="4"/>
  </r>
  <r>
    <n v="2018"/>
    <n v="136"/>
    <n v="1"/>
    <d v="2018-01-01T00:00:00"/>
    <d v="2018-12-31T00:00:00"/>
    <d v="2018-12-31T00:00:00"/>
    <x v="11"/>
    <s v="Honorarios Entidad"/>
    <n v="166"/>
    <n v="144"/>
    <d v="2018-08-27T00:00:00"/>
    <s v="RUTH STELLA CORREA PALACIO"/>
    <n v="145"/>
    <s v="CONTRATO DE PRESTACION DE SERVICIOS PROFESIONALES"/>
    <n v="103"/>
    <d v="2018-08-27T00:00:00"/>
    <s v="PRESTAR LOS SERVICIOS PROFESIONALES PARA EJERCER LA REPRESENTACIÓN JUDICIAL DE BOGOTÁ D.C., EN RELACIÓN CON LA ACCIÓN POPULAR NO. 2018-00683 PROMOVIDA EN CONTRA DE LA ALCALDIA DE BOGOTÁ Y OTRAS ENTIDADES DEL SECTOR CENTRAL Y DESCENTRALIZADO DE LA ADMINISTRACIÓN DISTRITAL."/>
    <n v="148750000"/>
    <n v="14875000"/>
    <n v="0"/>
    <n v="133875000"/>
    <n v="133875000"/>
    <n v="0"/>
    <x v="7"/>
  </r>
  <r>
    <n v="2018"/>
    <n v="136"/>
    <n v="1"/>
    <d v="2018-01-01T00:00:00"/>
    <d v="2018-12-31T00:00:00"/>
    <d v="2018-12-31T00:00:00"/>
    <x v="11"/>
    <s v="Honorarios Entidad"/>
    <n v="183"/>
    <n v="172"/>
    <d v="2018-10-01T00:00:00"/>
    <s v="PALACIO JOUVE &amp; GARCIA ABOGADOS SAS"/>
    <n v="145"/>
    <s v="CONTRATO DE PRESTACION DE SERVICIOS PROFESIONALES"/>
    <n v="113"/>
    <d v="2018-10-01T00:00:00"/>
    <s v="Prestar los servicios profesionales altamente calificados en contratación estatal, para brindar asesoría y acompañamiento jurídico a la Secretaría Jurídica Distrital."/>
    <n v="54000000"/>
    <n v="600000"/>
    <n v="0"/>
    <n v="53400000"/>
    <n v="53400000"/>
    <n v="0"/>
    <x v="3"/>
  </r>
  <r>
    <n v="2018"/>
    <n v="136"/>
    <n v="1"/>
    <d v="2018-01-01T00:00:00"/>
    <d v="2018-12-31T00:00:00"/>
    <d v="2018-12-31T00:00:00"/>
    <x v="7"/>
    <s v="Gastos de Transporte y Comunicación"/>
    <n v="118"/>
    <n v="99"/>
    <d v="2018-04-09T00:00:00"/>
    <s v="SERVICIOS POSTALES NACIONALES S A"/>
    <n v="11"/>
    <s v="CONTRATOS INTERADMINISTRATIVOS"/>
    <n v="83"/>
    <d v="2018-04-09T00:00:00"/>
    <s v="Adición al contrato interadministrativo No. 83 de 2017, cuyo objeto es        &quot; Prestar el servicio de correo y mensajería expresa para las distintas dependencias de la Secretaría Jurídica Distrital&quot;."/>
    <n v="85031354"/>
    <n v="0"/>
    <n v="0"/>
    <n v="85031354"/>
    <n v="85031354"/>
    <n v="0"/>
    <x v="9"/>
  </r>
  <r>
    <n v="2018"/>
    <n v="136"/>
    <n v="1"/>
    <d v="2018-01-01T00:00:00"/>
    <d v="2018-12-31T00:00:00"/>
    <d v="2018-12-31T00:00:00"/>
    <x v="7"/>
    <s v="Gastos de Transporte y Comunicación"/>
    <n v="139"/>
    <n v="120"/>
    <d v="2018-07-04T00:00:00"/>
    <s v="SERVICIOS POSTALES NACIONALES S A"/>
    <n v="11"/>
    <s v="CONTRATOS INTERADMINISTRATIVOS"/>
    <n v="90"/>
    <d v="2018-07-04T00:00:00"/>
    <s v="Contratar el servicio de correo y mensajería expresa para las distintas dependencias de la Secretaría Jurídica Distrital."/>
    <n v="216407561"/>
    <n v="0"/>
    <n v="0"/>
    <n v="216407561"/>
    <n v="216407561"/>
    <n v="0"/>
    <x v="2"/>
  </r>
  <r>
    <n v="2018"/>
    <n v="136"/>
    <n v="1"/>
    <d v="2018-01-01T00:00:00"/>
    <d v="2018-12-31T00:00:00"/>
    <d v="2018-12-31T00:00:00"/>
    <x v="7"/>
    <s v="Gastos de Transporte y Comunicación"/>
    <n v="226"/>
    <n v="221"/>
    <d v="2018-12-28T00:00:00"/>
    <s v="COLOMBIA TELECOMUNICACIONES S A E S P"/>
    <n v="12"/>
    <s v="CONTRATO DE PRESTACION DE SERVICIOS"/>
    <n v="84"/>
    <d v="2018-05-08T00:00:00"/>
    <s v="Adición y prórroga del contrato No. 084 de 2018, que tiene por objeto prestar el servicio de telefonía celular para la Secretaría Jurídica Distrital."/>
    <n v="2618340"/>
    <n v="0"/>
    <n v="0"/>
    <n v="2618340"/>
    <n v="0"/>
    <n v="2618340"/>
    <x v="1"/>
  </r>
  <r>
    <n v="2018"/>
    <n v="136"/>
    <n v="1"/>
    <d v="2018-01-01T00:00:00"/>
    <d v="2018-12-31T00:00:00"/>
    <d v="2018-12-31T00:00:00"/>
    <x v="7"/>
    <s v="Gastos de Transporte y Comunicación"/>
    <n v="192"/>
    <n v="222"/>
    <d v="2018-12-28T00:00:00"/>
    <s v="SERVICIOS POSTALES NACIONALES S A"/>
    <n v="11"/>
    <s v="CONTRATOS INTERADMINISTRATIVOS"/>
    <n v="90"/>
    <d v="2018-07-04T00:00:00"/>
    <s v="ADICIÓN AL CONTRATO INTERADMINISTRATIVO NO. 090 DE 2018, QUE TIENE POR OBJETO &quot;PRESTAR EL SERVICIO DE CORREO Y MENSAJERIA EXPRESA PARA LAS DISTINTAS DEPENDENCIAS DE LA SECRETARÍA JURÍDICA DISTRITAL&quot;."/>
    <n v="108203781"/>
    <n v="0"/>
    <n v="0"/>
    <n v="108203781"/>
    <n v="99400"/>
    <n v="108104381"/>
    <x v="1"/>
  </r>
  <r>
    <n v="2018"/>
    <n v="136"/>
    <n v="1"/>
    <d v="2018-01-01T00:00:00"/>
    <d v="2018-12-31T00:00:00"/>
    <d v="2018-12-31T00:00:00"/>
    <x v="8"/>
    <s v="Impresos y  Publicaciones"/>
    <n v="225"/>
    <n v="219"/>
    <d v="2018-12-21T00:00:00"/>
    <s v="V PUBLICACIONES SAS"/>
    <n v="12"/>
    <s v="CONTRATO DE PRESTACION DE SERVICIOS"/>
    <n v="129"/>
    <d v="2018-12-21T00:00:00"/>
    <s v="CONTRATAR LOS SERVICIOS DE SUSCRIPCIÓN AL PORTAFOLIO DE ACTUALIDAD JURÍDICA PARA LA SECRETARÍA JURÍDICA DISTRITAL."/>
    <n v="27946894"/>
    <n v="0"/>
    <n v="0"/>
    <n v="27946894"/>
    <n v="0"/>
    <n v="27946894"/>
    <x v="1"/>
  </r>
  <r>
    <n v="2018"/>
    <n v="136"/>
    <n v="1"/>
    <d v="2018-01-01T00:00:00"/>
    <d v="2018-12-31T00:00:00"/>
    <d v="2018-12-31T00:00:00"/>
    <x v="0"/>
    <s v="191 - Implementación y fortalecimiento de la Gerencia Jurídica Transversal para una Bogotá eficiente y Mejor para Todos"/>
    <n v="17"/>
    <n v="8"/>
    <d v="2018-01-19T00:00:00"/>
    <s v="MIGUEL ANGEL GRANADOS SANCHEZ"/>
    <n v="145"/>
    <s v="CONTRATO DE PRESTACION DE SERVICIOS PROFESIONALES"/>
    <n v="1"/>
    <d v="2018-01-19T00:00:00"/>
    <s v="Prestar los servicios profesionales a la Secretaría Jurídica Distrital para realizar el seguimiento y monitoreo a los asuntos relacionados con el Congreso de la República y el Concejo de Bogotá, D.C., así como al Sistema Integrado de Gestión y Planeación de la Dirección Distrital de Doctrina y Asuntos Normativos."/>
    <n v="95746937"/>
    <n v="0"/>
    <n v="0"/>
    <n v="95746937"/>
    <n v="95746937"/>
    <n v="0"/>
    <x v="4"/>
  </r>
  <r>
    <n v="2018"/>
    <n v="136"/>
    <n v="1"/>
    <d v="2018-01-01T00:00:00"/>
    <d v="2018-12-31T00:00:00"/>
    <d v="2018-12-31T00:00:00"/>
    <x v="0"/>
    <s v="191 - Implementación y fortalecimiento de la Gerencia Jurídica Transversal para una Bogotá eficiente y Mejor para Todos"/>
    <n v="45"/>
    <n v="9"/>
    <d v="2018-01-19T00:00:00"/>
    <s v="JULIO CESAR AMAYA MENDEZ"/>
    <n v="145"/>
    <s v="CONTRATO DE PRESTACION DE SERVICIOS PROFESIONALES"/>
    <n v="7"/>
    <d v="2018-01-19T00:00:00"/>
    <s v="Prestar los servicios profesionales para la realización de análisis jurídicos que permitan la actualización de los sistemas de información jurídicos."/>
    <n v="66286341"/>
    <n v="0"/>
    <n v="0"/>
    <n v="66286341"/>
    <n v="66286341"/>
    <n v="0"/>
    <x v="4"/>
  </r>
  <r>
    <n v="2018"/>
    <n v="136"/>
    <n v="1"/>
    <d v="2018-01-01T00:00:00"/>
    <d v="2018-12-31T00:00:00"/>
    <d v="2018-12-31T00:00:00"/>
    <x v="0"/>
    <s v="191 - Implementación y fortalecimiento de la Gerencia Jurídica Transversal para una Bogotá eficiente y Mejor para Todos"/>
    <n v="48"/>
    <n v="11"/>
    <d v="2018-01-19T00:00:00"/>
    <s v="MONICA MARIA CABRA BAUTISTA"/>
    <n v="145"/>
    <s v="CONTRATO DE PRESTACION DE SERVICIOS PROFESIONALES"/>
    <n v="14"/>
    <d v="2018-01-19T00:00:00"/>
    <s v="Prestar los servicios profesionales para la elaboración de estudios de impacto para el Distrito Capital."/>
    <n v="110477235"/>
    <n v="0"/>
    <n v="0"/>
    <n v="110477235"/>
    <n v="110477235"/>
    <n v="0"/>
    <x v="4"/>
  </r>
  <r>
    <n v="2018"/>
    <n v="136"/>
    <n v="1"/>
    <d v="2018-01-01T00:00:00"/>
    <d v="2018-12-31T00:00:00"/>
    <d v="2018-12-31T00:00:00"/>
    <x v="0"/>
    <s v="191 - Implementación y fortalecimiento de la Gerencia Jurídica Transversal para una Bogotá eficiente y Mejor para Todos"/>
    <n v="84"/>
    <n v="12"/>
    <d v="2018-01-19T00:00:00"/>
    <s v="PAOLA ANDREA GOMEZ VELEZ"/>
    <n v="145"/>
    <s v="CONTRATO DE PRESTACION DE SERVICIOS PROFESIONALES"/>
    <n v="18"/>
    <d v="2018-01-19T00:00:00"/>
    <s v="Prestar servicios profesionales a la Dirección Distrital de Defensa Judicial y Prevención del daño antijurídico, para el levantamiento, desarrollo y elaboración de políticas de prevención del daño antijurídico, así como representación judicial y extrajudicial en el seguimiento y cumplimiento de sentencias y providencias judiciales ejecutoriadas en las que se establezcan obligaciones a cargo del Distrito Capital."/>
    <n v="44190894"/>
    <n v="0"/>
    <n v="0"/>
    <n v="44190894"/>
    <n v="44190894"/>
    <n v="0"/>
    <x v="4"/>
  </r>
  <r>
    <n v="2018"/>
    <n v="136"/>
    <n v="1"/>
    <d v="2018-01-01T00:00:00"/>
    <d v="2018-12-31T00:00:00"/>
    <d v="2018-12-31T00:00:00"/>
    <x v="0"/>
    <s v="191 - Implementación y fortalecimiento de la Gerencia Jurídica Transversal para una Bogotá eficiente y Mejor para Todos"/>
    <n v="80"/>
    <n v="13"/>
    <d v="2018-01-19T00:00:00"/>
    <s v="CRISTIAN ANDRES CARRANZA RAMIREZ"/>
    <n v="145"/>
    <s v="CONTRATO DE PRESTACION DE SERVICIOS PROFESIONALES"/>
    <n v="19"/>
    <d v="2018-01-19T00:00:00"/>
    <s v="Prestar sus servicios profesionales en la defensa de los intereses del Distrito Capital, asesoría jurídicay representación judicial y extrajudicial del Distrito Capital, incluyendo el seguimiento y cumplimiento de sentencias y providencias judiciales ejecutoriadas, como son las acciones constitucionales, proferidas por los despachos judiciales  en las que se vincule al Distrito Capital."/>
    <n v="110477235"/>
    <n v="0"/>
    <n v="0"/>
    <n v="110477235"/>
    <n v="110477235"/>
    <n v="0"/>
    <x v="4"/>
  </r>
  <r>
    <n v="2018"/>
    <n v="136"/>
    <n v="1"/>
    <d v="2018-01-01T00:00:00"/>
    <d v="2018-12-31T00:00:00"/>
    <d v="2018-12-31T00:00:00"/>
    <x v="0"/>
    <s v="191 - Implementación y fortalecimiento de la Gerencia Jurídica Transversal para una Bogotá eficiente y Mejor para Todos"/>
    <n v="44"/>
    <n v="14"/>
    <d v="2018-01-19T00:00:00"/>
    <s v="ANYI SHARLYN MARIN CAMARGO"/>
    <n v="145"/>
    <s v="CONTRATO DE PRESTACION DE SERVICIOS PROFESIONALES"/>
    <n v="11"/>
    <d v="2018-01-19T00:00:00"/>
    <s v="Prestar los servicios profesionales para la realización de análisis jurídicos que permitan la actualización de los sistemas de información jurídicos."/>
    <n v="66286341"/>
    <n v="0"/>
    <n v="0"/>
    <n v="66286341"/>
    <n v="66286341"/>
    <n v="0"/>
    <x v="4"/>
  </r>
  <r>
    <n v="2018"/>
    <n v="136"/>
    <n v="1"/>
    <d v="2018-01-01T00:00:00"/>
    <d v="2018-12-31T00:00:00"/>
    <d v="2018-12-31T00:00:00"/>
    <x v="0"/>
    <s v="191 - Implementación y fortalecimiento de la Gerencia Jurídica Transversal para una Bogotá eficiente y Mejor para Todos"/>
    <n v="83"/>
    <n v="16"/>
    <d v="2018-01-22T00:00:00"/>
    <s v="LILIANA JOHANNA SINISTERRA REY"/>
    <n v="145"/>
    <s v="CONTRATO DE PRESTACION DE SERVICIOS PROFESIONALES"/>
    <n v="26"/>
    <d v="2018-01-22T00:00:00"/>
    <s v="Prestar sus servicios profesionales en lo referente al seguimiento y cumplimiento de providencias judiciales ejecutoriadas proferidas por los jueces, tribunales y altas cortes en las que se establezcan el cumplimiento de obligaciones a cargo del Disrito Capital."/>
    <n v="44190894"/>
    <n v="0"/>
    <n v="0"/>
    <n v="44190894"/>
    <n v="44190894"/>
    <n v="0"/>
    <x v="4"/>
  </r>
  <r>
    <n v="2018"/>
    <n v="136"/>
    <n v="1"/>
    <d v="2018-01-01T00:00:00"/>
    <d v="2018-12-31T00:00:00"/>
    <d v="2018-12-31T00:00:00"/>
    <x v="0"/>
    <s v="191 - Implementación y fortalecimiento de la Gerencia Jurídica Transversal para una Bogotá eficiente y Mejor para Todos"/>
    <n v="81"/>
    <n v="17"/>
    <d v="2018-01-22T00:00:00"/>
    <s v="DIEGO ALEJANDRO PEÑA SANCHEZ"/>
    <n v="145"/>
    <s v="CONTRATO DE PRESTACION DE SERVICIOS PROFESIONALES"/>
    <n v="27"/>
    <d v="2018-01-22T00:00:00"/>
    <s v="Prestar servicios de apoyo para el seguimiento de las decisiones judiciales y extrajudiciales."/>
    <n v="29460596"/>
    <n v="29460596"/>
    <n v="0"/>
    <n v="0"/>
    <n v="0"/>
    <n v="0"/>
    <x v="4"/>
  </r>
  <r>
    <n v="2018"/>
    <n v="136"/>
    <n v="1"/>
    <d v="2018-01-01T00:00:00"/>
    <d v="2018-12-31T00:00:00"/>
    <d v="2018-12-31T00:00:00"/>
    <x v="0"/>
    <s v="191 - Implementación y fortalecimiento de la Gerencia Jurídica Transversal para una Bogotá eficiente y Mejor para Todos"/>
    <n v="81"/>
    <n v="18"/>
    <d v="2018-01-22T00:00:00"/>
    <s v="DIEGO ALEJANDRO PEÑA SANCHEZ"/>
    <n v="148"/>
    <s v="CONTRATO DE PRESTACION DE SERVICIOS DE APOYO A LA GESTION"/>
    <n v="27"/>
    <d v="2018-01-22T00:00:00"/>
    <s v="Prestar servicios de apoyo para el seguimiento de las decisiones judiciales y extrajudiciales."/>
    <n v="29460596"/>
    <n v="0"/>
    <n v="0"/>
    <n v="29460596"/>
    <n v="29460596"/>
    <n v="0"/>
    <x v="4"/>
  </r>
  <r>
    <n v="2018"/>
    <n v="136"/>
    <n v="1"/>
    <d v="2018-01-01T00:00:00"/>
    <d v="2018-12-31T00:00:00"/>
    <d v="2018-12-31T00:00:00"/>
    <x v="0"/>
    <s v="191 - Implementación y fortalecimiento de la Gerencia Jurídica Transversal para una Bogotá eficiente y Mejor para Todos"/>
    <n v="70"/>
    <n v="21"/>
    <d v="2018-01-22T00:00:00"/>
    <s v="WILMER DANIEL GUTIERREZ PULIDO"/>
    <n v="145"/>
    <s v="CONTRATO DE PRESTACION DE SERVICIOS PROFESIONALES"/>
    <n v="43"/>
    <d v="2018-01-22T00:00:00"/>
    <s v="PRESTAR LOS SERVICIOS PROFESIONALES PARA IMPLEMENTAR HERRAMIENTAS QUE PERMITAN LA ORGANIZACIÓN, ANÁLISIS, CONTROL Y SEGUIMIENTO DE LA INFORMACIÓN QUE GENERA LA DIRECCIÓN, A PARTIR DE LAS CUALES SE PUEDA DETERMINAR EL ESTADO DE LAS ESAL PARA LA TOMA DE DECISIONES DE LA DIRECCIÓN."/>
    <n v="44190894"/>
    <n v="0"/>
    <n v="0"/>
    <n v="44190894"/>
    <n v="44190894"/>
    <n v="0"/>
    <x v="4"/>
  </r>
  <r>
    <n v="2018"/>
    <n v="136"/>
    <n v="1"/>
    <d v="2018-01-01T00:00:00"/>
    <d v="2018-12-31T00:00:00"/>
    <d v="2018-12-31T00:00:00"/>
    <x v="0"/>
    <s v="191 - Implementación y fortalecimiento de la Gerencia Jurídica Transversal para una Bogotá eficiente y Mejor para Todos"/>
    <n v="16"/>
    <n v="31"/>
    <d v="2018-01-22T00:00:00"/>
    <s v="CLAUDIA MARINA NIÑO MESA"/>
    <n v="145"/>
    <s v="CONTRATO DE PRESTACION DE SERVICIOS PROFESIONALES"/>
    <n v="17"/>
    <d v="2018-01-22T00:00:00"/>
    <s v="PRESTAR LOS SERVICIOS PROFESIONALES ESPECIALIZADOS COMO ABOGADA A LA SECRETARÍA JURÍDICA DISTRITAL PARA APOYAR  A LA  DIRECCIÓN DISTRITAL DE DOCTRINA Y ASUNTOS NORMATIVOS EN LA REVISIÓN DE ACTOS ADMINISTRATIVOS RELACIONADOS CON ORDENAMIENTO TERRITORIAL, PLANEACIÓN URBANA Y HÁBITAT."/>
    <n v="110477235"/>
    <n v="0"/>
    <n v="0"/>
    <n v="110477235"/>
    <n v="110477235"/>
    <n v="0"/>
    <x v="4"/>
  </r>
  <r>
    <n v="2018"/>
    <n v="136"/>
    <n v="1"/>
    <d v="2018-01-01T00:00:00"/>
    <d v="2018-12-31T00:00:00"/>
    <d v="2018-12-31T00:00:00"/>
    <x v="0"/>
    <s v="191 - Implementación y fortalecimiento de la Gerencia Jurídica Transversal para una Bogotá eficiente y Mejor para Todos"/>
    <n v="79"/>
    <n v="34"/>
    <d v="2018-01-22T00:00:00"/>
    <s v="MARIA INES DEL ROSARIO ROJAS BENAVIDES"/>
    <n v="145"/>
    <s v="CONTRATO DE PRESTACION DE SERVICIOS PROFESIONALES"/>
    <n v="29"/>
    <d v="2018-01-22T00:00:00"/>
    <s v="Prestar sus servicios profesionales en lo referente al seguimiento y cumplimiento de providencias judiciales ejecutoriadas proferidas por los jueces, tribunales y altas cortes en las que se establezcan el cumplimiento de obligaciones a cargo del Distrito Capital."/>
    <n v="81016639"/>
    <n v="0"/>
    <n v="0"/>
    <n v="81016639"/>
    <n v="81016639"/>
    <n v="0"/>
    <x v="4"/>
  </r>
  <r>
    <n v="2018"/>
    <n v="136"/>
    <n v="1"/>
    <d v="2018-01-01T00:00:00"/>
    <d v="2018-12-31T00:00:00"/>
    <d v="2018-12-31T00:00:00"/>
    <x v="0"/>
    <s v="191 - Implementación y fortalecimiento de la Gerencia Jurídica Transversal para una Bogotá eficiente y Mejor para Todos"/>
    <n v="82"/>
    <n v="35"/>
    <d v="2018-01-22T00:00:00"/>
    <s v="MERCEDES ELIZABETH CARDOZO AVENDAÑO"/>
    <n v="148"/>
    <s v="CONTRATO DE PRESTACION DE SERVICIOS DE APOYO A LA GESTION"/>
    <n v="35"/>
    <d v="2018-01-22T00:00:00"/>
    <s v="Prestar servicios de apoyo para el seguimiento de las decisiones judiciales y extrajudiciales."/>
    <n v="29460596"/>
    <n v="0"/>
    <n v="0"/>
    <n v="29460596"/>
    <n v="29460596"/>
    <n v="0"/>
    <x v="4"/>
  </r>
  <r>
    <n v="2018"/>
    <n v="136"/>
    <n v="1"/>
    <d v="2018-01-01T00:00:00"/>
    <d v="2018-12-31T00:00:00"/>
    <d v="2018-12-31T00:00:00"/>
    <x v="0"/>
    <s v="191 - Implementación y fortalecimiento de la Gerencia Jurídica Transversal para una Bogotá eficiente y Mejor para Todos"/>
    <n v="85"/>
    <n v="36"/>
    <d v="2018-01-23T00:00:00"/>
    <s v="WILLIAM ADAN RODRIGUEZ CASTILLO"/>
    <n v="145"/>
    <s v="CONTRATO DE PRESTACION DE SERVICIOS PROFESIONALES"/>
    <n v="36"/>
    <d v="2018-01-22T00:00:00"/>
    <s v="Prestación de servicios profesionales en la representación judicial en los procesos penales, en donde sea parte el Distrito Capital."/>
    <n v="110477235"/>
    <n v="0"/>
    <n v="0"/>
    <n v="110477235"/>
    <n v="110477235"/>
    <n v="0"/>
    <x v="4"/>
  </r>
  <r>
    <n v="2018"/>
    <n v="136"/>
    <n v="1"/>
    <d v="2018-01-01T00:00:00"/>
    <d v="2018-12-31T00:00:00"/>
    <d v="2018-12-31T00:00:00"/>
    <x v="0"/>
    <s v="191 - Implementación y fortalecimiento de la Gerencia Jurídica Transversal para una Bogotá eficiente y Mejor para Todos"/>
    <n v="71"/>
    <n v="37"/>
    <d v="2018-01-23T00:00:00"/>
    <s v="CAROLINA  MEJIA DORADO"/>
    <n v="145"/>
    <s v="CONTRATO DE PRESTACION DE SERVICIOS PROFESIONALES"/>
    <n v="38"/>
    <d v="2018-01-22T00:00:00"/>
    <s v="Prestar los servicios profesionales para realizar la inspección y vigilancia a la información financiera aportada por las entidades sin ánimo de lucro y adelantar las acciones administrativas correspondientes."/>
    <n v="58921192"/>
    <n v="0"/>
    <n v="0"/>
    <n v="58921192"/>
    <n v="58921192"/>
    <n v="0"/>
    <x v="4"/>
  </r>
  <r>
    <n v="2018"/>
    <n v="136"/>
    <n v="1"/>
    <d v="2018-01-01T00:00:00"/>
    <d v="2018-12-31T00:00:00"/>
    <d v="2018-12-31T00:00:00"/>
    <x v="0"/>
    <s v="191 - Implementación y fortalecimiento de la Gerencia Jurídica Transversal para una Bogotá eficiente y Mejor para Todos"/>
    <n v="69"/>
    <n v="38"/>
    <d v="2018-01-23T00:00:00"/>
    <s v="LUIS FELIPE CHISCO APONTE"/>
    <n v="145"/>
    <s v="CONTRATO DE PRESTACION DE SERVICIOS PROFESIONALES"/>
    <n v="37"/>
    <d v="2018-01-23T00:00:00"/>
    <s v="Prestar los servicios profesionales para analizar el cumplimiento de las obligaciones de las ESAL y realizar los requerimientos y adelantar las acciones jurídicas a que haya lugar."/>
    <n v="58921192"/>
    <n v="0"/>
    <n v="0"/>
    <n v="58921192"/>
    <n v="58921192"/>
    <n v="0"/>
    <x v="4"/>
  </r>
  <r>
    <n v="2018"/>
    <n v="136"/>
    <n v="1"/>
    <d v="2018-01-01T00:00:00"/>
    <d v="2018-12-31T00:00:00"/>
    <d v="2018-12-31T00:00:00"/>
    <x v="0"/>
    <s v="191 - Implementación y fortalecimiento de la Gerencia Jurídica Transversal para una Bogotá eficiente y Mejor para Todos"/>
    <n v="68"/>
    <n v="39"/>
    <d v="2018-01-23T00:00:00"/>
    <s v="CESAR JOSE SANINT GONZALEZ"/>
    <n v="145"/>
    <s v="CONTRATO DE PRESTACION DE SERVICIOS PROFESIONALES"/>
    <n v="41"/>
    <d v="2018-01-22T00:00:00"/>
    <s v="Prestar los servicios profesionales en temas jurídicos, respecto del ejercicio de inspección, vigilancia y control a las entidades sin ánimo de lucro, así como para adelantar las acciones administrativas y sancionatorias en los casos asignados."/>
    <n v="110477235"/>
    <n v="0"/>
    <n v="0"/>
    <n v="110477235"/>
    <n v="110477235"/>
    <n v="0"/>
    <x v="4"/>
  </r>
  <r>
    <n v="2018"/>
    <n v="136"/>
    <n v="1"/>
    <d v="2018-01-01T00:00:00"/>
    <d v="2018-12-31T00:00:00"/>
    <d v="2018-12-31T00:00:00"/>
    <x v="0"/>
    <s v="191 - Implementación y fortalecimiento de la Gerencia Jurídica Transversal para una Bogotá eficiente y Mejor para Todos"/>
    <n v="66"/>
    <n v="40"/>
    <d v="2018-01-23T00:00:00"/>
    <s v="OSCAR ALFONSO PINEDA VELASCO"/>
    <n v="145"/>
    <s v="CONTRATO DE PRESTACION DE SERVICIOS PROFESIONALES"/>
    <n v="45"/>
    <d v="2018-01-22T00:00:00"/>
    <s v="Prestar los servicios profesionales para asesorar a la Dirección, en materia financiera y adelantar las acciones correspondientes en ejercicio de las facultades de inspección, vigilancia y control respecto de las ESAL."/>
    <n v="95746937"/>
    <n v="0"/>
    <n v="0"/>
    <n v="95746937"/>
    <n v="95746937"/>
    <n v="0"/>
    <x v="4"/>
  </r>
  <r>
    <n v="2018"/>
    <n v="136"/>
    <n v="1"/>
    <d v="2018-01-01T00:00:00"/>
    <d v="2018-12-31T00:00:00"/>
    <d v="2018-12-31T00:00:00"/>
    <x v="0"/>
    <s v="191 - Implementación y fortalecimiento de la Gerencia Jurídica Transversal para una Bogotá eficiente y Mejor para Todos"/>
    <n v="77"/>
    <n v="41"/>
    <d v="2018-01-23T00:00:00"/>
    <s v="BYRON SHELOCK PUERTO BARRIOS"/>
    <n v="145"/>
    <s v="CONTRATO DE PRESTACION DE SERVICIOS PROFESIONALES"/>
    <n v="30"/>
    <d v="2018-01-23T00:00:00"/>
    <s v="Prestar los servicios profesionales en la Dirección Distrital de Defensa Judicial y Prevención del daño Antijurídico en el análisis de datos, generación de reportes y tratamiento de la información, relacionada con el contingente judicial, gestión del riesgo y el módulo de pago de sentencias del sistama de información de procesos judiciales -SIPROJ WED."/>
    <n v="110477235"/>
    <n v="0"/>
    <n v="0"/>
    <n v="110477235"/>
    <n v="110477235"/>
    <n v="0"/>
    <x v="4"/>
  </r>
  <r>
    <n v="2018"/>
    <n v="136"/>
    <n v="1"/>
    <d v="2018-01-01T00:00:00"/>
    <d v="2018-12-31T00:00:00"/>
    <d v="2018-12-31T00:00:00"/>
    <x v="0"/>
    <s v="191 - Implementación y fortalecimiento de la Gerencia Jurídica Transversal para una Bogotá eficiente y Mejor para Todos"/>
    <n v="67"/>
    <n v="42"/>
    <d v="2018-01-23T00:00:00"/>
    <s v="JOSE GONZALO ROMERO ACOSTA"/>
    <n v="145"/>
    <s v="CONTRATO DE PRESTACION DE SERVICIOS PROFESIONALES"/>
    <n v="39"/>
    <d v="2018-01-23T00:00:00"/>
    <s v="PRESTAR LOS SERVICIOS PROFESIONALES PARA INCLUIR LAS ACCIONES JURÍDICAS PROCEDENTES RESPECTO DE AQUELLAS ENTIDADES SIN ÁNIMO DE LUCRO QUE HAN INCUMPLIDO SUS OBLIGACIONES LEGALES, FINANCIERAS Y CONTABLES."/>
    <n v="110477235"/>
    <n v="0"/>
    <n v="0"/>
    <n v="110477235"/>
    <n v="110477235"/>
    <n v="0"/>
    <x v="4"/>
  </r>
  <r>
    <n v="2018"/>
    <n v="136"/>
    <n v="1"/>
    <d v="2018-01-01T00:00:00"/>
    <d v="2018-12-31T00:00:00"/>
    <d v="2018-12-31T00:00:00"/>
    <x v="0"/>
    <s v="191 - Implementación y fortalecimiento de la Gerencia Jurídica Transversal para una Bogotá eficiente y Mejor para Todos"/>
    <n v="47"/>
    <n v="43"/>
    <d v="2018-01-23T00:00:00"/>
    <s v="GERMAN ARTURO MEDINA AVILA"/>
    <n v="145"/>
    <s v="CONTRATO DE PRESTACION DE SERVICIOS PROFESIONALES"/>
    <n v="10"/>
    <d v="2018-01-23T00:00:00"/>
    <s v="Prestar los servicios profesionales para la elaboración de estudios de impacto para el Distrito Capital."/>
    <n v="110477235"/>
    <n v="0"/>
    <n v="0"/>
    <n v="110477235"/>
    <n v="110477235"/>
    <n v="0"/>
    <x v="4"/>
  </r>
  <r>
    <n v="2018"/>
    <n v="136"/>
    <n v="1"/>
    <d v="2018-01-01T00:00:00"/>
    <d v="2018-12-31T00:00:00"/>
    <d v="2018-12-31T00:00:00"/>
    <x v="0"/>
    <s v="191 - Implementación y fortalecimiento de la Gerencia Jurídica Transversal para una Bogotá eficiente y Mejor para Todos"/>
    <n v="64"/>
    <n v="44"/>
    <d v="2018-01-23T00:00:00"/>
    <s v="HECTOR JOSE RODRIGUEZ VALERO"/>
    <n v="145"/>
    <s v="CONTRATO DE PRESTACION DE SERVICIOS PROFESIONALES"/>
    <n v="49"/>
    <d v="2018-01-23T00:00:00"/>
    <s v="Prestar los servicios profesionales para asesorar a la Dirección, implementar y realizar el análisis oportuno de la información financiera y contable de las entidades asignadas por la Dirección."/>
    <n v="110477235"/>
    <n v="0"/>
    <n v="0"/>
    <n v="110477235"/>
    <n v="110477235"/>
    <n v="0"/>
    <x v="4"/>
  </r>
  <r>
    <n v="2018"/>
    <n v="136"/>
    <n v="1"/>
    <d v="2018-01-01T00:00:00"/>
    <d v="2018-12-31T00:00:00"/>
    <d v="2018-12-31T00:00:00"/>
    <x v="0"/>
    <s v="191 - Implementación y fortalecimiento de la Gerencia Jurídica Transversal para una Bogotá eficiente y Mejor para Todos"/>
    <n v="65"/>
    <n v="46"/>
    <d v="2018-01-23T00:00:00"/>
    <s v="GLORIA PATRICIA MONTERO CABAS"/>
    <n v="145"/>
    <s v="CONTRATO DE PRESTACION DE SERVICIOS PROFESIONALES"/>
    <n v="40"/>
    <d v="2018-01-23T00:00:00"/>
    <s v="Prestar los servicios profesionales para asesorar a la Directora Distrital de Inspección, Vigilancia y Control de Personas Jurídicas Sin Animo de Lucro, respecto de las decisiones administrativas y juridicas a tomar en el ejercicio del control y seguimiento a las entidades."/>
    <n v="110477235"/>
    <n v="0"/>
    <n v="0"/>
    <n v="110477235"/>
    <n v="110477235"/>
    <n v="0"/>
    <x v="4"/>
  </r>
  <r>
    <n v="2018"/>
    <n v="136"/>
    <n v="1"/>
    <d v="2018-01-01T00:00:00"/>
    <d v="2018-12-31T00:00:00"/>
    <d v="2018-12-31T00:00:00"/>
    <x v="0"/>
    <s v="191 - Implementación y fortalecimiento de la Gerencia Jurídica Transversal para una Bogotá eficiente y Mejor para Todos"/>
    <n v="86"/>
    <n v="48"/>
    <d v="2018-01-25T00:00:00"/>
    <s v="MARTIN BERMUDEZ ASOCIADOS S A"/>
    <n v="145"/>
    <s v="CONTRATO DE PRESTACION DE SERVICIOS PROFESIONALES"/>
    <n v="57"/>
    <d v="2018-01-24T00:00:00"/>
    <s v="PRESTAR LOS SERVICIOS PROFESIONALES PARA EJERCER LA REPRESENTACIÓN JUDICIAL DE BOGOTÁ D.C., CONCEJO DE BOGOTÁ D.C., EN RELACIÓN CON LOS MEDIOS DE CONTROL DE ALTO IMPACTO QUE SE SURTAN CONTRA EL DISTRITO CAPITAL Y EL CONCEJO DE BOGOTÁ D.C., IDENTIFICADOS ASÍ: A) 2009-00448, B) 2016-00187, 2016-00256 Y 2017-00009; C) 2017-00162 DE ACUERDO CON EL ALCANCE, OBJETO Y OBLIGACIONES DEL CONTRATO."/>
    <n v="238000000"/>
    <n v="59600000"/>
    <n v="0"/>
    <n v="178400000"/>
    <n v="178400000"/>
    <n v="0"/>
    <x v="4"/>
  </r>
  <r>
    <n v="2018"/>
    <n v="136"/>
    <n v="1"/>
    <d v="2018-01-01T00:00:00"/>
    <d v="2018-12-31T00:00:00"/>
    <d v="2018-12-31T00:00:00"/>
    <x v="0"/>
    <s v="191 - Implementación y fortalecimiento de la Gerencia Jurídica Transversal para una Bogotá eficiente y Mejor para Todos"/>
    <n v="20"/>
    <n v="49"/>
    <d v="2018-01-25T00:00:00"/>
    <s v="JUAN CAMILO CABREJO GUTIERREZ"/>
    <n v="145"/>
    <s v="CONTRATO DE PRESTACION DE SERVICIOS PROFESIONALES"/>
    <n v="63"/>
    <d v="2018-01-25T00:00:00"/>
    <s v="Prestar los servicios profesionales para la formulación, desarrollo y seguimiento de las políticas públicas en materia disciplinaria en el Distrito Capital."/>
    <n v="103112086"/>
    <n v="0"/>
    <n v="0"/>
    <n v="103112086"/>
    <n v="103112086"/>
    <n v="0"/>
    <x v="4"/>
  </r>
  <r>
    <n v="2018"/>
    <n v="136"/>
    <n v="1"/>
    <d v="2018-01-01T00:00:00"/>
    <d v="2018-12-31T00:00:00"/>
    <d v="2018-12-31T00:00:00"/>
    <x v="0"/>
    <s v="191 - Implementación y fortalecimiento de la Gerencia Jurídica Transversal para una Bogotá eficiente y Mejor para Todos"/>
    <n v="18"/>
    <n v="52"/>
    <d v="2018-01-25T00:00:00"/>
    <s v="MILENE ARLYNE CASTRILLON OCHOA"/>
    <n v="145"/>
    <s v="CONTRATO DE PRESTACION DE SERVICIOS PROFESIONALES"/>
    <n v="55"/>
    <d v="2018-01-23T00:00:00"/>
    <s v="PRESTAR LOS SERVICIOS PROFESIONALES COMO ABOGADA A LA SECRETARÍA JURÍDICA DISTRITAL PARA LA ELABORACIÓN DE CONCEPTOS JURÍDICOS, REVISIÓN Y PROYECCIÓN DE ACTOS ADMINISTRATIVOS EN MATERIA DISCIPLINARIA, DE INSPECCIÓN VIGILANCIA Y CONTROL DE LAS ENTIDADES SIN ANIMO DE LUCRO, ENTRE OTROS."/>
    <n v="81016639"/>
    <n v="0"/>
    <n v="0"/>
    <n v="81016639"/>
    <n v="81016639"/>
    <n v="0"/>
    <x v="4"/>
  </r>
  <r>
    <n v="2018"/>
    <n v="136"/>
    <n v="1"/>
    <d v="2018-01-01T00:00:00"/>
    <d v="2018-12-31T00:00:00"/>
    <d v="2018-12-31T00:00:00"/>
    <x v="0"/>
    <s v="191 - Implementación y fortalecimiento de la Gerencia Jurídica Transversal para una Bogotá eficiente y Mejor para Todos"/>
    <n v="19"/>
    <n v="53"/>
    <d v="2018-01-26T00:00:00"/>
    <s v="HECTOR ENRIQUE FERRER LEAL"/>
    <n v="145"/>
    <s v="CONTRATO DE PRESTACION DE SERVICIOS PROFESIONALES"/>
    <n v="62"/>
    <d v="2018-01-26T00:00:00"/>
    <s v="Prestar los servicios profesionales orientados al fortalecimiento de la acción disciplinaria en el Distrito Capital, mediante la estructuración y profundización de líneas temáticas que atiendan las necesidades del operador disciplinario."/>
    <n v="110477235"/>
    <n v="0"/>
    <n v="0"/>
    <n v="110477235"/>
    <n v="110477235"/>
    <n v="0"/>
    <x v="4"/>
  </r>
  <r>
    <n v="2018"/>
    <n v="136"/>
    <n v="1"/>
    <d v="2018-01-01T00:00:00"/>
    <d v="2018-12-31T00:00:00"/>
    <d v="2018-12-31T00:00:00"/>
    <x v="0"/>
    <s v="191 - Implementación y fortalecimiento de la Gerencia Jurídica Transversal para una Bogotá eficiente y Mejor para Todos"/>
    <n v="105"/>
    <n v="57"/>
    <d v="2018-01-26T00:00:00"/>
    <s v="GUILLERMINA VICTORIA TORRES ROMERO"/>
    <n v="145"/>
    <s v="CONTRATO DE PRESTACION DE SERVICIOS PROFESIONALES"/>
    <n v="65"/>
    <d v="2018-01-26T00:00:00"/>
    <s v="Prestar los servicios profesionales en el análisis de la información jurídica de las entidades sin ánimo de lucro, en el desarrollo de su objeto social, cumplimiento de las obligaciones legales y estatutarías, y su participación en el Distrito Capital."/>
    <n v="46869130"/>
    <n v="0"/>
    <n v="0"/>
    <n v="46869130"/>
    <n v="46869130"/>
    <n v="0"/>
    <x v="4"/>
  </r>
  <r>
    <n v="2018"/>
    <n v="136"/>
    <n v="1"/>
    <d v="2018-01-01T00:00:00"/>
    <d v="2018-12-31T00:00:00"/>
    <d v="2018-12-31T00:00:00"/>
    <x v="0"/>
    <s v="191 - Implementación y fortalecimiento de la Gerencia Jurídica Transversal para una Bogotá eficiente y Mejor para Todos"/>
    <n v="94"/>
    <n v="63"/>
    <d v="2018-01-26T00:00:00"/>
    <s v="DIANA PAOLA HERRERA MANCILLA"/>
    <n v="148"/>
    <s v="CONTRATO DE PRESTACION DE SERVICIOS DE APOYO A LA GESTION"/>
    <n v="71"/>
    <d v="2018-01-26T00:00:00"/>
    <s v="Prestar los servicios de apoyo en la Dirección Distrital de Defensa Judicial y Prevención del Daño Antijurídico de la Secretaría Jurídica  Distrital, para la organización, actualización y sistematización de los archivos que reposan en la dirección que soporta la defensa judicial en cuanto a piezas procesales, actuaciones administrativas y estados del proceso, en comparación con el SIPROJWEB y la rama judicial."/>
    <n v="29460596"/>
    <n v="0"/>
    <n v="0"/>
    <n v="29460596"/>
    <n v="29460596"/>
    <n v="0"/>
    <x v="4"/>
  </r>
  <r>
    <n v="2018"/>
    <n v="136"/>
    <n v="1"/>
    <d v="2018-01-01T00:00:00"/>
    <d v="2018-12-31T00:00:00"/>
    <d v="2018-12-31T00:00:00"/>
    <x v="0"/>
    <s v="191 - Implementación y fortalecimiento de la Gerencia Jurídica Transversal para una Bogotá eficiente y Mejor para Todos"/>
    <n v="78"/>
    <n v="66"/>
    <d v="2018-01-26T00:00:00"/>
    <s v="MEDELLIN MARTINEZ &amp; DURAN ABOGADOS SAS"/>
    <n v="145"/>
    <s v="CONTRATO DE PRESTACION DE SERVICIOS PROFESIONALES"/>
    <n v="78"/>
    <d v="2018-01-26T00:00:00"/>
    <s v="Prestar los servicios profesionales para ejercer la representación judicial de Bogotá D.C., en el proceso de acción popular No. 2001-479 Rio Bogotá."/>
    <n v="110477235"/>
    <n v="0"/>
    <n v="0"/>
    <n v="110477235"/>
    <n v="110477235"/>
    <n v="0"/>
    <x v="4"/>
  </r>
  <r>
    <n v="2018"/>
    <n v="136"/>
    <n v="1"/>
    <d v="2018-01-01T00:00:00"/>
    <d v="2018-12-31T00:00:00"/>
    <d v="2018-12-31T00:00:00"/>
    <x v="0"/>
    <s v="191 - Implementación y fortalecimiento de la Gerencia Jurídica Transversal para una Bogotá eficiente y Mejor para Todos"/>
    <n v="89"/>
    <n v="68"/>
    <d v="2018-01-26T00:00:00"/>
    <s v="FELIPE  SERRANO PINILLA"/>
    <n v="145"/>
    <s v="CONTRATO DE PRESTACION DE SERVICIOS PROFESIONALES"/>
    <n v="67"/>
    <d v="2018-01-26T00:00:00"/>
    <s v="Prestar servicios profesionales para la elaboración de un instrumento para la prevención de la colusión en procesos de contratación estatal."/>
    <n v="42378151"/>
    <n v="0"/>
    <n v="0"/>
    <n v="42378151"/>
    <n v="42378151"/>
    <n v="0"/>
    <x v="4"/>
  </r>
  <r>
    <n v="2018"/>
    <n v="136"/>
    <n v="1"/>
    <d v="2018-01-01T00:00:00"/>
    <d v="2018-12-31T00:00:00"/>
    <d v="2018-12-31T00:00:00"/>
    <x v="0"/>
    <s v="191 - Implementación y fortalecimiento de la Gerencia Jurídica Transversal para una Bogotá eficiente y Mejor para Todos"/>
    <n v="95"/>
    <n v="72"/>
    <d v="2018-01-26T00:00:00"/>
    <s v="NELSON ENRIQUE URREGO MALDONADO"/>
    <n v="145"/>
    <s v="CONTRATO DE PRESTACION DE SERVICIOS PROFESIONALES"/>
    <n v="73"/>
    <d v="2018-01-26T00:00:00"/>
    <s v="Prestar los servicios profesionales para la realización de un estudio sobre los derechos de propiedad intelectual de las entidades del nivel central del D.C."/>
    <n v="70303695"/>
    <n v="0"/>
    <n v="0"/>
    <n v="70303695"/>
    <n v="70303695"/>
    <n v="0"/>
    <x v="4"/>
  </r>
  <r>
    <n v="2018"/>
    <n v="136"/>
    <n v="1"/>
    <d v="2018-01-01T00:00:00"/>
    <d v="2018-12-31T00:00:00"/>
    <d v="2018-12-31T00:00:00"/>
    <x v="0"/>
    <s v="191 - Implementación y fortalecimiento de la Gerencia Jurídica Transversal para una Bogotá eficiente y Mejor para Todos"/>
    <n v="155"/>
    <n v="136"/>
    <d v="2018-08-09T00:00:00"/>
    <s v="NELSON ENRIQUE URREGO MALDONADO"/>
    <n v="145"/>
    <s v="CONTRATO DE PRESTACION DE SERVICIOS PROFESIONALES"/>
    <n v="73"/>
    <d v="2018-01-26T00:00:00"/>
    <s v="Adición al contrato No. 073 cuyo objeto es &quot; Prestar los servicios profesionales para la realización de un estudio sobre los derechos de propiedad intelectual de las entidades del nivel del D.C.&quot;"/>
    <n v="20086770"/>
    <n v="0"/>
    <n v="0"/>
    <n v="20086770"/>
    <n v="20086770"/>
    <n v="0"/>
    <x v="7"/>
  </r>
  <r>
    <n v="2018"/>
    <n v="136"/>
    <n v="1"/>
    <d v="2018-01-01T00:00:00"/>
    <d v="2018-12-31T00:00:00"/>
    <d v="2018-12-31T00:00:00"/>
    <x v="0"/>
    <s v="191 - Implementación y fortalecimiento de la Gerencia Jurídica Transversal para una Bogotá eficiente y Mejor para Todos"/>
    <n v="157"/>
    <n v="138"/>
    <d v="2018-08-16T00:00:00"/>
    <s v="LILIANA JOHANNA SINISTERRA REY"/>
    <n v="145"/>
    <s v="CONTRATO DE PRESTACION DE SERVICIOS PROFESIONALES"/>
    <n v="100"/>
    <d v="2018-08-16T00:00:00"/>
    <s v="Prestar servicios profesionales en lo referente al seguimiento y cumplimiento de providencias judiciales ejecutoriadas proferidas por los jueces, tribunales y altas cortes en las que establezcan el cumplimiento de las obligaciones a cargo del Distrito Capital."/>
    <n v="36825745"/>
    <n v="3928079"/>
    <n v="0"/>
    <n v="32897666"/>
    <n v="32897666"/>
    <n v="0"/>
    <x v="7"/>
  </r>
  <r>
    <n v="2018"/>
    <n v="136"/>
    <n v="1"/>
    <d v="2018-01-01T00:00:00"/>
    <d v="2018-12-31T00:00:00"/>
    <d v="2018-12-31T00:00:00"/>
    <x v="0"/>
    <s v="191 - Implementación y fortalecimiento de la Gerencia Jurídica Transversal para una Bogotá eficiente y Mejor para Todos"/>
    <n v="160"/>
    <n v="146"/>
    <d v="2018-08-30T00:00:00"/>
    <s v="DAVID ALONSO ROA SALGUERO"/>
    <n v="145"/>
    <s v="CONTRATO DE PRESTACION DE SERVICIOS PROFESIONALES"/>
    <n v="104"/>
    <d v="2018-08-30T00:00:00"/>
    <s v="Orientar a los servidores públicos del Distrito Capital, en temas de responsabilidad disciplinaria."/>
    <n v="29460596"/>
    <n v="0"/>
    <n v="0"/>
    <n v="29460596"/>
    <n v="29460596"/>
    <n v="0"/>
    <x v="7"/>
  </r>
  <r>
    <n v="2018"/>
    <n v="136"/>
    <n v="1"/>
    <d v="2018-01-01T00:00:00"/>
    <d v="2018-12-31T00:00:00"/>
    <d v="2018-12-31T00:00:00"/>
    <x v="0"/>
    <s v="191 - Implementación y fortalecimiento de la Gerencia Jurídica Transversal para una Bogotá eficiente y Mejor para Todos"/>
    <n v="162"/>
    <n v="147"/>
    <d v="2018-09-03T00:00:00"/>
    <s v="EDGAR MAURICIO GRACIA DIAZ"/>
    <n v="145"/>
    <s v="CONTRATO DE PRESTACION DE SERVICIOS PROFESIONALES"/>
    <n v="105"/>
    <d v="2018-09-03T00:00:00"/>
    <s v="Prestar servicios profesionales para asesorar a la Secretaría Jurídica Distrital en la revisión, artículación, actualización y formulación de actos jurídicos dentro del Modelo de Gesión Jurídica Pública, de conformidad con las instrucciones del supervisor del contrato."/>
    <n v="40173540"/>
    <n v="1673897"/>
    <n v="0"/>
    <n v="38499643"/>
    <n v="38499643"/>
    <n v="0"/>
    <x v="10"/>
  </r>
  <r>
    <n v="2018"/>
    <n v="136"/>
    <n v="1"/>
    <d v="2018-01-01T00:00:00"/>
    <d v="2018-12-31T00:00:00"/>
    <d v="2018-12-31T00:00:00"/>
    <x v="0"/>
    <s v="191 - Implementación y fortalecimiento de la Gerencia Jurídica Transversal para una Bogotá eficiente y Mejor para Todos"/>
    <n v="194"/>
    <n v="184"/>
    <d v="2018-10-30T00:00:00"/>
    <s v="GUILLERMINA VICTORIA TORRES ROMERO"/>
    <n v="145"/>
    <s v="CONTRATO DE PRESTACION DE SERVICIOS PROFESIONALES"/>
    <n v="122"/>
    <d v="2018-10-30T00:00:00"/>
    <s v="PRESTAR LOS SERVICIOS PROFESIONALES PARA ANALIZAR LA INFORMACIÓN DE LAS ENTIDADES SIN ÁNIMO DE LUCRO REGISTRADAS EN EL SIPEJ, A FIN DE DETERMINAR LA ENTIDAD DISTRITAL COMPETENTE Y ADELANTAR LAS ACCIONES JURÍDICAS NECESARIAS PARA EL EJERCICIO DE LA INSPECCIÓN, VIGILANCIA Y CONTROL DE LAS ESAL."/>
    <n v="18747652"/>
    <n v="2499687"/>
    <n v="0"/>
    <n v="16247965"/>
    <n v="16247965"/>
    <n v="0"/>
    <x v="3"/>
  </r>
  <r>
    <n v="2018"/>
    <n v="136"/>
    <n v="1"/>
    <d v="2018-01-01T00:00:00"/>
    <d v="2018-12-31T00:00:00"/>
    <d v="2018-12-31T00:00:00"/>
    <x v="10"/>
    <s v="191 - Fortalecimiento Institucional de la Secretaría Jurídica Distrital"/>
    <n v="28"/>
    <n v="23"/>
    <d v="2018-01-22T00:00:00"/>
    <s v="ANGIE PAOLA JARA RUBIANO"/>
    <n v="145"/>
    <s v="CONTRATO DE PRESTACION DE SERVICIOS PROFESIONALES"/>
    <n v="20"/>
    <d v="2018-01-22T00:00:00"/>
    <s v="Prestar los servicios profesionales para realizar el seguimiento y control a los planes, programas y proyectos de la Secretaría Jurídica Distrital, para la mejora continua de los mismos."/>
    <n v="51556043"/>
    <n v="0"/>
    <n v="0"/>
    <n v="51556043"/>
    <n v="51556043"/>
    <n v="0"/>
    <x v="4"/>
  </r>
  <r>
    <n v="2018"/>
    <n v="136"/>
    <n v="1"/>
    <d v="2018-01-01T00:00:00"/>
    <d v="2018-12-31T00:00:00"/>
    <d v="2018-12-31T00:00:00"/>
    <x v="10"/>
    <s v="191 - Fortalecimiento Institucional de la Secretaría Jurídica Distrital"/>
    <n v="31"/>
    <n v="24"/>
    <d v="2018-01-22T00:00:00"/>
    <s v="JHON FERNEY ABRIL JIMENEZ"/>
    <n v="145"/>
    <s v="CONTRATO DE PRESTACION DE SERVICIOS PROFESIONALES"/>
    <n v="21"/>
    <d v="2018-01-22T00:00:00"/>
    <s v="Prestar los servicios profesionales para realizar el seguimiento y actualización del Sistema Integrado de Gestión de la  Secretaría Jurídica Distrital."/>
    <n v="51556043"/>
    <n v="0"/>
    <n v="0"/>
    <n v="51556043"/>
    <n v="51556043"/>
    <n v="0"/>
    <x v="4"/>
  </r>
  <r>
    <n v="2018"/>
    <n v="136"/>
    <n v="1"/>
    <d v="2018-01-01T00:00:00"/>
    <d v="2018-12-31T00:00:00"/>
    <d v="2018-12-31T00:00:00"/>
    <x v="10"/>
    <s v="191 - Fortalecimiento Institucional de la Secretaría Jurídica Distrital"/>
    <n v="32"/>
    <n v="25"/>
    <d v="2018-01-22T00:00:00"/>
    <s v="JUAN CARLOS CEPEDA MONCADA"/>
    <n v="145"/>
    <s v="CONTRATO DE PRESTACION DE SERVICIOS PROFESIONALES"/>
    <n v="22"/>
    <d v="2018-01-22T00:00:00"/>
    <s v="Prestar los servicios profesionales para llevar  a cabo la implementación del modelo integrado de planeación y gestión, articulado con los planes, programas y proyectos de la entidad."/>
    <n v="110477235"/>
    <n v="0"/>
    <n v="0"/>
    <n v="110477235"/>
    <n v="110477235"/>
    <n v="0"/>
    <x v="4"/>
  </r>
  <r>
    <n v="2018"/>
    <n v="136"/>
    <n v="1"/>
    <d v="2018-01-01T00:00:00"/>
    <d v="2018-12-31T00:00:00"/>
    <d v="2018-12-31T00:00:00"/>
    <x v="10"/>
    <s v="191 - Fortalecimiento Institucional de la Secretaría Jurídica Distrital"/>
    <n v="27"/>
    <n v="26"/>
    <d v="2018-01-22T00:00:00"/>
    <s v="JUAN MANUEL RICO RAMIREZ"/>
    <n v="145"/>
    <s v="CONTRATO DE PRESTACION DE SERVICIOS PROFESIONALES"/>
    <n v="23"/>
    <d v="2018-01-22T00:00:00"/>
    <s v="Prestar los servicios profesionales para generar estrategias orientadas a la certificación del sistema de gestión de calidad de la Secretaría Jurídica Distrital, en el marco de la Norma ISO 9001 2015."/>
    <n v="95746937"/>
    <n v="0"/>
    <n v="0"/>
    <n v="95746937"/>
    <n v="95746937"/>
    <n v="0"/>
    <x v="4"/>
  </r>
  <r>
    <n v="2018"/>
    <n v="136"/>
    <n v="1"/>
    <d v="2018-01-01T00:00:00"/>
    <d v="2018-12-31T00:00:00"/>
    <d v="2018-12-31T00:00:00"/>
    <x v="10"/>
    <s v="191 - Fortalecimiento Institucional de la Secretaría Jurídica Distrital"/>
    <n v="33"/>
    <n v="27"/>
    <d v="2018-01-22T00:00:00"/>
    <s v="JUAN CARLOS DIAZ TORRES"/>
    <n v="145"/>
    <s v="CONTRATO DE PRESTACION DE SERVICIOS PROFESIONALES"/>
    <n v="24"/>
    <d v="2018-01-22T00:00:00"/>
    <s v="Prestar los servicios profesionales para realizar el seguimiento y actualización del Sistema Integrado  de Gestión de la Secretaría Jurídica Distrital."/>
    <n v="51556043"/>
    <n v="0"/>
    <n v="0"/>
    <n v="51556043"/>
    <n v="51556043"/>
    <n v="0"/>
    <x v="4"/>
  </r>
  <r>
    <n v="2018"/>
    <n v="136"/>
    <n v="1"/>
    <d v="2018-01-01T00:00:00"/>
    <d v="2018-12-31T00:00:00"/>
    <d v="2018-12-31T00:00:00"/>
    <x v="10"/>
    <s v="191 - Fortalecimiento Institucional de la Secretaría Jurídica Distrital"/>
    <n v="35"/>
    <n v="28"/>
    <d v="2018-01-22T00:00:00"/>
    <s v="YESID OSWALDO LOPEZ HENAO"/>
    <n v="148"/>
    <s v="CONTRATO DE PRESTACION DE SERVICIOS DE APOYO A LA GESTION"/>
    <n v="25"/>
    <d v="2018-01-22T00:00:00"/>
    <s v="Prestar servicios de apoyo a la gestión para desarrollar estratégias de posicionamiento y recordación de los diferentes elementos del Modelo Integrado de Planeación y Gestión de la Secretaría Jurídica Distrital."/>
    <n v="51556043"/>
    <n v="0"/>
    <n v="0"/>
    <n v="51556043"/>
    <n v="51556043"/>
    <n v="0"/>
    <x v="4"/>
  </r>
  <r>
    <n v="2018"/>
    <n v="136"/>
    <n v="1"/>
    <d v="2018-01-01T00:00:00"/>
    <d v="2018-12-31T00:00:00"/>
    <d v="2018-12-31T00:00:00"/>
    <x v="10"/>
    <s v="191 - Fortalecimiento Institucional de la Secretaría Jurídica Distrital"/>
    <n v="29"/>
    <n v="29"/>
    <d v="2018-01-22T00:00:00"/>
    <s v="JAIME GERMAN ALVAREZ GONZALEZ"/>
    <n v="145"/>
    <s v="CONTRATO DE PRESTACION DE SERVICIOS PROFESIONALES"/>
    <n v="28"/>
    <d v="2018-01-22T00:00:00"/>
    <s v="Prestar los servicios profesionales para estructurar el marco conceptual, articular y definir la Arquitectura Empresarial de la Secretaría Jurídica Distrital."/>
    <n v="110477235"/>
    <n v="0"/>
    <n v="0"/>
    <n v="110477235"/>
    <n v="110477235"/>
    <n v="0"/>
    <x v="4"/>
  </r>
  <r>
    <n v="2018"/>
    <n v="136"/>
    <n v="1"/>
    <d v="2018-01-01T00:00:00"/>
    <d v="2018-12-31T00:00:00"/>
    <d v="2018-12-31T00:00:00"/>
    <x v="10"/>
    <s v="191 - Fortalecimiento Institucional de la Secretaría Jurídica Distrital"/>
    <n v="34"/>
    <n v="33"/>
    <d v="2018-01-22T00:00:00"/>
    <s v="ALBA LUCIA CARRILLO SALINAS"/>
    <n v="145"/>
    <s v="CONTRATO DE PRESTACION DE SERVICIOS PROFESIONALES"/>
    <n v="34"/>
    <d v="2018-01-22T00:00:00"/>
    <s v="Prestar los servicios profesionales para formular las acciones estratégicas, que permitan fortalecer y articular el Sistema Integrado de Gestión de la Secretaría Jurídica Distrital, en el marco del modelo integrado de planeación y gestión."/>
    <n v="110477235"/>
    <n v="0"/>
    <n v="0"/>
    <n v="110477235"/>
    <n v="110477235"/>
    <n v="0"/>
    <x v="4"/>
  </r>
  <r>
    <n v="2018"/>
    <n v="136"/>
    <n v="1"/>
    <d v="2018-01-01T00:00:00"/>
    <d v="2018-12-31T00:00:00"/>
    <d v="2018-12-31T00:00:00"/>
    <x v="10"/>
    <s v="191 - Fortalecimiento Institucional de la Secretaría Jurídica Distrital"/>
    <n v="30"/>
    <n v="47"/>
    <d v="2018-01-24T00:00:00"/>
    <s v="LINA MARIA BERRIO SUAREZ"/>
    <n v="145"/>
    <s v="CONTRATO DE PRESTACION DE SERVICIOS PROFESIONALES"/>
    <n v="44"/>
    <d v="2018-01-23T00:00:00"/>
    <s v="Prestar los servicios profesionales para el desarro de las actividades derivadas del proceso de planeación y mejora continua en el marco del Sistema Integrado de Gestión."/>
    <n v="44190894"/>
    <n v="0"/>
    <n v="0"/>
    <n v="44190894"/>
    <n v="44190894"/>
    <n v="0"/>
    <x v="4"/>
  </r>
  <r>
    <n v="2018"/>
    <n v="136"/>
    <n v="1"/>
    <d v="2018-01-01T00:00:00"/>
    <d v="2018-12-31T00:00:00"/>
    <d v="2018-12-31T00:00:00"/>
    <x v="10"/>
    <s v="191 - Fortalecimiento Institucional de la Secretaría Jurídica Distrital"/>
    <n v="169"/>
    <n v="170"/>
    <d v="2018-09-26T00:00:00"/>
    <s v="COTECNA CERTIFICADORA SERVICES LIMITADA"/>
    <n v="12"/>
    <s v="CONTRATO DE PRESTACION DE SERVICIOS"/>
    <n v="111"/>
    <d v="2018-09-26T00:00:00"/>
    <s v="Contratar los servicios para realizar pre-auditoria y auditoria al Sistema de Gestión de Calidad de la entidad para otorgamiento de certificación bajo la Norma Técnica Colombiana NTC-ISO9001:2015."/>
    <n v="13566000"/>
    <n v="0"/>
    <n v="0"/>
    <n v="13566000"/>
    <n v="13566000"/>
    <n v="0"/>
    <x v="10"/>
  </r>
  <r>
    <n v="2018"/>
    <n v="136"/>
    <n v="1"/>
    <d v="2018-01-01T00:00:00"/>
    <d v="2018-12-31T00:00:00"/>
    <d v="2018-12-31T00:00:00"/>
    <x v="10"/>
    <s v="191 - Fortalecimiento Institucional de la Secretaría Jurídica Distrital"/>
    <n v="200"/>
    <n v="194"/>
    <d v="2018-11-07T00:00:00"/>
    <s v="I T S SOLUCIONES ESTRATEGICAS SAS"/>
    <n v="12"/>
    <s v="CONTRATO DE PRESTACION DE SERVICIOS"/>
    <n v="123"/>
    <d v="2018-11-07T00:00:00"/>
    <s v="Prestar el servicio técnico de mantenimiento y/o soporte evolutivo para el aplicativo del Sistema Integrado de Gestión."/>
    <n v="33920000"/>
    <n v="0"/>
    <n v="0"/>
    <n v="33920000"/>
    <n v="33920000"/>
    <n v="0"/>
    <x v="5"/>
  </r>
  <r>
    <n v="2018"/>
    <n v="136"/>
    <n v="1"/>
    <d v="2018-01-01T00:00:00"/>
    <d v="2018-12-31T00:00:00"/>
    <d v="2018-12-31T00:00:00"/>
    <x v="5"/>
    <s v="191 - Fortalecimiento de los Sistemas de Información y Comunicaciones de la Secretaría Jurídica Distrital"/>
    <n v="55"/>
    <n v="3"/>
    <d v="2018-01-18T00:00:00"/>
    <s v="CARLOS ARTURO MERCHAN HERRERA"/>
    <n v="145"/>
    <s v="CONTRATO DE PRESTACION DE SERVICIOS PROFESIONALES"/>
    <n v="4"/>
    <d v="2018-01-18T00:00:00"/>
    <s v="PRESTAR SUS SERVICIOS PROFESIONALES COMO ARQUITECTO DE TI DEL PROYECTO DE ANÁLISIS Y DISEÑO DEL SW INTEGRADO DE LA SECRETARÍA JURÍDICA"/>
    <n v="110477235"/>
    <n v="0"/>
    <n v="0"/>
    <n v="110477235"/>
    <n v="110477235"/>
    <n v="0"/>
    <x v="4"/>
  </r>
  <r>
    <n v="2018"/>
    <n v="136"/>
    <n v="1"/>
    <d v="2018-01-01T00:00:00"/>
    <d v="2018-12-31T00:00:00"/>
    <d v="2018-12-31T00:00:00"/>
    <x v="5"/>
    <s v="191 - Fortalecimiento de los Sistemas de Información y Comunicaciones de la Secretaría Jurídica Distrital"/>
    <n v="54"/>
    <n v="4"/>
    <d v="2018-01-18T00:00:00"/>
    <s v="DIEGO ARMANDO LAMPREA MOLINA"/>
    <n v="145"/>
    <s v="CONTRATO DE PRESTACION DE SERVICIOS PROFESIONALES"/>
    <n v="5"/>
    <d v="2018-01-18T00:00:00"/>
    <s v="Prestar sus servicios profesionales como analista de requerimientos de software del proyecto de análisis y diseño del SW integrado de la Secretaría Jurídica Distrital."/>
    <n v="110477235"/>
    <n v="0"/>
    <n v="0"/>
    <n v="110477235"/>
    <n v="110477235"/>
    <n v="0"/>
    <x v="4"/>
  </r>
  <r>
    <n v="2018"/>
    <n v="136"/>
    <n v="1"/>
    <d v="2018-01-01T00:00:00"/>
    <d v="2018-12-31T00:00:00"/>
    <d v="2018-12-31T00:00:00"/>
    <x v="5"/>
    <s v="191 - Fortalecimiento de los Sistemas de Información y Comunicaciones de la Secretaría Jurídica Distrital"/>
    <n v="53"/>
    <n v="5"/>
    <d v="2018-01-18T00:00:00"/>
    <s v="DIEGO ALFONSO PEDROZA CASTRO"/>
    <n v="145"/>
    <s v="CONTRATO DE PRESTACION DE SERVICIOS PROFESIONALES"/>
    <n v="6"/>
    <d v="2018-01-18T00:00:00"/>
    <s v="Prestar sus servicios profesionales como diseñador de software del proyecto de análisis y diseño del SW integrado de la Secretaría Jurídica Distrital."/>
    <n v="110477235"/>
    <n v="0"/>
    <n v="0"/>
    <n v="110477235"/>
    <n v="110477235"/>
    <n v="0"/>
    <x v="4"/>
  </r>
  <r>
    <n v="2018"/>
    <n v="136"/>
    <n v="1"/>
    <d v="2018-01-01T00:00:00"/>
    <d v="2018-12-31T00:00:00"/>
    <d v="2018-12-31T00:00:00"/>
    <x v="5"/>
    <s v="191 - Fortalecimiento de los Sistemas de Información y Comunicaciones de la Secretaría Jurídica Distrital"/>
    <n v="56"/>
    <n v="10"/>
    <d v="2018-01-19T00:00:00"/>
    <s v="JORGE FERNANDO BEJARANO LOBO"/>
    <n v="145"/>
    <s v="CONTRATO DE PRESTACION DE SERVICIOS PROFESIONALES"/>
    <n v="11"/>
    <d v="2018-01-19T00:00:00"/>
    <s v="Prestar sus servicios profesionales para apoyar aspectos relacionados con la gestión estratégica de tecnologías de la información en la Secretaría Jurídica Distrital."/>
    <n v="110477235"/>
    <n v="110477235"/>
    <n v="0"/>
    <n v="0"/>
    <n v="0"/>
    <n v="0"/>
    <x v="4"/>
  </r>
  <r>
    <n v="2018"/>
    <n v="136"/>
    <n v="1"/>
    <d v="2018-01-01T00:00:00"/>
    <d v="2018-12-31T00:00:00"/>
    <d v="2018-12-31T00:00:00"/>
    <x v="5"/>
    <s v="191 - Fortalecimiento de los Sistemas de Información y Comunicaciones de la Secretaría Jurídica Distrital"/>
    <n v="56"/>
    <n v="15"/>
    <d v="2018-01-19T00:00:00"/>
    <s v="JORGE FERNANDO BEJARANO LOBO"/>
    <n v="145"/>
    <s v="CONTRATO DE PRESTACION DE SERVICIOS PROFESIONALES"/>
    <n v="13"/>
    <d v="2018-01-19T00:00:00"/>
    <s v="Prestar sus servicios profesionales para apoyar aspectos relacionados con la gestión estratégica de tecnologías de la información en la Secretaría Jurídica Distrital."/>
    <n v="110477235"/>
    <n v="0"/>
    <n v="0"/>
    <n v="110477235"/>
    <n v="110477235"/>
    <n v="0"/>
    <x v="4"/>
  </r>
  <r>
    <n v="2018"/>
    <n v="136"/>
    <n v="1"/>
    <d v="2018-01-01T00:00:00"/>
    <d v="2018-12-31T00:00:00"/>
    <d v="2018-12-31T00:00:00"/>
    <x v="5"/>
    <s v="191 - Fortalecimiento de los Sistemas de Información y Comunicaciones de la Secretaría Jurídica Distrital"/>
    <n v="15"/>
    <n v="30"/>
    <d v="2018-01-22T00:00:00"/>
    <s v="JOHANA PATRICIA GARCIA POVEDA"/>
    <n v="145"/>
    <s v="CONTRATO DE PRESTACION DE SERVICIOS PROFESIONALES"/>
    <n v="42"/>
    <d v="2018-01-22T00:00:00"/>
    <s v="Prestar sus servicios profesionales como Gerente del proyecto de Análisis y Diseño del SW integrado de la Secretaría Jurídica Distrital."/>
    <n v="137280000"/>
    <n v="0"/>
    <n v="0"/>
    <n v="137280000"/>
    <n v="137280000"/>
    <n v="0"/>
    <x v="4"/>
  </r>
  <r>
    <n v="2018"/>
    <n v="136"/>
    <n v="1"/>
    <d v="2018-01-01T00:00:00"/>
    <d v="2018-12-31T00:00:00"/>
    <d v="2018-12-31T00:00:00"/>
    <x v="5"/>
    <s v="191 - Fortalecimiento de los Sistemas de Información y Comunicaciones de la Secretaría Jurídica Distrital"/>
    <n v="59"/>
    <n v="32"/>
    <d v="2018-01-22T00:00:00"/>
    <s v="MONICA JANNETH ARGOTY MOREANO"/>
    <n v="145"/>
    <s v="CONTRATO DE PRESTACION DE SERVICIOS PROFESIONALES"/>
    <n v="32"/>
    <d v="2018-01-22T00:00:00"/>
    <s v="Prestar los servicios profesionales para configurar, desarrollar e implementar nuevas funcionalidades, optimizando y complementando el sistema de contabilidad - LIMAY actualizando la estructura de datos y documentación de los mismos."/>
    <n v="66286341"/>
    <n v="0"/>
    <n v="0"/>
    <n v="66286341"/>
    <n v="66286341"/>
    <n v="0"/>
    <x v="4"/>
  </r>
  <r>
    <n v="2018"/>
    <n v="136"/>
    <n v="1"/>
    <d v="2018-01-01T00:00:00"/>
    <d v="2018-12-31T00:00:00"/>
    <d v="2018-12-31T00:00:00"/>
    <x v="5"/>
    <s v="191 - Fortalecimiento de los Sistemas de Información y Comunicaciones de la Secretaría Jurídica Distrital"/>
    <n v="57"/>
    <n v="45"/>
    <d v="2018-01-23T00:00:00"/>
    <s v="LUZ HELENA CHICANGANA VIDAL"/>
    <n v="145"/>
    <s v="CONTRATO DE PRESTACION DE SERVICIOS PROFESIONALES"/>
    <n v="48"/>
    <d v="2018-01-23T00:00:00"/>
    <s v="Prestar sus servicios para configurar, desarrollar e implementar funcionalidades, nuevas y existentes, para el sistema de información de control de bienes de inventario de la  Secretaría Jurídica Distrital - SAE - SAI."/>
    <n v="51556043"/>
    <n v="0"/>
    <n v="0"/>
    <n v="51556043"/>
    <n v="51556043"/>
    <n v="0"/>
    <x v="4"/>
  </r>
  <r>
    <n v="2018"/>
    <n v="136"/>
    <n v="1"/>
    <d v="2018-01-01T00:00:00"/>
    <d v="2018-12-31T00:00:00"/>
    <d v="2018-12-31T00:00:00"/>
    <x v="5"/>
    <s v="191 - Fortalecimiento de los Sistemas de Información y Comunicaciones de la Secretaría Jurídica Distrital"/>
    <n v="75"/>
    <n v="50"/>
    <d v="2018-01-25T00:00:00"/>
    <s v="DARIO ORLANDO BECERRA ERAZO"/>
    <n v="145"/>
    <s v="CONTRATO DE PRESTACION DE SERVICIOS PROFESIONALES"/>
    <n v="51"/>
    <d v="2018-01-25T00:00:00"/>
    <s v="Prestar sus servicios profesionales para la administración de sistemas en la infraestructura Oracle de Datacenter y Sistemas de Seguridad de la Secretaría Jurídica Distrital."/>
    <n v="73651490"/>
    <n v="0"/>
    <n v="0"/>
    <n v="73651490"/>
    <n v="73651490"/>
    <n v="0"/>
    <x v="4"/>
  </r>
  <r>
    <n v="2018"/>
    <n v="136"/>
    <n v="1"/>
    <d v="2018-01-01T00:00:00"/>
    <d v="2018-12-31T00:00:00"/>
    <d v="2018-12-31T00:00:00"/>
    <x v="5"/>
    <s v="191 - Fortalecimiento de los Sistemas de Información y Comunicaciones de la Secretaría Jurídica Distrital"/>
    <n v="58"/>
    <n v="51"/>
    <d v="2018-01-25T00:00:00"/>
    <s v="LUIS JAVIER LEON ALGECIRAS"/>
    <n v="145"/>
    <s v="CONTRATO DE PRESTACION DE SERVICIOS PROFESIONALES"/>
    <n v="53"/>
    <d v="2018-01-23T00:00:00"/>
    <s v="PRESTAR SERVICIOS PROFESIONALES EN LA ADMINISTRACIÓN / MANTENIMIENTO DE SISTEMAS OPERATIVOS WINDOWS SERVER Y LOS SERVICIOS ASOCIADOS A ÉSTOS EN LA SECRETARÍA JURÍDICA DISTRITAL."/>
    <n v="33000000"/>
    <n v="0"/>
    <n v="0"/>
    <n v="33000000"/>
    <n v="33000000"/>
    <n v="0"/>
    <x v="4"/>
  </r>
  <r>
    <n v="2018"/>
    <n v="136"/>
    <n v="1"/>
    <d v="2018-01-01T00:00:00"/>
    <d v="2018-12-31T00:00:00"/>
    <d v="2018-12-31T00:00:00"/>
    <x v="5"/>
    <s v="191 - Fortalecimiento de los Sistemas de Información y Comunicaciones de la Secretaría Jurídica Distrital"/>
    <n v="51"/>
    <n v="55"/>
    <d v="2018-01-26T00:00:00"/>
    <s v="ADVANCED WEB APPLICATIONS LTDA"/>
    <n v="145"/>
    <s v="CONTRATO DE PRESTACION DE SERVICIOS PROFESIONALES"/>
    <n v="59"/>
    <d v="2018-01-26T00:00:00"/>
    <s v="PRESTAR SERVICIOS PROFESIONALES PARA REALIZAR EL MANTENIMIENTO Y SOPORTE TÉCNICO DE LOS SISTEMAS DE INFORMACIÓN JURÍDICOS DE LA SECRETARÍA JURÍDICA DISTRITAL: REGIMEN LEGAL, SIPROJ, SID, SIPEJ, SISTEMA DE INFORMACIÓN DE LA ABOGACIA GENERAL DEL D.C., BIBLIOTECA VIRTUAL DE BOGOTÁ Y SIDIE."/>
    <n v="254221760"/>
    <n v="0"/>
    <n v="0"/>
    <n v="254221760"/>
    <n v="254221760"/>
    <n v="0"/>
    <x v="4"/>
  </r>
  <r>
    <n v="2018"/>
    <n v="136"/>
    <n v="1"/>
    <d v="2018-01-01T00:00:00"/>
    <d v="2018-12-31T00:00:00"/>
    <d v="2018-12-31T00:00:00"/>
    <x v="5"/>
    <s v="191 - Fortalecimiento de los Sistemas de Información y Comunicaciones de la Secretaría Jurídica Distrital"/>
    <n v="61"/>
    <n v="56"/>
    <d v="2018-01-26T00:00:00"/>
    <s v="FACCELLO  ARGEL MANJARRES"/>
    <n v="145"/>
    <s v="CONTRATO DE PRESTACION DE SERVICIOS PROFESIONALES"/>
    <n v="52"/>
    <d v="2018-01-23T00:00:00"/>
    <s v="Prestar sus servicios para configurar, desarrollar e implementar nuevas funcionalidades, optimizando y complementando el sistema de información de personal de nómina - PERNO actualizando la estructura de datos  y documentación de los mismos."/>
    <n v="88381788"/>
    <n v="0"/>
    <n v="0"/>
    <n v="88381788"/>
    <n v="88381788"/>
    <n v="0"/>
    <x v="4"/>
  </r>
  <r>
    <n v="2018"/>
    <n v="136"/>
    <n v="1"/>
    <d v="2018-01-01T00:00:00"/>
    <d v="2018-12-31T00:00:00"/>
    <d v="2018-12-31T00:00:00"/>
    <x v="5"/>
    <s v="191 - Fortalecimiento de los Sistemas de Información y Comunicaciones de la Secretaría Jurídica Distrital"/>
    <n v="63"/>
    <n v="58"/>
    <d v="2018-01-26T00:00:00"/>
    <s v="HECTOR ALEXANDER MARTINEZ SILVA"/>
    <n v="145"/>
    <s v="CONTRATO DE PRESTACION DE SERVICIOS PROFESIONALES"/>
    <n v="31"/>
    <d v="2018-01-26T00:00:00"/>
    <s v="Prestar sus servicios profesionales para configurar, desarrollar e implementar nuevas funcionalidades, optimizando y complementando el sistema de información de correspondencia y archivo / gesión documental y archivo - SIGA."/>
    <n v="73651490"/>
    <n v="0"/>
    <n v="0"/>
    <n v="73651490"/>
    <n v="73651490"/>
    <n v="0"/>
    <x v="4"/>
  </r>
  <r>
    <n v="2018"/>
    <n v="136"/>
    <n v="1"/>
    <d v="2018-01-01T00:00:00"/>
    <d v="2018-12-31T00:00:00"/>
    <d v="2018-12-31T00:00:00"/>
    <x v="5"/>
    <s v="191 - Fortalecimiento de los Sistemas de Información y Comunicaciones de la Secretaría Jurídica Distrital"/>
    <n v="52"/>
    <n v="60"/>
    <d v="2018-01-26T00:00:00"/>
    <s v="FAVER  PEREZ GUTIERREZ"/>
    <n v="12"/>
    <s v="CONTRATO DE PRESTACION DE SERVICIOS"/>
    <n v="60"/>
    <d v="2018-01-25T00:00:00"/>
    <s v="Prestar sus servicios para soporte técnico del software y hardware de usuario final de la Secretaría Jurídica Distrital."/>
    <n v="21425888"/>
    <n v="0"/>
    <n v="0"/>
    <n v="21425888"/>
    <n v="21425888"/>
    <n v="0"/>
    <x v="4"/>
  </r>
  <r>
    <n v="2018"/>
    <n v="136"/>
    <n v="1"/>
    <d v="2018-01-01T00:00:00"/>
    <d v="2018-12-31T00:00:00"/>
    <d v="2018-12-31T00:00:00"/>
    <x v="5"/>
    <s v="191 - Fortalecimiento de los Sistemas de Información y Comunicaciones de la Secretaría Jurídica Distrital"/>
    <n v="62"/>
    <n v="67"/>
    <d v="2018-01-26T00:00:00"/>
    <s v="JONNATHAN DAVID TRIANA BOTIA"/>
    <n v="12"/>
    <s v="CONTRATO DE PRESTACION DE SERVICIOS"/>
    <n v="50"/>
    <d v="2018-01-26T00:00:00"/>
    <s v="Prestar sus servicios para soporte correctivo y evolutivo del portal WEB &quot;Govimentum&quot;  de la Secretaría Jurídica Distrital."/>
    <n v="33000000"/>
    <n v="0"/>
    <n v="0"/>
    <n v="33000000"/>
    <n v="33000000"/>
    <n v="0"/>
    <x v="4"/>
  </r>
  <r>
    <n v="2018"/>
    <n v="136"/>
    <n v="1"/>
    <d v="2018-01-01T00:00:00"/>
    <d v="2018-12-31T00:00:00"/>
    <d v="2018-12-31T00:00:00"/>
    <x v="5"/>
    <s v="191 - Fortalecimiento de los Sistemas de Información y Comunicaciones de la Secretaría Jurídica Distrital"/>
    <n v="149"/>
    <n v="131"/>
    <d v="2018-08-01T00:00:00"/>
    <s v="ZULMA ANDREA LEON NUÑEZ"/>
    <n v="145"/>
    <s v="CONTRATO DE PRESTACION DE SERVICIOS PROFESIONALES"/>
    <n v="97"/>
    <d v="2018-08-01T00:00:00"/>
    <s v="Prestar los servicios profesionales para adelantar los procesos contractuales para la modernización de los sistemas de información de la Secretaría Jurídica Distrital."/>
    <n v="50216925"/>
    <n v="0"/>
    <n v="0"/>
    <n v="50216925"/>
    <n v="50216925"/>
    <n v="0"/>
    <x v="7"/>
  </r>
  <r>
    <n v="2018"/>
    <n v="136"/>
    <n v="1"/>
    <d v="2018-01-01T00:00:00"/>
    <d v="2018-12-31T00:00:00"/>
    <d v="2018-12-31T00:00:00"/>
    <x v="5"/>
    <s v="191 - Fortalecimiento de los Sistemas de Información y Comunicaciones de la Secretaría Jurídica Distrital"/>
    <n v="148"/>
    <n v="132"/>
    <d v="2018-08-01T00:00:00"/>
    <s v="LUIS ALEXANDER JIMENEZ ALVARADO"/>
    <n v="12"/>
    <s v="CONTRATO DE PRESTACION DE SERVICIOS"/>
    <n v="98"/>
    <d v="2018-08-01T00:00:00"/>
    <s v="Prestar soporte técnico de mantenimiento, administración y seguimiento de la BD software y hardware Oracle de la Secretaría Jurídica Distrital."/>
    <n v="26782360"/>
    <n v="0"/>
    <n v="0"/>
    <n v="26782360"/>
    <n v="21247339"/>
    <n v="5535021"/>
    <x v="7"/>
  </r>
  <r>
    <n v="2018"/>
    <n v="136"/>
    <n v="1"/>
    <d v="2018-01-01T00:00:00"/>
    <d v="2018-12-31T00:00:00"/>
    <d v="2018-12-31T00:00:00"/>
    <x v="5"/>
    <s v="191 - Fortalecimiento de los Sistemas de Información y Comunicaciones de la Secretaría Jurídica Distrital"/>
    <n v="184"/>
    <n v="168"/>
    <d v="2018-09-21T00:00:00"/>
    <s v="FAVER  PEREZ GUTIERREZ"/>
    <n v="12"/>
    <s v="CONTRATO DE PRESTACION DE SERVICIOS"/>
    <n v="60"/>
    <d v="2018-01-25T00:00:00"/>
    <s v="ADICIÓN Y PRÓRROGA DEL CONTRATO DE PRESTACIÓN DE SERVICIOS NO. 060 DE 2018, SUSCRITO CON FAVER PÉREZ GUTIERREZ, Y TIENE POR OBJETO: &quot;PRESTAR SUS SERVICIOS PARA SOPORTE TÉCNICO DEL SOFTWARE Y HARDWARE DEL USUARIO FINAL DE LA SECRETARÍA JURÍDICA DISTRITAL&quot;."/>
    <n v="7945433"/>
    <n v="0"/>
    <n v="0"/>
    <n v="7945433"/>
    <n v="7945433"/>
    <n v="0"/>
    <x v="10"/>
  </r>
  <r>
    <n v="2018"/>
    <n v="136"/>
    <n v="1"/>
    <d v="2018-01-01T00:00:00"/>
    <d v="2018-12-31T00:00:00"/>
    <d v="2018-12-31T00:00:00"/>
    <x v="12"/>
    <s v="189 - Fortalecimiento de la capacidad institucional para mejorar la gestion administrativa de la Secretaria Juridica Distrital"/>
    <n v="96"/>
    <n v="75"/>
    <d v="2018-01-26T00:00:00"/>
    <s v="JOSE VICENTE CASANOVA ROA"/>
    <n v="145"/>
    <s v="CONTRATO DE PRESTACION DE SERVICIOS PROFESIONALES"/>
    <n v="76"/>
    <d v="2018-01-26T00:00:00"/>
    <s v="PRESTAR SUS SERVICIOS PROFESIONALES COMO GERENTE AL PROYECTO DE INVERSIÓN &quot;FORTALECIMIENTO DE LA CAPACIDAD INSTITUCIONAL PARA MEJORAR LA GESTIÓN ADMINISTRATIVA DE LA SECRETARÍA JURÍDICA DISTRITAL&quot;."/>
    <n v="110477235"/>
    <n v="51890822"/>
    <n v="0"/>
    <n v="58586413"/>
    <n v="58586413"/>
    <n v="0"/>
    <x v="4"/>
  </r>
  <r>
    <n v="2018"/>
    <n v="136"/>
    <n v="1"/>
    <d v="2018-01-01T00:00:00"/>
    <d v="2018-12-31T00:00:00"/>
    <d v="2018-12-31T00:00:00"/>
    <x v="12"/>
    <s v="189 - Fortalecimiento de la capacidad institucional para mejorar la gestion administrativa de la Secretaria Juridica Distrital"/>
    <n v="106"/>
    <n v="76"/>
    <d v="2018-01-26T00:00:00"/>
    <s v="CARLOS ANDRES MENDOZA PUERTO"/>
    <n v="148"/>
    <s v="CONTRATO DE PRESTACION DE SERVICIOS DE APOYO A LA GESTION"/>
    <n v="79"/>
    <d v="2018-01-26T00:00:00"/>
    <s v="Prestar servicios de apoyo a la gestión dentro del modelo de gestión documental sostenible de la Secretaría Jurídica Distrital."/>
    <n v="36825745"/>
    <n v="15623043"/>
    <n v="0"/>
    <n v="21202702"/>
    <n v="21202702"/>
    <n v="0"/>
    <x v="4"/>
  </r>
  <r>
    <n v="2018"/>
    <n v="136"/>
    <n v="1"/>
    <d v="2018-01-01T00:00:00"/>
    <d v="2018-12-31T00:00:00"/>
    <d v="2018-12-31T00:00:00"/>
    <x v="12"/>
    <s v="189 - Fortalecimiento de la capacidad institucional para mejorar la gestion administrativa de la Secretaria Juridica Distrital"/>
    <n v="97"/>
    <n v="77"/>
    <d v="2018-01-26T00:00:00"/>
    <s v="EDGAR MAURICIO GONZALEZ CARANTON"/>
    <n v="145"/>
    <s v="CONTRATO DE PRESTACION DE SERVICIOS PROFESIONALES"/>
    <n v="77"/>
    <d v="2018-01-26T00:00:00"/>
    <s v="Prestar servicios profesionales en la implementación del Modelo de Gestión Documental Sostenible de la Secretaría Jurídica Distrtial."/>
    <n v="73651490"/>
    <n v="34147509"/>
    <n v="0"/>
    <n v="39503981"/>
    <n v="39503981"/>
    <n v="0"/>
    <x v="4"/>
  </r>
  <r>
    <n v="2018"/>
    <n v="136"/>
    <n v="1"/>
    <d v="2018-01-01T00:00:00"/>
    <d v="2018-12-31T00:00:00"/>
    <d v="2018-12-31T00:00:00"/>
    <x v="12"/>
    <s v="189 - Fortalecimiento de la capacidad institucional para mejorar la gestion administrativa de la Secretaria Juridica Distrital"/>
    <n v="173"/>
    <n v="156"/>
    <d v="2018-09-10T00:00:00"/>
    <s v="SANDRA  HERRERA HERNANDEZ"/>
    <n v="145"/>
    <s v="CONTRATO DE PRESTACION DE SERVICIOS PROFESIONALES"/>
    <n v="107"/>
    <d v="2018-09-10T00:00:00"/>
    <s v="Prestar servicios profesionales en la planeación e implementación del proyecto de Gestión Documental de la Secretaría Jurídica Distrital."/>
    <n v="32138832"/>
    <n v="0"/>
    <n v="0"/>
    <n v="32138832"/>
    <n v="29458472"/>
    <n v="2680360"/>
    <x v="10"/>
  </r>
  <r>
    <n v="2018"/>
    <n v="136"/>
    <n v="1"/>
    <d v="2018-01-01T00:00:00"/>
    <d v="2018-12-31T00:00:00"/>
    <d v="2018-12-31T00:00:00"/>
    <x v="12"/>
    <s v="189 - Fortalecimiento de la capacidad institucional para mejorar la gestion administrativa de la Secretaria Juridica Distrital"/>
    <n v="174"/>
    <n v="157"/>
    <d v="2018-09-11T00:00:00"/>
    <s v="PEDRO PABLO BELTRAN"/>
    <n v="145"/>
    <s v="CONTRATO DE PRESTACION DE SERVICIOS PROFESIONALES"/>
    <n v="106"/>
    <d v="2018-09-11T00:00:00"/>
    <s v="Prestar servicios profesionales como archivista en la elaboración de los documentos archivísticos de la Secretaría Jurídica Distrital."/>
    <n v="29460596"/>
    <n v="0"/>
    <n v="0"/>
    <n v="29460596"/>
    <n v="27005546"/>
    <n v="2455050"/>
    <x v="10"/>
  </r>
  <r>
    <n v="2018"/>
    <n v="136"/>
    <n v="1"/>
    <d v="2018-01-01T00:00:00"/>
    <d v="2018-12-31T00:00:00"/>
    <d v="2018-12-31T00:00:00"/>
    <x v="12"/>
    <s v="189 - Fortalecimiento de la capacidad institucional para mejorar la gestion administrativa de la Secretaria Juridica Distrital"/>
    <n v="176"/>
    <n v="163"/>
    <d v="2018-09-19T00:00:00"/>
    <s v="CARLOS MAURICIO NOVA GARCIA"/>
    <n v="145"/>
    <s v="CONTRATO DE PRESTACION DE SERVICIOS PROFESIONALES"/>
    <n v="109"/>
    <d v="2018-09-19T00:00:00"/>
    <s v="Prestar servicios profesionales para el apoyo en la elaboración de requisitos técnicos y en la supervición del contrato para la adquisición e instalación del mobiliario de  la Secretaría Jurídica Distrital."/>
    <n v="21425888"/>
    <n v="0"/>
    <n v="0"/>
    <n v="21425888"/>
    <n v="12676984"/>
    <n v="8748904"/>
    <x v="10"/>
  </r>
  <r>
    <n v="2018"/>
    <n v="136"/>
    <n v="1"/>
    <d v="2018-01-01T00:00:00"/>
    <d v="2018-12-31T00:00:00"/>
    <d v="2018-12-31T00:00:00"/>
    <x v="12"/>
    <s v="189 - Fortalecimiento de la capacidad institucional para mejorar la gestion administrativa de la Secretaria Juridica Distrital"/>
    <n v="175"/>
    <n v="171"/>
    <d v="2018-09-26T00:00:00"/>
    <s v="FEDERICO GUILLERMO RODRIGUEZ MELO"/>
    <n v="145"/>
    <s v="CONTRATO DE PRESTACION DE SERVICIOS PROFESIONALES"/>
    <n v="112"/>
    <d v="2018-09-26T00:00:00"/>
    <s v="Prestar servicios profesionales como conservador en la elaboración de los documentos  archivísticos de la Secretaría Jurídica Distrital."/>
    <n v="22095447"/>
    <n v="0"/>
    <n v="0"/>
    <n v="22095447"/>
    <n v="22095447"/>
    <n v="0"/>
    <x v="10"/>
  </r>
  <r>
    <n v="2018"/>
    <n v="136"/>
    <n v="1"/>
    <d v="2018-01-01T00:00:00"/>
    <d v="2018-12-31T00:00:00"/>
    <d v="2018-12-31T00:00:00"/>
    <x v="12"/>
    <s v="189 - Fortalecimiento de la capacidad institucional para mejorar la gestion administrativa de la Secretaria Juridica Distrital"/>
    <n v="189"/>
    <n v="174"/>
    <d v="2018-10-03T00:00:00"/>
    <s v="Astrid Guiovanna Rojas Vargas"/>
    <n v="145"/>
    <s v="CONTRATO DE PRESTACION DE SERVICIOS PROFESIONALES"/>
    <n v="115"/>
    <d v="2018-10-03T00:00:00"/>
    <s v="Prestar los Servicos Profesionales como historiador (a) en la elaboración de los documentos archivísticos de la Secretaría Jurídica Distrital."/>
    <n v="10712944"/>
    <n v="0"/>
    <n v="0"/>
    <n v="10712944"/>
    <n v="10712944"/>
    <n v="0"/>
    <x v="3"/>
  </r>
  <r>
    <n v="2018"/>
    <n v="136"/>
    <n v="1"/>
    <d v="2018-01-01T00:00:00"/>
    <d v="2018-12-31T00:00:00"/>
    <d v="2018-12-31T00:00:00"/>
    <x v="12"/>
    <s v="189 - Fortalecimiento de la capacidad institucional para mejorar la gestion administrativa de la Secretaria Juridica Distrital"/>
    <n v="232"/>
    <n v="218"/>
    <d v="2018-12-21T00:00:00"/>
    <s v="ARCHIVO GENERAL DE LA NACION"/>
    <n v="11"/>
    <s v="CONTRATOS INTERADMINISTRATIVOS"/>
    <n v="130"/>
    <d v="2018-12-21T00:00:00"/>
    <s v="Intervenir documentalmente los archivos de la Secretaría Jurídica Dsitrital."/>
    <n v="779359260"/>
    <n v="0"/>
    <n v="0"/>
    <n v="779359260"/>
    <n v="0"/>
    <n v="779359260"/>
    <x v="1"/>
  </r>
  <r>
    <n v="2018"/>
    <n v="136"/>
    <n v="1"/>
    <d v="2018-01-01T00:00:00"/>
    <d v="2018-12-31T00:00:00"/>
    <d v="2018-12-31T00:00:00"/>
    <x v="13"/>
    <s v="Mantenimiento Entidad"/>
    <n v="165"/>
    <n v="155"/>
    <d v="2018-09-07T00:00:00"/>
    <s v="INSTITUTO DISTRITAL DEL PATRIMONIO CULTURAL - IDCP"/>
    <n v="41"/>
    <s v="CONVENIO DE COOPERACION"/>
    <n v="97"/>
    <d v="2018-09-07T00:00:00"/>
    <s v="ADICIÓN AL CONVENIO DERIVADO NO. 097 DE 2017 CUYO OBJETO ES &quot;AUNAR ESFUERZOS TÉCNICOS, HUMANOS, ADMINSTRATIVOS, ECONÓMICOS Y FINANCIEROS PARA ADELANTAR LAS ACTIVIDADES REQUERIDAS PARA LA CONSERVACIÓN Y RESTAURACIÓN DE LAS FACHADAS DEL EDIFICIO LIÉVANO Y EL PALACIO MUNICIPAL, ACTUAL SEDE DE LA ALCALDÍA MAYOR DE BOGOTÁ COMO PARTE DEL PATRIMONIO CULTURAL DEL DISTRITO CAPITAL."/>
    <n v="21976435"/>
    <n v="0"/>
    <n v="0"/>
    <n v="21976435"/>
    <n v="21976435"/>
    <n v="0"/>
    <x v="10"/>
  </r>
  <r>
    <n v="2018"/>
    <n v="136"/>
    <n v="1"/>
    <d v="2018-01-01T00:00:00"/>
    <d v="2018-12-31T00:00:00"/>
    <d v="2018-12-31T00:00:00"/>
    <x v="1"/>
    <s v="Gastos de Computador"/>
    <n v="91"/>
    <n v="113"/>
    <d v="2018-05-25T00:00:00"/>
    <s v="RENTACOMPUTO S A"/>
    <n v="4"/>
    <s v="ORDEN DE COMPRA"/>
    <n v="87"/>
    <d v="2018-05-24T00:00:00"/>
    <s v="Alquiler de impresoras para el servicio de las dependencias de la Secretaría Jurídica Distrital."/>
    <n v="89983364"/>
    <n v="0"/>
    <n v="0"/>
    <n v="89983364"/>
    <n v="89983364"/>
    <n v="0"/>
    <x v="0"/>
  </r>
  <r>
    <n v="2018"/>
    <n v="136"/>
    <n v="1"/>
    <d v="2018-01-01T00:00:00"/>
    <d v="2018-12-31T00:00:00"/>
    <d v="2018-12-31T00:00:00"/>
    <x v="7"/>
    <s v="Gastos de Transporte y Comunicación"/>
    <n v="127"/>
    <n v="108"/>
    <d v="2018-05-18T00:00:00"/>
    <s v="EFORCERS S.A."/>
    <n v="4"/>
    <s v="ORDEN DE COMPRA"/>
    <n v="85"/>
    <d v="2018-05-18T00:00:00"/>
    <s v="ADQUIRIR EL SERVICIO DE CORREO ELECTRÓNICO PARA LA SECRETARÍA JURÍDICA DISTRITAL"/>
    <n v="168772173"/>
    <n v="0"/>
    <n v="0"/>
    <n v="168772173"/>
    <n v="168772173"/>
    <n v="0"/>
    <x v="0"/>
  </r>
  <r>
    <n v="2018"/>
    <n v="136"/>
    <n v="1"/>
    <d v="2018-01-01T00:00:00"/>
    <d v="2018-12-31T00:00:00"/>
    <d v="2018-12-31T00:00:00"/>
    <x v="7"/>
    <s v="Gastos de Transporte y Comunicación"/>
    <n v="127"/>
    <n v="109"/>
    <d v="2018-05-18T00:00:00"/>
    <s v="EFORCERS S.A."/>
    <n v="4"/>
    <s v="ORDEN DE COMPRA"/>
    <n v="86"/>
    <d v="2018-05-18T00:00:00"/>
    <s v="PRESTAR EL SERVICIO DE HOSTING PARA EL ALMACENAMIENTO ACCESIBLE VIA WEB DE LA INFORMACIÓN PRIORITARIA Y MISIONAL DE LA SECRETARÍA JURÍDICA DISTRITAL"/>
    <n v="897612"/>
    <n v="0"/>
    <n v="0"/>
    <n v="897612"/>
    <n v="897612"/>
    <n v="0"/>
    <x v="0"/>
  </r>
  <r>
    <n v="2018"/>
    <n v="136"/>
    <n v="1"/>
    <d v="2018-01-01T00:00:00"/>
    <d v="2018-12-31T00:00:00"/>
    <d v="2018-12-31T00:00:00"/>
    <x v="7"/>
    <s v="Gastos de Transporte y Comunicación"/>
    <n v="126"/>
    <n v="115"/>
    <d v="2018-05-30T00:00:00"/>
    <s v="EMPRESA DE TELECOMUNICACIONES DE BOGOTA SA ESP"/>
    <n v="4"/>
    <s v="ORDEN DE COMPRA"/>
    <n v="89"/>
    <d v="2018-05-30T00:00:00"/>
    <s v="Prestar el servicio de acceso a internet para el desarrollo de las funciones de la Secretaría Jurídica Distrital."/>
    <n v="10787350"/>
    <n v="0"/>
    <n v="0"/>
    <n v="10787350"/>
    <n v="4945599"/>
    <n v="5841751"/>
    <x v="0"/>
  </r>
  <r>
    <n v="2018"/>
    <n v="136"/>
    <n v="1"/>
    <d v="2018-01-01T00:00:00"/>
    <d v="2018-12-31T00:00:00"/>
    <d v="2018-12-31T00:00:00"/>
    <x v="5"/>
    <s v="191 - Fortalecimiento de los Sistemas de Información y Comunicaciones de la Secretaría Jurídica Distrital"/>
    <n v="191"/>
    <n v="181"/>
    <d v="2018-10-22T00:00:00"/>
    <s v="ORACLE COLOMBIA LIMITADA"/>
    <n v="4"/>
    <s v="ORDEN DE COMPRA"/>
    <n v="116"/>
    <d v="2018-10-19T00:00:00"/>
    <s v="ADQUIRIR SERVICIO DE  ACTUALIZACIÓN Y SOPORTE TÉCNICO PARA EL SISTEMA BACKUP ORACLE DE LA SECRETARÍA JURÍDICA DISTRITAL."/>
    <n v="1698455"/>
    <n v="0"/>
    <n v="0"/>
    <n v="1698455"/>
    <n v="1698455"/>
    <n v="0"/>
    <x v="3"/>
  </r>
  <r>
    <n v="2018"/>
    <n v="136"/>
    <n v="1"/>
    <d v="2018-01-01T00:00:00"/>
    <d v="2018-12-31T00:00:00"/>
    <d v="2018-12-31T00:00:00"/>
    <x v="12"/>
    <s v="189 - Fortalecimiento de la capacidad institucional para mejorar la gestion administrativa de la Secretaria Juridica Distrital"/>
    <n v="153"/>
    <n v="177"/>
    <d v="2018-10-16T00:00:00"/>
    <s v="DISTRIBUIDORA NISSAN S.A."/>
    <n v="4"/>
    <s v="ORDEN DE COMPRA"/>
    <n v="31618"/>
    <d v="2018-09-28T00:00:00"/>
    <s v="Adquisición de vehículos para la Secretaría Jurídica Distrital."/>
    <n v="219088421"/>
    <n v="0"/>
    <n v="0"/>
    <n v="219088421"/>
    <n v="219088421"/>
    <n v="0"/>
    <x v="3"/>
  </r>
  <r>
    <n v="2018"/>
    <n v="136"/>
    <n v="1"/>
    <d v="2018-01-01T00:00:00"/>
    <d v="2018-12-31T00:00:00"/>
    <d v="2018-12-31T00:00:00"/>
    <x v="14"/>
    <s v="Sueldos Personal de Nómina"/>
    <n v="90"/>
    <n v="19"/>
    <d v="2018-01-22T00:00:00"/>
    <s v="SECRETARIA JURIDICA DISTRITAL"/>
    <n v="1"/>
    <s v="RELACION DE AUTORIZACION"/>
    <n v="1"/>
    <d v="2018-01-22T00:00:00"/>
    <s v="Pago de la nómina del mes de enero de 2018."/>
    <n v="475255281"/>
    <n v="0"/>
    <n v="0"/>
    <n v="475255281"/>
    <n v="475255281"/>
    <n v="0"/>
    <x v="4"/>
  </r>
  <r>
    <n v="2018"/>
    <n v="136"/>
    <n v="1"/>
    <d v="2018-01-01T00:00:00"/>
    <d v="2018-12-31T00:00:00"/>
    <d v="2018-12-31T00:00:00"/>
    <x v="14"/>
    <s v="Sueldos Personal de Nómina"/>
    <n v="111"/>
    <n v="84"/>
    <d v="2018-02-16T00:00:00"/>
    <s v="SECRETARIA JURIDICA DISTRITAL"/>
    <n v="1"/>
    <s v="RELACION DE AUTORIZACION"/>
    <n v="4"/>
    <d v="2018-02-16T00:00:00"/>
    <s v="PAGO DE NÓMINA DEL MES DE FEBRERO DE 2018."/>
    <n v="511213069"/>
    <n v="0"/>
    <n v="0"/>
    <n v="511213069"/>
    <n v="511213069"/>
    <n v="0"/>
    <x v="8"/>
  </r>
  <r>
    <n v="2018"/>
    <n v="136"/>
    <n v="1"/>
    <d v="2018-01-01T00:00:00"/>
    <d v="2018-12-31T00:00:00"/>
    <d v="2018-12-31T00:00:00"/>
    <x v="14"/>
    <s v="Sueldos Personal de Nómina"/>
    <n v="116"/>
    <n v="92"/>
    <d v="2018-03-15T00:00:00"/>
    <s v="SECRETARIA JURIDICA DISTRITAL"/>
    <n v="1"/>
    <s v="RELACION DE AUTORIZACION"/>
    <n v="11"/>
    <d v="2018-03-15T00:00:00"/>
    <s v="Pago de la nómina de la Secretaria jurídica Distrital del mes de Marzo de 2018."/>
    <n v="522419675"/>
    <n v="0"/>
    <n v="0"/>
    <n v="522419675"/>
    <n v="522419675"/>
    <n v="0"/>
    <x v="6"/>
  </r>
  <r>
    <n v="2018"/>
    <n v="136"/>
    <n v="1"/>
    <d v="2018-01-01T00:00:00"/>
    <d v="2018-12-31T00:00:00"/>
    <d v="2018-12-31T00:00:00"/>
    <x v="14"/>
    <s v="Sueldos Personal de Nómina"/>
    <n v="123"/>
    <n v="100"/>
    <d v="2018-04-18T00:00:00"/>
    <s v="SECRETARIA JURIDICA DISTRITAL"/>
    <n v="1"/>
    <s v="RELACION DE AUTORIZACION"/>
    <n v="14"/>
    <d v="2018-04-18T00:00:00"/>
    <s v="PAGO DE LA NOMINA Y CESANTIAS DEL MES DE ABRIL DE 2018."/>
    <n v="516242169"/>
    <n v="516242169"/>
    <n v="0"/>
    <n v="0"/>
    <n v="0"/>
    <n v="0"/>
    <x v="9"/>
  </r>
  <r>
    <n v="2018"/>
    <n v="136"/>
    <n v="1"/>
    <d v="2018-01-01T00:00:00"/>
    <d v="2018-12-31T00:00:00"/>
    <d v="2018-12-31T00:00:00"/>
    <x v="14"/>
    <s v="Sueldos Personal de Nómina"/>
    <n v="124"/>
    <n v="102"/>
    <d v="2018-04-19T00:00:00"/>
    <s v="SECRETARIA JURIDICA DISTRITAL"/>
    <n v="1"/>
    <s v="RELACION DE AUTORIZACION"/>
    <n v="14"/>
    <d v="2018-04-19T00:00:00"/>
    <s v="Pago de la nómina del mes de abril de 2018, de los servidores de planta de la Secretaría Jurídica Distrital."/>
    <n v="516242169"/>
    <n v="0"/>
    <n v="0"/>
    <n v="516242169"/>
    <n v="516242169"/>
    <n v="0"/>
    <x v="9"/>
  </r>
  <r>
    <n v="2018"/>
    <n v="136"/>
    <n v="1"/>
    <d v="2018-01-01T00:00:00"/>
    <d v="2018-12-31T00:00:00"/>
    <d v="2018-12-31T00:00:00"/>
    <x v="14"/>
    <s v="Sueldos Personal de Nómina"/>
    <n v="131"/>
    <n v="110"/>
    <d v="2018-05-21T00:00:00"/>
    <s v="SECRETARIA JURIDICA DISTRITAL"/>
    <n v="1"/>
    <s v="RELACION DE AUTORIZACION"/>
    <n v="17"/>
    <d v="2018-05-21T00:00:00"/>
    <s v="Pago de la nómina de los servidores públicos de la Secretaría Jurídica Distrital,  del mes de Mayo de 2018."/>
    <n v="510056174"/>
    <n v="0"/>
    <n v="0"/>
    <n v="510056174"/>
    <n v="510056174"/>
    <n v="0"/>
    <x v="0"/>
  </r>
  <r>
    <n v="2018"/>
    <n v="136"/>
    <n v="1"/>
    <d v="2018-01-01T00:00:00"/>
    <d v="2018-12-31T00:00:00"/>
    <d v="2018-12-31T00:00:00"/>
    <x v="14"/>
    <s v="Sueldos Personal de Nómina"/>
    <n v="135"/>
    <n v="118"/>
    <d v="2018-06-08T00:00:00"/>
    <s v="SECRETARIA JURIDICA DISTRITAL"/>
    <n v="1"/>
    <s v="RELACION DE AUTORIZACION"/>
    <n v="21"/>
    <d v="2018-06-08T00:00:00"/>
    <s v="Pago de la nómina y prima semestral del mes de junio de 2018, de los servidores de planta de la Secretaria Jurídica Distrital."/>
    <n v="548879609"/>
    <n v="0"/>
    <n v="0"/>
    <n v="548879609"/>
    <n v="548879609"/>
    <n v="0"/>
    <x v="11"/>
  </r>
  <r>
    <n v="2018"/>
    <n v="136"/>
    <n v="1"/>
    <d v="2018-01-01T00:00:00"/>
    <d v="2018-12-31T00:00:00"/>
    <d v="2018-12-31T00:00:00"/>
    <x v="14"/>
    <s v="Sueldos Personal de Nómina"/>
    <n v="151"/>
    <n v="126"/>
    <d v="2018-07-17T00:00:00"/>
    <s v="SECRETARIA JURIDICA DISTRITAL"/>
    <n v="1"/>
    <s v="RELACION DE AUTORIZACION"/>
    <n v="24"/>
    <d v="2018-07-17T00:00:00"/>
    <s v="Pago de la nómina del mes de julio de 2018 de  los servidores de planta de la Secretaría Jurídica Distrital."/>
    <n v="550860320"/>
    <n v="0"/>
    <n v="0"/>
    <n v="550860320"/>
    <n v="550860320"/>
    <n v="0"/>
    <x v="2"/>
  </r>
  <r>
    <n v="2018"/>
    <n v="136"/>
    <n v="1"/>
    <d v="2018-01-01T00:00:00"/>
    <d v="2018-12-31T00:00:00"/>
    <d v="2018-12-31T00:00:00"/>
    <x v="14"/>
    <s v="Sueldos Personal de Nómina"/>
    <n v="168"/>
    <n v="141"/>
    <d v="2018-08-22T00:00:00"/>
    <s v="SECRETARIA JURIDICA DISTRITAL"/>
    <n v="1"/>
    <s v="RELACION DE AUTORIZACION"/>
    <n v="29"/>
    <d v="2018-08-22T00:00:00"/>
    <s v="PAGO DE LA NOMINA DEL MES DE AGOSTO DE 2018, DE LOS SERVIDORES DE PLANTA FIJA DE LA SECRETARIA JURIDICA DISTRITAL."/>
    <n v="481046418"/>
    <n v="0"/>
    <n v="0"/>
    <n v="481046418"/>
    <n v="481046418"/>
    <n v="0"/>
    <x v="7"/>
  </r>
  <r>
    <n v="2018"/>
    <n v="136"/>
    <n v="1"/>
    <d v="2018-01-01T00:00:00"/>
    <d v="2018-12-31T00:00:00"/>
    <d v="2018-12-31T00:00:00"/>
    <x v="14"/>
    <s v="Sueldos Personal de Nómina"/>
    <n v="179"/>
    <n v="154"/>
    <d v="2018-09-05T00:00:00"/>
    <s v="SECRETARIA JURIDICA DISTRITAL"/>
    <n v="1"/>
    <s v="RELACION DE AUTORIZACION"/>
    <n v="32"/>
    <d v="2018-09-04T00:00:00"/>
    <s v="NÓMINA ADICIONAL DEL MES DE AGOSTO DE 2018."/>
    <n v="9851676"/>
    <n v="0"/>
    <n v="0"/>
    <n v="9851676"/>
    <n v="9851676"/>
    <n v="0"/>
    <x v="10"/>
  </r>
  <r>
    <n v="2018"/>
    <n v="136"/>
    <n v="1"/>
    <d v="2018-01-01T00:00:00"/>
    <d v="2018-12-31T00:00:00"/>
    <d v="2018-12-31T00:00:00"/>
    <x v="14"/>
    <s v="Sueldos Personal de Nómina"/>
    <n v="185"/>
    <n v="161"/>
    <d v="2018-09-18T00:00:00"/>
    <s v="SECRETARIA JURIDICA DISTRITAL"/>
    <n v="1"/>
    <s v="RELACION DE AUTORIZACION"/>
    <n v="33"/>
    <d v="2018-09-18T00:00:00"/>
    <s v="PAGO DE LA NÓMINA DEL MES DE SEPTIEMBRE DE 2018."/>
    <n v="529390307"/>
    <n v="0"/>
    <n v="0"/>
    <n v="529390307"/>
    <n v="529390307"/>
    <n v="0"/>
    <x v="10"/>
  </r>
  <r>
    <n v="2018"/>
    <n v="136"/>
    <n v="1"/>
    <d v="2018-01-01T00:00:00"/>
    <d v="2018-12-31T00:00:00"/>
    <d v="2018-12-31T00:00:00"/>
    <x v="14"/>
    <s v="Sueldos Personal de Nómina"/>
    <n v="199"/>
    <n v="179"/>
    <d v="2018-10-18T00:00:00"/>
    <s v="SECRETARIA JURIDICA DISTRITAL"/>
    <n v="1"/>
    <s v="RELACION DE AUTORIZACION"/>
    <n v="37"/>
    <d v="2018-10-19T00:00:00"/>
    <s v="PAGO DE LA NÓMINA DEL MES DE OCTUBRE DE 2018."/>
    <n v="502215412"/>
    <n v="0"/>
    <n v="0"/>
    <n v="502215412"/>
    <n v="502215412"/>
    <n v="0"/>
    <x v="3"/>
  </r>
  <r>
    <n v="2018"/>
    <n v="136"/>
    <n v="1"/>
    <d v="2018-01-01T00:00:00"/>
    <d v="2018-12-31T00:00:00"/>
    <d v="2018-12-31T00:00:00"/>
    <x v="14"/>
    <s v="Sueldos Personal de Nómina"/>
    <n v="214"/>
    <n v="199"/>
    <d v="2018-11-20T00:00:00"/>
    <s v="SECRETARIA JURIDICA DISTRITAL"/>
    <n v="1"/>
    <s v="RELACION DE AUTORIZACION"/>
    <n v="44"/>
    <d v="2018-11-20T00:00:00"/>
    <s v="Pago de la nómina de los servidores de la Secretaría Jurídica Distrital, del mes de Noviembre de 2018."/>
    <n v="511266717"/>
    <n v="0"/>
    <n v="0"/>
    <n v="511266717"/>
    <n v="511266717"/>
    <n v="0"/>
    <x v="5"/>
  </r>
  <r>
    <n v="2018"/>
    <n v="136"/>
    <n v="1"/>
    <d v="2018-01-01T00:00:00"/>
    <d v="2018-12-31T00:00:00"/>
    <d v="2018-12-31T00:00:00"/>
    <x v="14"/>
    <s v="Sueldos Personal de Nómina"/>
    <n v="224"/>
    <n v="207"/>
    <d v="2018-12-07T00:00:00"/>
    <s v="SECRETARIA JURIDICA DISTRITAL"/>
    <n v="1"/>
    <s v="RELACION DE AUTORIZACION"/>
    <n v="47"/>
    <d v="2018-12-07T00:00:00"/>
    <s v="Pago de la nómina del mes de diciembre de 2018, de  los servidores de planta de la Secretaría Jurídica Distrital."/>
    <n v="602967215"/>
    <n v="0"/>
    <n v="0"/>
    <n v="602967215"/>
    <n v="593599876"/>
    <n v="9367339"/>
    <x v="1"/>
  </r>
  <r>
    <n v="2018"/>
    <n v="136"/>
    <n v="1"/>
    <d v="2018-01-01T00:00:00"/>
    <d v="2018-12-31T00:00:00"/>
    <d v="2018-12-31T00:00:00"/>
    <x v="15"/>
    <s v="Gastos de Representación"/>
    <n v="90"/>
    <n v="19"/>
    <d v="2018-01-22T00:00:00"/>
    <s v="SECRETARIA JURIDICA DISTRITAL"/>
    <n v="1"/>
    <s v="RELACION DE AUTORIZACION"/>
    <n v="1"/>
    <d v="2018-01-22T00:00:00"/>
    <s v="Pago de la nómina del mes de enero de 2018."/>
    <n v="40305468"/>
    <n v="0"/>
    <n v="0"/>
    <n v="40305468"/>
    <n v="40305468"/>
    <n v="0"/>
    <x v="4"/>
  </r>
  <r>
    <n v="2018"/>
    <n v="136"/>
    <n v="1"/>
    <d v="2018-01-01T00:00:00"/>
    <d v="2018-12-31T00:00:00"/>
    <d v="2018-12-31T00:00:00"/>
    <x v="15"/>
    <s v="Gastos de Representación"/>
    <n v="111"/>
    <n v="84"/>
    <d v="2018-02-16T00:00:00"/>
    <s v="SECRETARIA JURIDICA DISTRITAL"/>
    <n v="1"/>
    <s v="RELACION DE AUTORIZACION"/>
    <n v="4"/>
    <d v="2018-02-16T00:00:00"/>
    <s v="PAGO DE NÓMINA DEL MES DE FEBRERO DE 2018."/>
    <n v="42844734"/>
    <n v="0"/>
    <n v="0"/>
    <n v="42844734"/>
    <n v="42844734"/>
    <n v="0"/>
    <x v="8"/>
  </r>
  <r>
    <n v="2018"/>
    <n v="136"/>
    <n v="1"/>
    <d v="2018-01-01T00:00:00"/>
    <d v="2018-12-31T00:00:00"/>
    <d v="2018-12-31T00:00:00"/>
    <x v="15"/>
    <s v="Gastos de Representación"/>
    <n v="116"/>
    <n v="92"/>
    <d v="2018-03-15T00:00:00"/>
    <s v="SECRETARIA JURIDICA DISTRITAL"/>
    <n v="1"/>
    <s v="RELACION DE AUTORIZACION"/>
    <n v="11"/>
    <d v="2018-03-15T00:00:00"/>
    <s v="Pago de la nómina de la Secretaria jurídica Distrital del mes de Marzo de 2018."/>
    <n v="42844734"/>
    <n v="0"/>
    <n v="0"/>
    <n v="42844734"/>
    <n v="42844734"/>
    <n v="0"/>
    <x v="6"/>
  </r>
  <r>
    <n v="2018"/>
    <n v="136"/>
    <n v="1"/>
    <d v="2018-01-01T00:00:00"/>
    <d v="2018-12-31T00:00:00"/>
    <d v="2018-12-31T00:00:00"/>
    <x v="15"/>
    <s v="Gastos de Representación"/>
    <n v="123"/>
    <n v="100"/>
    <d v="2018-04-18T00:00:00"/>
    <s v="SECRETARIA JURIDICA DISTRITAL"/>
    <n v="1"/>
    <s v="RELACION DE AUTORIZACION"/>
    <n v="14"/>
    <d v="2018-04-18T00:00:00"/>
    <s v="PAGO DE LA NOMINA Y CESANTIAS DEL MES DE ABRIL DE 2018."/>
    <n v="41220668"/>
    <n v="41220668"/>
    <n v="0"/>
    <n v="0"/>
    <n v="0"/>
    <n v="0"/>
    <x v="9"/>
  </r>
  <r>
    <n v="2018"/>
    <n v="136"/>
    <n v="1"/>
    <d v="2018-01-01T00:00:00"/>
    <d v="2018-12-31T00:00:00"/>
    <d v="2018-12-31T00:00:00"/>
    <x v="15"/>
    <s v="Gastos de Representación"/>
    <n v="124"/>
    <n v="102"/>
    <d v="2018-04-19T00:00:00"/>
    <s v="SECRETARIA JURIDICA DISTRITAL"/>
    <n v="1"/>
    <s v="RELACION DE AUTORIZACION"/>
    <n v="14"/>
    <d v="2018-04-19T00:00:00"/>
    <s v="Pago de la nómina del mes de abril de 2018, de los servidores de planta de la Secretaría Jurídica Distrital."/>
    <n v="41220668"/>
    <n v="0"/>
    <n v="0"/>
    <n v="41220668"/>
    <n v="41220668"/>
    <n v="0"/>
    <x v="9"/>
  </r>
  <r>
    <n v="2018"/>
    <n v="136"/>
    <n v="1"/>
    <d v="2018-01-01T00:00:00"/>
    <d v="2018-12-31T00:00:00"/>
    <d v="2018-12-31T00:00:00"/>
    <x v="15"/>
    <s v="Gastos de Representación"/>
    <n v="131"/>
    <n v="110"/>
    <d v="2018-05-21T00:00:00"/>
    <s v="SECRETARIA JURIDICA DISTRITAL"/>
    <n v="1"/>
    <s v="RELACION DE AUTORIZACION"/>
    <n v="17"/>
    <d v="2018-05-21T00:00:00"/>
    <s v="Pago de la nómina de los servidores públicos de la Secretaría Jurídica Distrital,  del mes de Mayo de 2018."/>
    <n v="42844734"/>
    <n v="0"/>
    <n v="0"/>
    <n v="42844734"/>
    <n v="42844734"/>
    <n v="0"/>
    <x v="0"/>
  </r>
  <r>
    <n v="2018"/>
    <n v="136"/>
    <n v="1"/>
    <d v="2018-01-01T00:00:00"/>
    <d v="2018-12-31T00:00:00"/>
    <d v="2018-12-31T00:00:00"/>
    <x v="15"/>
    <s v="Gastos de Representación"/>
    <n v="135"/>
    <n v="118"/>
    <d v="2018-06-08T00:00:00"/>
    <s v="SECRETARIA JURIDICA DISTRITAL"/>
    <n v="1"/>
    <s v="RELACION DE AUTORIZACION"/>
    <n v="21"/>
    <d v="2018-06-08T00:00:00"/>
    <s v="Pago de la nómina y prima semestral del mes de junio de 2018, de los servidores de planta de la Secretaria Jurídica Distrital."/>
    <n v="41477100"/>
    <n v="0"/>
    <n v="0"/>
    <n v="41477100"/>
    <n v="41477100"/>
    <n v="0"/>
    <x v="11"/>
  </r>
  <r>
    <n v="2018"/>
    <n v="136"/>
    <n v="1"/>
    <d v="2018-01-01T00:00:00"/>
    <d v="2018-12-31T00:00:00"/>
    <d v="2018-12-31T00:00:00"/>
    <x v="15"/>
    <s v="Gastos de Representación"/>
    <n v="151"/>
    <n v="126"/>
    <d v="2018-07-17T00:00:00"/>
    <s v="SECRETARIA JURIDICA DISTRITAL"/>
    <n v="1"/>
    <s v="RELACION DE AUTORIZACION"/>
    <n v="24"/>
    <d v="2018-07-17T00:00:00"/>
    <s v="Pago de la nómina del mes de julio de 2018 de  los servidores de planta de la Secretaría Jurídica Distrital."/>
    <n v="42331871"/>
    <n v="0"/>
    <n v="0"/>
    <n v="42331871"/>
    <n v="42331871"/>
    <n v="0"/>
    <x v="2"/>
  </r>
  <r>
    <n v="2018"/>
    <n v="136"/>
    <n v="1"/>
    <d v="2018-01-01T00:00:00"/>
    <d v="2018-12-31T00:00:00"/>
    <d v="2018-12-31T00:00:00"/>
    <x v="15"/>
    <s v="Gastos de Representación"/>
    <n v="168"/>
    <n v="141"/>
    <d v="2018-08-22T00:00:00"/>
    <s v="SECRETARIA JURIDICA DISTRITAL"/>
    <n v="1"/>
    <s v="RELACION DE AUTORIZACION"/>
    <n v="29"/>
    <d v="2018-08-22T00:00:00"/>
    <s v="PAGO DE LA NOMINA DEL MES DE AGOSTO DE 2018, DE LOS SERVIDORES DE PLANTA FIJA DE LA SECRETARIA JURIDICA DISTRITAL."/>
    <n v="36226967"/>
    <n v="0"/>
    <n v="0"/>
    <n v="36226967"/>
    <n v="36226967"/>
    <n v="0"/>
    <x v="7"/>
  </r>
  <r>
    <n v="2018"/>
    <n v="136"/>
    <n v="1"/>
    <d v="2018-01-01T00:00:00"/>
    <d v="2018-12-31T00:00:00"/>
    <d v="2018-12-31T00:00:00"/>
    <x v="15"/>
    <s v="Gastos de Representación"/>
    <n v="185"/>
    <n v="161"/>
    <d v="2018-09-18T00:00:00"/>
    <s v="SECRETARIA JURIDICA DISTRITAL"/>
    <n v="1"/>
    <s v="RELACION DE AUTORIZACION"/>
    <n v="33"/>
    <d v="2018-09-18T00:00:00"/>
    <s v="PAGO DE LA NÓMINA DEL MES DE SEPTIEMBRE DE 2018."/>
    <n v="41752710"/>
    <n v="0"/>
    <n v="0"/>
    <n v="41752710"/>
    <n v="41752710"/>
    <n v="0"/>
    <x v="10"/>
  </r>
  <r>
    <n v="2018"/>
    <n v="136"/>
    <n v="1"/>
    <d v="2018-01-01T00:00:00"/>
    <d v="2018-12-31T00:00:00"/>
    <d v="2018-12-31T00:00:00"/>
    <x v="15"/>
    <s v="Gastos de Representación"/>
    <n v="199"/>
    <n v="179"/>
    <d v="2018-10-18T00:00:00"/>
    <s v="SECRETARIA JURIDICA DISTRITAL"/>
    <n v="1"/>
    <s v="RELACION DE AUTORIZACION"/>
    <n v="37"/>
    <d v="2018-10-19T00:00:00"/>
    <s v="PAGO DE LA NÓMINA DEL MES DE OCTUBRE DE 2018."/>
    <n v="30556902"/>
    <n v="0"/>
    <n v="0"/>
    <n v="30556902"/>
    <n v="30556902"/>
    <n v="0"/>
    <x v="3"/>
  </r>
  <r>
    <n v="2018"/>
    <n v="136"/>
    <n v="1"/>
    <d v="2018-01-01T00:00:00"/>
    <d v="2018-12-31T00:00:00"/>
    <d v="2018-12-31T00:00:00"/>
    <x v="15"/>
    <s v="Gastos de Representación"/>
    <n v="214"/>
    <n v="199"/>
    <d v="2018-11-20T00:00:00"/>
    <s v="SECRETARIA JURIDICA DISTRITAL"/>
    <n v="1"/>
    <s v="RELACION DE AUTORIZACION"/>
    <n v="44"/>
    <d v="2018-11-20T00:00:00"/>
    <s v="Pago de la nómina de los servidores de la Secretaría Jurídica Distrital, del mes de Noviembre de 2018."/>
    <n v="39676468"/>
    <n v="0"/>
    <n v="0"/>
    <n v="39676468"/>
    <n v="39676468"/>
    <n v="0"/>
    <x v="5"/>
  </r>
  <r>
    <n v="2018"/>
    <n v="136"/>
    <n v="1"/>
    <d v="2018-01-01T00:00:00"/>
    <d v="2018-12-31T00:00:00"/>
    <d v="2018-12-31T00:00:00"/>
    <x v="15"/>
    <s v="Gastos de Representación"/>
    <n v="224"/>
    <n v="207"/>
    <d v="2018-12-07T00:00:00"/>
    <s v="SECRETARIA JURIDICA DISTRITAL"/>
    <n v="1"/>
    <s v="RELACION DE AUTORIZACION"/>
    <n v="47"/>
    <d v="2018-12-07T00:00:00"/>
    <s v="Pago de la nómina del mes de diciembre de 2018, de  los servidores de planta de la Secretaría Jurídica Distrital."/>
    <n v="41876039"/>
    <n v="0"/>
    <n v="0"/>
    <n v="41876039"/>
    <n v="41876039"/>
    <n v="0"/>
    <x v="1"/>
  </r>
  <r>
    <n v="2018"/>
    <n v="136"/>
    <n v="1"/>
    <d v="2018-01-01T00:00:00"/>
    <d v="2018-12-31T00:00:00"/>
    <d v="2018-12-31T00:00:00"/>
    <x v="16"/>
    <s v="Horas Extras, Dominicales, Festivos, Recargo Nocturno y Trabajo Suplementario"/>
    <n v="90"/>
    <n v="19"/>
    <d v="2018-01-22T00:00:00"/>
    <s v="SECRETARIA JURIDICA DISTRITAL"/>
    <n v="1"/>
    <s v="RELACION DE AUTORIZACION"/>
    <n v="1"/>
    <d v="2018-01-22T00:00:00"/>
    <s v="Pago de la nómina del mes de enero de 2018."/>
    <n v="7983505"/>
    <n v="0"/>
    <n v="0"/>
    <n v="7983505"/>
    <n v="7983505"/>
    <n v="0"/>
    <x v="4"/>
  </r>
  <r>
    <n v="2018"/>
    <n v="136"/>
    <n v="1"/>
    <d v="2018-01-01T00:00:00"/>
    <d v="2018-12-31T00:00:00"/>
    <d v="2018-12-31T00:00:00"/>
    <x v="16"/>
    <s v="Horas Extras, Dominicales, Festivos, Recargo Nocturno y Trabajo Suplementario"/>
    <n v="111"/>
    <n v="84"/>
    <d v="2018-02-16T00:00:00"/>
    <s v="SECRETARIA JURIDICA DISTRITAL"/>
    <n v="1"/>
    <s v="RELACION DE AUTORIZACION"/>
    <n v="4"/>
    <d v="2018-02-16T00:00:00"/>
    <s v="PAGO DE NÓMINA DEL MES DE FEBRERO DE 2018."/>
    <n v="8768851"/>
    <n v="0"/>
    <n v="0"/>
    <n v="8768851"/>
    <n v="8768851"/>
    <n v="0"/>
    <x v="8"/>
  </r>
  <r>
    <n v="2018"/>
    <n v="136"/>
    <n v="1"/>
    <d v="2018-01-01T00:00:00"/>
    <d v="2018-12-31T00:00:00"/>
    <d v="2018-12-31T00:00:00"/>
    <x v="16"/>
    <s v="Horas Extras, Dominicales, Festivos, Recargo Nocturno y Trabajo Suplementario"/>
    <n v="116"/>
    <n v="92"/>
    <d v="2018-03-15T00:00:00"/>
    <s v="SECRETARIA JURIDICA DISTRITAL"/>
    <n v="1"/>
    <s v="RELACION DE AUTORIZACION"/>
    <n v="11"/>
    <d v="2018-03-15T00:00:00"/>
    <s v="Pago de la nómina de la Secretaria jurídica Distrital del mes de Marzo de 2018."/>
    <n v="7662980"/>
    <n v="0"/>
    <n v="0"/>
    <n v="7662980"/>
    <n v="7662980"/>
    <n v="0"/>
    <x v="6"/>
  </r>
  <r>
    <n v="2018"/>
    <n v="136"/>
    <n v="1"/>
    <d v="2018-01-01T00:00:00"/>
    <d v="2018-12-31T00:00:00"/>
    <d v="2018-12-31T00:00:00"/>
    <x v="16"/>
    <s v="Horas Extras, Dominicales, Festivos, Recargo Nocturno y Trabajo Suplementario"/>
    <n v="123"/>
    <n v="100"/>
    <d v="2018-04-18T00:00:00"/>
    <s v="SECRETARIA JURIDICA DISTRITAL"/>
    <n v="1"/>
    <s v="RELACION DE AUTORIZACION"/>
    <n v="14"/>
    <d v="2018-04-18T00:00:00"/>
    <s v="PAGO DE LA NOMINA Y CESANTIAS DEL MES DE ABRIL DE 2018."/>
    <n v="7709975"/>
    <n v="7709975"/>
    <n v="0"/>
    <n v="0"/>
    <n v="0"/>
    <n v="0"/>
    <x v="9"/>
  </r>
  <r>
    <n v="2018"/>
    <n v="136"/>
    <n v="1"/>
    <d v="2018-01-01T00:00:00"/>
    <d v="2018-12-31T00:00:00"/>
    <d v="2018-12-31T00:00:00"/>
    <x v="16"/>
    <s v="Horas Extras, Dominicales, Festivos, Recargo Nocturno y Trabajo Suplementario"/>
    <n v="124"/>
    <n v="102"/>
    <d v="2018-04-19T00:00:00"/>
    <s v="SECRETARIA JURIDICA DISTRITAL"/>
    <n v="1"/>
    <s v="RELACION DE AUTORIZACION"/>
    <n v="14"/>
    <d v="2018-04-19T00:00:00"/>
    <s v="Pago de la nómina del mes de abril de 2018, de los servidores de planta de la Secretaría Jurídica Distrital."/>
    <n v="7709975"/>
    <n v="0"/>
    <n v="0"/>
    <n v="7709975"/>
    <n v="7709975"/>
    <n v="0"/>
    <x v="9"/>
  </r>
  <r>
    <n v="2018"/>
    <n v="136"/>
    <n v="1"/>
    <d v="2018-01-01T00:00:00"/>
    <d v="2018-12-31T00:00:00"/>
    <d v="2018-12-31T00:00:00"/>
    <x v="16"/>
    <s v="Horas Extras, Dominicales, Festivos, Recargo Nocturno y Trabajo Suplementario"/>
    <n v="131"/>
    <n v="110"/>
    <d v="2018-05-21T00:00:00"/>
    <s v="SECRETARIA JURIDICA DISTRITAL"/>
    <n v="1"/>
    <s v="RELACION DE AUTORIZACION"/>
    <n v="17"/>
    <d v="2018-05-21T00:00:00"/>
    <s v="Pago de la nómina de los servidores públicos de la Secretaría Jurídica Distrital,  del mes de Mayo de 2018."/>
    <n v="9528143"/>
    <n v="0"/>
    <n v="0"/>
    <n v="9528143"/>
    <n v="9528143"/>
    <n v="0"/>
    <x v="0"/>
  </r>
  <r>
    <n v="2018"/>
    <n v="136"/>
    <n v="1"/>
    <d v="2018-01-01T00:00:00"/>
    <d v="2018-12-31T00:00:00"/>
    <d v="2018-12-31T00:00:00"/>
    <x v="16"/>
    <s v="Horas Extras, Dominicales, Festivos, Recargo Nocturno y Trabajo Suplementario"/>
    <n v="135"/>
    <n v="118"/>
    <d v="2018-06-08T00:00:00"/>
    <s v="SECRETARIA JURIDICA DISTRITAL"/>
    <n v="1"/>
    <s v="RELACION DE AUTORIZACION"/>
    <n v="21"/>
    <d v="2018-06-08T00:00:00"/>
    <s v="Pago de la nómina y prima semestral del mes de junio de 2018, de los servidores de planta de la Secretaria Jurídica Distrital."/>
    <n v="8580919"/>
    <n v="0"/>
    <n v="0"/>
    <n v="8580919"/>
    <n v="8580919"/>
    <n v="0"/>
    <x v="11"/>
  </r>
  <r>
    <n v="2018"/>
    <n v="136"/>
    <n v="1"/>
    <d v="2018-01-01T00:00:00"/>
    <d v="2018-12-31T00:00:00"/>
    <d v="2018-12-31T00:00:00"/>
    <x v="16"/>
    <s v="Horas Extras, Dominicales, Festivos, Recargo Nocturno y Trabajo Suplementario"/>
    <n v="151"/>
    <n v="126"/>
    <d v="2018-07-17T00:00:00"/>
    <s v="SECRETARIA JURIDICA DISTRITAL"/>
    <n v="1"/>
    <s v="RELACION DE AUTORIZACION"/>
    <n v="24"/>
    <d v="2018-07-17T00:00:00"/>
    <s v="Pago de la nómina del mes de julio de 2018 de  los servidores de planta de la Secretaría Jurídica Distrital."/>
    <n v="9786039"/>
    <n v="0"/>
    <n v="0"/>
    <n v="9786039"/>
    <n v="9786039"/>
    <n v="0"/>
    <x v="2"/>
  </r>
  <r>
    <n v="2018"/>
    <n v="136"/>
    <n v="1"/>
    <d v="2018-01-01T00:00:00"/>
    <d v="2018-12-31T00:00:00"/>
    <d v="2018-12-31T00:00:00"/>
    <x v="16"/>
    <s v="Horas Extras, Dominicales, Festivos, Recargo Nocturno y Trabajo Suplementario"/>
    <n v="168"/>
    <n v="141"/>
    <d v="2018-08-22T00:00:00"/>
    <s v="SECRETARIA JURIDICA DISTRITAL"/>
    <n v="1"/>
    <s v="RELACION DE AUTORIZACION"/>
    <n v="29"/>
    <d v="2018-08-22T00:00:00"/>
    <s v="PAGO DE LA NOMINA DEL MES DE AGOSTO DE 2018, DE LOS SERVIDORES DE PLANTA FIJA DE LA SECRETARIA JURIDICA DISTRITAL."/>
    <n v="9383670"/>
    <n v="0"/>
    <n v="0"/>
    <n v="9383670"/>
    <n v="9383670"/>
    <n v="0"/>
    <x v="7"/>
  </r>
  <r>
    <n v="2018"/>
    <n v="136"/>
    <n v="1"/>
    <d v="2018-01-01T00:00:00"/>
    <d v="2018-12-31T00:00:00"/>
    <d v="2018-12-31T00:00:00"/>
    <x v="16"/>
    <s v="Horas Extras, Dominicales, Festivos, Recargo Nocturno y Trabajo Suplementario"/>
    <n v="185"/>
    <n v="161"/>
    <d v="2018-09-18T00:00:00"/>
    <s v="SECRETARIA JURIDICA DISTRITAL"/>
    <n v="1"/>
    <s v="RELACION DE AUTORIZACION"/>
    <n v="33"/>
    <d v="2018-09-18T00:00:00"/>
    <s v="PAGO DE LA NÓMINA DEL MES DE SEPTIEMBRE DE 2018."/>
    <n v="8452243"/>
    <n v="0"/>
    <n v="0"/>
    <n v="8452243"/>
    <n v="8452243"/>
    <n v="0"/>
    <x v="10"/>
  </r>
  <r>
    <n v="2018"/>
    <n v="136"/>
    <n v="1"/>
    <d v="2018-01-01T00:00:00"/>
    <d v="2018-12-31T00:00:00"/>
    <d v="2018-12-31T00:00:00"/>
    <x v="16"/>
    <s v="Horas Extras, Dominicales, Festivos, Recargo Nocturno y Trabajo Suplementario"/>
    <n v="199"/>
    <n v="179"/>
    <d v="2018-10-18T00:00:00"/>
    <s v="SECRETARIA JURIDICA DISTRITAL"/>
    <n v="1"/>
    <s v="RELACION DE AUTORIZACION"/>
    <n v="37"/>
    <d v="2018-10-19T00:00:00"/>
    <s v="PAGO DE LA NÓMINA DEL MES DE OCTUBRE DE 2018."/>
    <n v="7540290"/>
    <n v="0"/>
    <n v="0"/>
    <n v="7540290"/>
    <n v="7540290"/>
    <n v="0"/>
    <x v="3"/>
  </r>
  <r>
    <n v="2018"/>
    <n v="136"/>
    <n v="1"/>
    <d v="2018-01-01T00:00:00"/>
    <d v="2018-12-31T00:00:00"/>
    <d v="2018-12-31T00:00:00"/>
    <x v="16"/>
    <s v="Horas Extras, Dominicales, Festivos, Recargo Nocturno y Trabajo Suplementario"/>
    <n v="214"/>
    <n v="199"/>
    <d v="2018-11-20T00:00:00"/>
    <s v="SECRETARIA JURIDICA DISTRITAL"/>
    <n v="1"/>
    <s v="RELACION DE AUTORIZACION"/>
    <n v="44"/>
    <d v="2018-11-20T00:00:00"/>
    <s v="Pago de la nómina de los servidores de la Secretaría Jurídica Distrital, del mes de Noviembre de 2018."/>
    <n v="8613406"/>
    <n v="0"/>
    <n v="0"/>
    <n v="8613406"/>
    <n v="8613406"/>
    <n v="0"/>
    <x v="5"/>
  </r>
  <r>
    <n v="2018"/>
    <n v="136"/>
    <n v="1"/>
    <d v="2018-01-01T00:00:00"/>
    <d v="2018-12-31T00:00:00"/>
    <d v="2018-12-31T00:00:00"/>
    <x v="16"/>
    <s v="Horas Extras, Dominicales, Festivos, Recargo Nocturno y Trabajo Suplementario"/>
    <n v="224"/>
    <n v="207"/>
    <d v="2018-12-07T00:00:00"/>
    <s v="SECRETARIA JURIDICA DISTRITAL"/>
    <n v="1"/>
    <s v="RELACION DE AUTORIZACION"/>
    <n v="47"/>
    <d v="2018-12-07T00:00:00"/>
    <s v="Pago de la nómina del mes de diciembre de 2018, de  los servidores de planta de la Secretaría Jurídica Distrital."/>
    <n v="6799529"/>
    <n v="0"/>
    <n v="0"/>
    <n v="6799529"/>
    <n v="6799529"/>
    <n v="0"/>
    <x v="1"/>
  </r>
  <r>
    <n v="2018"/>
    <n v="136"/>
    <n v="1"/>
    <d v="2018-01-01T00:00:00"/>
    <d v="2018-12-31T00:00:00"/>
    <d v="2018-12-31T00:00:00"/>
    <x v="17"/>
    <s v="Auxilio de Transporte"/>
    <n v="90"/>
    <n v="19"/>
    <d v="2018-01-22T00:00:00"/>
    <s v="SECRETARIA JURIDICA DISTRITAL"/>
    <n v="1"/>
    <s v="RELACION DE AUTORIZACION"/>
    <n v="1"/>
    <d v="2018-01-22T00:00:00"/>
    <s v="Pago de la nómina del mes de enero de 2018."/>
    <n v="555729"/>
    <n v="0"/>
    <n v="0"/>
    <n v="555729"/>
    <n v="555729"/>
    <n v="0"/>
    <x v="4"/>
  </r>
  <r>
    <n v="2018"/>
    <n v="136"/>
    <n v="1"/>
    <d v="2018-01-01T00:00:00"/>
    <d v="2018-12-31T00:00:00"/>
    <d v="2018-12-31T00:00:00"/>
    <x v="17"/>
    <s v="Auxilio de Transporte"/>
    <n v="111"/>
    <n v="84"/>
    <d v="2018-02-16T00:00:00"/>
    <s v="SECRETARIA JURIDICA DISTRITAL"/>
    <n v="1"/>
    <s v="RELACION DE AUTORIZACION"/>
    <n v="4"/>
    <d v="2018-02-16T00:00:00"/>
    <s v="PAGO DE NÓMINA DEL MES DE FEBRERO DE 2018."/>
    <n v="555729"/>
    <n v="0"/>
    <n v="0"/>
    <n v="555729"/>
    <n v="555729"/>
    <n v="0"/>
    <x v="8"/>
  </r>
  <r>
    <n v="2018"/>
    <n v="136"/>
    <n v="1"/>
    <d v="2018-01-01T00:00:00"/>
    <d v="2018-12-31T00:00:00"/>
    <d v="2018-12-31T00:00:00"/>
    <x v="17"/>
    <s v="Auxilio de Transporte"/>
    <n v="116"/>
    <n v="92"/>
    <d v="2018-03-15T00:00:00"/>
    <s v="SECRETARIA JURIDICA DISTRITAL"/>
    <n v="1"/>
    <s v="RELACION DE AUTORIZACION"/>
    <n v="11"/>
    <d v="2018-03-15T00:00:00"/>
    <s v="Pago de la nómina de la Secretaria jurídica Distrital del mes de Marzo de 2018."/>
    <n v="617477"/>
    <n v="0"/>
    <n v="0"/>
    <n v="617477"/>
    <n v="617477"/>
    <n v="0"/>
    <x v="6"/>
  </r>
  <r>
    <n v="2018"/>
    <n v="136"/>
    <n v="1"/>
    <d v="2018-01-01T00:00:00"/>
    <d v="2018-12-31T00:00:00"/>
    <d v="2018-12-31T00:00:00"/>
    <x v="17"/>
    <s v="Auxilio de Transporte"/>
    <n v="123"/>
    <n v="100"/>
    <d v="2018-04-18T00:00:00"/>
    <s v="SECRETARIA JURIDICA DISTRITAL"/>
    <n v="1"/>
    <s v="RELACION DE AUTORIZACION"/>
    <n v="14"/>
    <d v="2018-04-18T00:00:00"/>
    <s v="PAGO DE LA NOMINA Y CESANTIAS DEL MES DE ABRIL DE 2018."/>
    <n v="617477"/>
    <n v="617477"/>
    <n v="0"/>
    <n v="0"/>
    <n v="0"/>
    <n v="0"/>
    <x v="9"/>
  </r>
  <r>
    <n v="2018"/>
    <n v="136"/>
    <n v="1"/>
    <d v="2018-01-01T00:00:00"/>
    <d v="2018-12-31T00:00:00"/>
    <d v="2018-12-31T00:00:00"/>
    <x v="17"/>
    <s v="Auxilio de Transporte"/>
    <n v="124"/>
    <n v="102"/>
    <d v="2018-04-19T00:00:00"/>
    <s v="SECRETARIA JURIDICA DISTRITAL"/>
    <n v="1"/>
    <s v="RELACION DE AUTORIZACION"/>
    <n v="14"/>
    <d v="2018-04-19T00:00:00"/>
    <s v="Pago de la nómina del mes de abril de 2018, de los servidores de planta de la Secretaría Jurídica Distrital."/>
    <n v="617477"/>
    <n v="0"/>
    <n v="0"/>
    <n v="617477"/>
    <n v="617477"/>
    <n v="0"/>
    <x v="9"/>
  </r>
  <r>
    <n v="2018"/>
    <n v="136"/>
    <n v="1"/>
    <d v="2018-01-01T00:00:00"/>
    <d v="2018-12-31T00:00:00"/>
    <d v="2018-12-31T00:00:00"/>
    <x v="17"/>
    <s v="Auxilio de Transporte"/>
    <n v="131"/>
    <n v="110"/>
    <d v="2018-05-21T00:00:00"/>
    <s v="SECRETARIA JURIDICA DISTRITAL"/>
    <n v="1"/>
    <s v="RELACION DE AUTORIZACION"/>
    <n v="17"/>
    <d v="2018-05-21T00:00:00"/>
    <s v="Pago de la nómina de los servidores públicos de la Secretaría Jurídica Distrital,  del mes de Mayo de 2018."/>
    <n v="617477"/>
    <n v="0"/>
    <n v="0"/>
    <n v="617477"/>
    <n v="617477"/>
    <n v="0"/>
    <x v="0"/>
  </r>
  <r>
    <n v="2018"/>
    <n v="136"/>
    <n v="1"/>
    <d v="2018-01-01T00:00:00"/>
    <d v="2018-12-31T00:00:00"/>
    <d v="2018-12-31T00:00:00"/>
    <x v="17"/>
    <s v="Auxilio de Transporte"/>
    <n v="135"/>
    <n v="118"/>
    <d v="2018-06-08T00:00:00"/>
    <s v="SECRETARIA JURIDICA DISTRITAL"/>
    <n v="1"/>
    <s v="RELACION DE AUTORIZACION"/>
    <n v="21"/>
    <d v="2018-06-08T00:00:00"/>
    <s v="Pago de la nómina y prima semestral del mes de junio de 2018, de los servidores de planta de la Secretaria Jurídica Distrital."/>
    <n v="552789"/>
    <n v="0"/>
    <n v="0"/>
    <n v="552789"/>
    <n v="552789"/>
    <n v="0"/>
    <x v="11"/>
  </r>
  <r>
    <n v="2018"/>
    <n v="136"/>
    <n v="1"/>
    <d v="2018-01-01T00:00:00"/>
    <d v="2018-12-31T00:00:00"/>
    <d v="2018-12-31T00:00:00"/>
    <x v="17"/>
    <s v="Auxilio de Transporte"/>
    <n v="151"/>
    <n v="126"/>
    <d v="2018-07-17T00:00:00"/>
    <s v="SECRETARIA JURIDICA DISTRITAL"/>
    <n v="1"/>
    <s v="RELACION DE AUTORIZACION"/>
    <n v="24"/>
    <d v="2018-07-17T00:00:00"/>
    <s v="Pago de la nómina del mes de julio de 2018 de  los servidores de planta de la Secretaría Jurídica Distrital."/>
    <n v="617477"/>
    <n v="0"/>
    <n v="0"/>
    <n v="617477"/>
    <n v="617477"/>
    <n v="0"/>
    <x v="2"/>
  </r>
  <r>
    <n v="2018"/>
    <n v="136"/>
    <n v="1"/>
    <d v="2018-01-01T00:00:00"/>
    <d v="2018-12-31T00:00:00"/>
    <d v="2018-12-31T00:00:00"/>
    <x v="17"/>
    <s v="Auxilio de Transporte"/>
    <n v="168"/>
    <n v="141"/>
    <d v="2018-08-22T00:00:00"/>
    <s v="SECRETARIA JURIDICA DISTRITAL"/>
    <n v="1"/>
    <s v="RELACION DE AUTORIZACION"/>
    <n v="29"/>
    <d v="2018-08-22T00:00:00"/>
    <s v="PAGO DE LA NOMINA DEL MES DE AGOSTO DE 2018, DE LOS SERVIDORES DE PLANTA FIJA DE LA SECRETARIA JURIDICA DISTRITAL."/>
    <n v="617477"/>
    <n v="0"/>
    <n v="0"/>
    <n v="617477"/>
    <n v="617477"/>
    <n v="0"/>
    <x v="7"/>
  </r>
  <r>
    <n v="2018"/>
    <n v="136"/>
    <n v="1"/>
    <d v="2018-01-01T00:00:00"/>
    <d v="2018-12-31T00:00:00"/>
    <d v="2018-12-31T00:00:00"/>
    <x v="17"/>
    <s v="Auxilio de Transporte"/>
    <n v="185"/>
    <n v="161"/>
    <d v="2018-09-18T00:00:00"/>
    <s v="SECRETARIA JURIDICA DISTRITAL"/>
    <n v="1"/>
    <s v="RELACION DE AUTORIZACION"/>
    <n v="33"/>
    <d v="2018-09-18T00:00:00"/>
    <s v="PAGO DE LA NÓMINA DEL MES DE SEPTIEMBRE DE 2018."/>
    <n v="555729"/>
    <n v="0"/>
    <n v="0"/>
    <n v="555729"/>
    <n v="555729"/>
    <n v="0"/>
    <x v="10"/>
  </r>
  <r>
    <n v="2018"/>
    <n v="136"/>
    <n v="1"/>
    <d v="2018-01-01T00:00:00"/>
    <d v="2018-12-31T00:00:00"/>
    <d v="2018-12-31T00:00:00"/>
    <x v="17"/>
    <s v="Auxilio de Transporte"/>
    <n v="199"/>
    <n v="179"/>
    <d v="2018-10-18T00:00:00"/>
    <s v="SECRETARIA JURIDICA DISTRITAL"/>
    <n v="1"/>
    <s v="RELACION DE AUTORIZACION"/>
    <n v="37"/>
    <d v="2018-10-19T00:00:00"/>
    <s v="PAGO DE LA NÓMINA DEL MES DE OCTUBRE DE 2018."/>
    <n v="617477"/>
    <n v="0"/>
    <n v="0"/>
    <n v="617477"/>
    <n v="617477"/>
    <n v="0"/>
    <x v="3"/>
  </r>
  <r>
    <n v="2018"/>
    <n v="136"/>
    <n v="1"/>
    <d v="2018-01-01T00:00:00"/>
    <d v="2018-12-31T00:00:00"/>
    <d v="2018-12-31T00:00:00"/>
    <x v="17"/>
    <s v="Auxilio de Transporte"/>
    <n v="214"/>
    <n v="199"/>
    <d v="2018-11-20T00:00:00"/>
    <s v="SECRETARIA JURIDICA DISTRITAL"/>
    <n v="1"/>
    <s v="RELACION DE AUTORIZACION"/>
    <n v="44"/>
    <d v="2018-11-20T00:00:00"/>
    <s v="Pago de la nómina de los servidores de la Secretaría Jurídica Distrital, del mes de Noviembre de 2018."/>
    <n v="702748"/>
    <n v="0"/>
    <n v="0"/>
    <n v="702748"/>
    <n v="702748"/>
    <n v="0"/>
    <x v="5"/>
  </r>
  <r>
    <n v="2018"/>
    <n v="136"/>
    <n v="1"/>
    <d v="2018-01-01T00:00:00"/>
    <d v="2018-12-31T00:00:00"/>
    <d v="2018-12-31T00:00:00"/>
    <x v="17"/>
    <s v="Auxilio de Transporte"/>
    <n v="224"/>
    <n v="207"/>
    <d v="2018-12-07T00:00:00"/>
    <s v="SECRETARIA JURIDICA DISTRITAL"/>
    <n v="1"/>
    <s v="RELACION DE AUTORIZACION"/>
    <n v="47"/>
    <d v="2018-12-07T00:00:00"/>
    <s v="Pago de la nómina del mes de diciembre de 2018, de  los servidores de planta de la Secretaría Jurídica Distrital."/>
    <n v="676284"/>
    <n v="0"/>
    <n v="0"/>
    <n v="676284"/>
    <n v="676284"/>
    <n v="0"/>
    <x v="1"/>
  </r>
  <r>
    <n v="2018"/>
    <n v="136"/>
    <n v="1"/>
    <d v="2018-01-01T00:00:00"/>
    <d v="2018-12-31T00:00:00"/>
    <d v="2018-12-31T00:00:00"/>
    <x v="18"/>
    <s v="Subsidio de Alimentación"/>
    <n v="90"/>
    <n v="19"/>
    <d v="2018-01-22T00:00:00"/>
    <s v="SECRETARIA JURIDICA DISTRITAL"/>
    <n v="1"/>
    <s v="RELACION DE AUTORIZACION"/>
    <n v="1"/>
    <d v="2018-01-22T00:00:00"/>
    <s v="Pago de la nómina del mes de enero de 2018."/>
    <n v="532472"/>
    <n v="0"/>
    <n v="0"/>
    <n v="532472"/>
    <n v="532472"/>
    <n v="0"/>
    <x v="4"/>
  </r>
  <r>
    <n v="2018"/>
    <n v="136"/>
    <n v="1"/>
    <d v="2018-01-01T00:00:00"/>
    <d v="2018-12-31T00:00:00"/>
    <d v="2018-12-31T00:00:00"/>
    <x v="18"/>
    <s v="Subsidio de Alimentación"/>
    <n v="111"/>
    <n v="84"/>
    <d v="2018-02-16T00:00:00"/>
    <s v="SECRETARIA JURIDICA DISTRITAL"/>
    <n v="1"/>
    <s v="RELACION DE AUTORIZACION"/>
    <n v="4"/>
    <d v="2018-02-16T00:00:00"/>
    <s v="PAGO DE NÓMINA DEL MES DE FEBRERO DE 2018."/>
    <n v="532472"/>
    <n v="0"/>
    <n v="0"/>
    <n v="532472"/>
    <n v="532472"/>
    <n v="0"/>
    <x v="8"/>
  </r>
  <r>
    <n v="2018"/>
    <n v="136"/>
    <n v="1"/>
    <d v="2018-01-01T00:00:00"/>
    <d v="2018-12-31T00:00:00"/>
    <d v="2018-12-31T00:00:00"/>
    <x v="18"/>
    <s v="Subsidio de Alimentación"/>
    <n v="116"/>
    <n v="92"/>
    <d v="2018-03-15T00:00:00"/>
    <s v="SECRETARIA JURIDICA DISTRITAL"/>
    <n v="1"/>
    <s v="RELACION DE AUTORIZACION"/>
    <n v="11"/>
    <d v="2018-03-15T00:00:00"/>
    <s v="Pago de la nómina de la Secretaria jurídica Distrital del mes de Marzo de 2018."/>
    <n v="655821"/>
    <n v="0"/>
    <n v="0"/>
    <n v="655821"/>
    <n v="655821"/>
    <n v="0"/>
    <x v="6"/>
  </r>
  <r>
    <n v="2018"/>
    <n v="136"/>
    <n v="1"/>
    <d v="2018-01-01T00:00:00"/>
    <d v="2018-12-31T00:00:00"/>
    <d v="2018-12-31T00:00:00"/>
    <x v="18"/>
    <s v="Subsidio de Alimentación"/>
    <n v="123"/>
    <n v="100"/>
    <d v="2018-04-18T00:00:00"/>
    <s v="SECRETARIA JURIDICA DISTRITAL"/>
    <n v="1"/>
    <s v="RELACION DE AUTORIZACION"/>
    <n v="14"/>
    <d v="2018-04-18T00:00:00"/>
    <s v="PAGO DE LA NOMINA Y CESANTIAS DEL MES DE ABRIL DE 2018."/>
    <n v="601700"/>
    <n v="601700"/>
    <n v="0"/>
    <n v="0"/>
    <n v="0"/>
    <n v="0"/>
    <x v="9"/>
  </r>
  <r>
    <n v="2018"/>
    <n v="136"/>
    <n v="1"/>
    <d v="2018-01-01T00:00:00"/>
    <d v="2018-12-31T00:00:00"/>
    <d v="2018-12-31T00:00:00"/>
    <x v="18"/>
    <s v="Subsidio de Alimentación"/>
    <n v="124"/>
    <n v="102"/>
    <d v="2018-04-19T00:00:00"/>
    <s v="SECRETARIA JURIDICA DISTRITAL"/>
    <n v="1"/>
    <s v="RELACION DE AUTORIZACION"/>
    <n v="14"/>
    <d v="2018-04-19T00:00:00"/>
    <s v="Pago de la nómina del mes de abril de 2018, de los servidores de planta de la Secretaría Jurídica Distrital."/>
    <n v="601700"/>
    <n v="0"/>
    <n v="0"/>
    <n v="601700"/>
    <n v="601700"/>
    <n v="0"/>
    <x v="9"/>
  </r>
  <r>
    <n v="2018"/>
    <n v="136"/>
    <n v="1"/>
    <d v="2018-01-01T00:00:00"/>
    <d v="2018-12-31T00:00:00"/>
    <d v="2018-12-31T00:00:00"/>
    <x v="18"/>
    <s v="Subsidio de Alimentación"/>
    <n v="131"/>
    <n v="110"/>
    <d v="2018-05-21T00:00:00"/>
    <s v="SECRETARIA JURIDICA DISTRITAL"/>
    <n v="1"/>
    <s v="RELACION DE AUTORIZACION"/>
    <n v="17"/>
    <d v="2018-05-21T00:00:00"/>
    <s v="Pago de la nómina de los servidores públicos de la Secretaría Jurídica Distrital,  del mes de Mayo de 2018."/>
    <n v="601700"/>
    <n v="0"/>
    <n v="0"/>
    <n v="601700"/>
    <n v="601700"/>
    <n v="0"/>
    <x v="0"/>
  </r>
  <r>
    <n v="2018"/>
    <n v="136"/>
    <n v="1"/>
    <d v="2018-01-01T00:00:00"/>
    <d v="2018-12-31T00:00:00"/>
    <d v="2018-12-31T00:00:00"/>
    <x v="18"/>
    <s v="Subsidio de Alimentación"/>
    <n v="135"/>
    <n v="118"/>
    <d v="2018-06-08T00:00:00"/>
    <s v="SECRETARIA JURIDICA DISTRITAL"/>
    <n v="1"/>
    <s v="RELACION DE AUTORIZACION"/>
    <n v="21"/>
    <d v="2018-06-08T00:00:00"/>
    <s v="Pago de la nómina y prima semestral del mes de junio de 2018, de los servidores de planta de la Secretaria Jurídica Distrital."/>
    <n v="525484"/>
    <n v="0"/>
    <n v="0"/>
    <n v="525484"/>
    <n v="525484"/>
    <n v="0"/>
    <x v="11"/>
  </r>
  <r>
    <n v="2018"/>
    <n v="136"/>
    <n v="1"/>
    <d v="2018-01-01T00:00:00"/>
    <d v="2018-12-31T00:00:00"/>
    <d v="2018-12-31T00:00:00"/>
    <x v="18"/>
    <s v="Subsidio de Alimentación"/>
    <n v="151"/>
    <n v="126"/>
    <d v="2018-07-17T00:00:00"/>
    <s v="SECRETARIA JURIDICA DISTRITAL"/>
    <n v="1"/>
    <s v="RELACION DE AUTORIZACION"/>
    <n v="24"/>
    <d v="2018-07-17T00:00:00"/>
    <s v="Pago de la nómina del mes de julio de 2018 de  los servidores de planta de la Secretaría Jurídica Distrital."/>
    <n v="589666"/>
    <n v="0"/>
    <n v="0"/>
    <n v="589666"/>
    <n v="589666"/>
    <n v="0"/>
    <x v="2"/>
  </r>
  <r>
    <n v="2018"/>
    <n v="136"/>
    <n v="1"/>
    <d v="2018-01-01T00:00:00"/>
    <d v="2018-12-31T00:00:00"/>
    <d v="2018-12-31T00:00:00"/>
    <x v="18"/>
    <s v="Subsidio de Alimentación"/>
    <n v="168"/>
    <n v="141"/>
    <d v="2018-08-22T00:00:00"/>
    <s v="SECRETARIA JURIDICA DISTRITAL"/>
    <n v="1"/>
    <s v="RELACION DE AUTORIZACION"/>
    <n v="29"/>
    <d v="2018-08-22T00:00:00"/>
    <s v="PAGO DE LA NOMINA DEL MES DE AGOSTO DE 2018, DE LOS SERVIDORES DE PLANTA FIJA DE LA SECRETARIA JURIDICA DISTRITAL."/>
    <n v="601700"/>
    <n v="0"/>
    <n v="0"/>
    <n v="601700"/>
    <n v="601700"/>
    <n v="0"/>
    <x v="7"/>
  </r>
  <r>
    <n v="2018"/>
    <n v="136"/>
    <n v="1"/>
    <d v="2018-01-01T00:00:00"/>
    <d v="2018-12-31T00:00:00"/>
    <d v="2018-12-31T00:00:00"/>
    <x v="18"/>
    <s v="Subsidio de Alimentación"/>
    <n v="185"/>
    <n v="161"/>
    <d v="2018-09-18T00:00:00"/>
    <s v="SECRETARIA JURIDICA DISTRITAL"/>
    <n v="1"/>
    <s v="RELACION DE AUTORIZACION"/>
    <n v="33"/>
    <d v="2018-09-18T00:00:00"/>
    <s v="PAGO DE LA NÓMINA DEL MES DE SEPTIEMBRE DE 2018."/>
    <n v="559581"/>
    <n v="0"/>
    <n v="0"/>
    <n v="559581"/>
    <n v="559581"/>
    <n v="0"/>
    <x v="10"/>
  </r>
  <r>
    <n v="2018"/>
    <n v="136"/>
    <n v="1"/>
    <d v="2018-01-01T00:00:00"/>
    <d v="2018-12-31T00:00:00"/>
    <d v="2018-12-31T00:00:00"/>
    <x v="18"/>
    <s v="Subsidio de Alimentación"/>
    <n v="199"/>
    <n v="179"/>
    <d v="2018-10-18T00:00:00"/>
    <s v="SECRETARIA JURIDICA DISTRITAL"/>
    <n v="1"/>
    <s v="RELACION DE AUTORIZACION"/>
    <n v="37"/>
    <d v="2018-10-19T00:00:00"/>
    <s v="PAGO DE LA NÓMINA DEL MES DE OCTUBRE DE 2018."/>
    <n v="601700"/>
    <n v="0"/>
    <n v="0"/>
    <n v="601700"/>
    <n v="601700"/>
    <n v="0"/>
    <x v="3"/>
  </r>
  <r>
    <n v="2018"/>
    <n v="136"/>
    <n v="1"/>
    <d v="2018-01-01T00:00:00"/>
    <d v="2018-12-31T00:00:00"/>
    <d v="2018-12-31T00:00:00"/>
    <x v="18"/>
    <s v="Subsidio de Alimentación"/>
    <n v="214"/>
    <n v="199"/>
    <d v="2018-11-20T00:00:00"/>
    <s v="SECRETARIA JURIDICA DISTRITAL"/>
    <n v="1"/>
    <s v="RELACION DE AUTORIZACION"/>
    <n v="44"/>
    <d v="2018-11-20T00:00:00"/>
    <s v="Pago de la nómina de los servidores de la Secretaría Jurídica Distrital, del mes de Noviembre de 2018."/>
    <n v="659864"/>
    <n v="0"/>
    <n v="0"/>
    <n v="659864"/>
    <n v="659864"/>
    <n v="0"/>
    <x v="5"/>
  </r>
  <r>
    <n v="2018"/>
    <n v="136"/>
    <n v="1"/>
    <d v="2018-01-01T00:00:00"/>
    <d v="2018-12-31T00:00:00"/>
    <d v="2018-12-31T00:00:00"/>
    <x v="18"/>
    <s v="Subsidio de Alimentación"/>
    <n v="224"/>
    <n v="207"/>
    <d v="2018-12-07T00:00:00"/>
    <s v="SECRETARIA JURIDICA DISTRITAL"/>
    <n v="1"/>
    <s v="RELACION DE AUTORIZACION"/>
    <n v="47"/>
    <d v="2018-12-07T00:00:00"/>
    <s v="Pago de la nómina del mes de diciembre de 2018, de  los servidores de planta de la Secretaría Jurídica Distrital."/>
    <n v="631785"/>
    <n v="0"/>
    <n v="0"/>
    <n v="631785"/>
    <n v="631785"/>
    <n v="0"/>
    <x v="1"/>
  </r>
  <r>
    <n v="2018"/>
    <n v="136"/>
    <n v="1"/>
    <d v="2018-01-01T00:00:00"/>
    <d v="2018-12-31T00:00:00"/>
    <d v="2018-12-31T00:00:00"/>
    <x v="19"/>
    <s v="Bonificación por Servicios Prestados"/>
    <n v="90"/>
    <n v="19"/>
    <d v="2018-01-22T00:00:00"/>
    <s v="SECRETARIA JURIDICA DISTRITAL"/>
    <n v="1"/>
    <s v="RELACION DE AUTORIZACION"/>
    <n v="1"/>
    <d v="2018-01-22T00:00:00"/>
    <s v="Pago de la nómina del mes de enero de 2018."/>
    <n v="13445035"/>
    <n v="0"/>
    <n v="0"/>
    <n v="13445035"/>
    <n v="13445035"/>
    <n v="0"/>
    <x v="4"/>
  </r>
  <r>
    <n v="2018"/>
    <n v="136"/>
    <n v="1"/>
    <d v="2018-01-01T00:00:00"/>
    <d v="2018-12-31T00:00:00"/>
    <d v="2018-12-31T00:00:00"/>
    <x v="19"/>
    <s v="Bonificación por Servicios Prestados"/>
    <n v="111"/>
    <n v="84"/>
    <d v="2018-02-16T00:00:00"/>
    <s v="SECRETARIA JURIDICA DISTRITAL"/>
    <n v="1"/>
    <s v="RELACION DE AUTORIZACION"/>
    <n v="4"/>
    <d v="2018-02-16T00:00:00"/>
    <s v="PAGO DE NÓMINA DEL MES DE FEBRERO DE 2018."/>
    <n v="10084852"/>
    <n v="0"/>
    <n v="0"/>
    <n v="10084852"/>
    <n v="10084852"/>
    <n v="0"/>
    <x v="8"/>
  </r>
  <r>
    <n v="2018"/>
    <n v="136"/>
    <n v="1"/>
    <d v="2018-01-01T00:00:00"/>
    <d v="2018-12-31T00:00:00"/>
    <d v="2018-12-31T00:00:00"/>
    <x v="19"/>
    <s v="Bonificación por Servicios Prestados"/>
    <n v="116"/>
    <n v="92"/>
    <d v="2018-03-15T00:00:00"/>
    <s v="SECRETARIA JURIDICA DISTRITAL"/>
    <n v="1"/>
    <s v="RELACION DE AUTORIZACION"/>
    <n v="11"/>
    <d v="2018-03-15T00:00:00"/>
    <s v="Pago de la nómina de la Secretaria jurídica Distrital del mes de Marzo de 2018."/>
    <n v="31505576"/>
    <n v="0"/>
    <n v="0"/>
    <n v="31505576"/>
    <n v="31505576"/>
    <n v="0"/>
    <x v="6"/>
  </r>
  <r>
    <n v="2018"/>
    <n v="136"/>
    <n v="1"/>
    <d v="2018-01-01T00:00:00"/>
    <d v="2018-12-31T00:00:00"/>
    <d v="2018-12-31T00:00:00"/>
    <x v="19"/>
    <s v="Bonificación por Servicios Prestados"/>
    <n v="123"/>
    <n v="100"/>
    <d v="2018-04-18T00:00:00"/>
    <s v="SECRETARIA JURIDICA DISTRITAL"/>
    <n v="1"/>
    <s v="RELACION DE AUTORIZACION"/>
    <n v="14"/>
    <d v="2018-04-18T00:00:00"/>
    <s v="PAGO DE LA NOMINA Y CESANTIAS DEL MES DE ABRIL DE 2018."/>
    <n v="27497214"/>
    <n v="27497214"/>
    <n v="0"/>
    <n v="0"/>
    <n v="0"/>
    <n v="0"/>
    <x v="9"/>
  </r>
  <r>
    <n v="2018"/>
    <n v="136"/>
    <n v="1"/>
    <d v="2018-01-01T00:00:00"/>
    <d v="2018-12-31T00:00:00"/>
    <d v="2018-12-31T00:00:00"/>
    <x v="19"/>
    <s v="Bonificación por Servicios Prestados"/>
    <n v="124"/>
    <n v="102"/>
    <d v="2018-04-19T00:00:00"/>
    <s v="SECRETARIA JURIDICA DISTRITAL"/>
    <n v="1"/>
    <s v="RELACION DE AUTORIZACION"/>
    <n v="14"/>
    <d v="2018-04-19T00:00:00"/>
    <s v="Pago de la nómina del mes de abril de 2018, de los servidores de planta de la Secretaría Jurídica Distrital."/>
    <n v="27497214"/>
    <n v="0"/>
    <n v="0"/>
    <n v="27497214"/>
    <n v="27497214"/>
    <n v="0"/>
    <x v="9"/>
  </r>
  <r>
    <n v="2018"/>
    <n v="136"/>
    <n v="1"/>
    <d v="2018-01-01T00:00:00"/>
    <d v="2018-12-31T00:00:00"/>
    <d v="2018-12-31T00:00:00"/>
    <x v="19"/>
    <s v="Bonificación por Servicios Prestados"/>
    <n v="131"/>
    <n v="110"/>
    <d v="2018-05-21T00:00:00"/>
    <s v="SECRETARIA JURIDICA DISTRITAL"/>
    <n v="1"/>
    <s v="RELACION DE AUTORIZACION"/>
    <n v="17"/>
    <d v="2018-05-21T00:00:00"/>
    <s v="Pago de la nómina de los servidores públicos de la Secretaría Jurídica Distrital,  del mes de Mayo de 2018."/>
    <n v="18275752"/>
    <n v="0"/>
    <n v="0"/>
    <n v="18275752"/>
    <n v="18275752"/>
    <n v="0"/>
    <x v="0"/>
  </r>
  <r>
    <n v="2018"/>
    <n v="136"/>
    <n v="1"/>
    <d v="2018-01-01T00:00:00"/>
    <d v="2018-12-31T00:00:00"/>
    <d v="2018-12-31T00:00:00"/>
    <x v="19"/>
    <s v="Bonificación por Servicios Prestados"/>
    <n v="135"/>
    <n v="118"/>
    <d v="2018-06-08T00:00:00"/>
    <s v="SECRETARIA JURIDICA DISTRITAL"/>
    <n v="1"/>
    <s v="RELACION DE AUTORIZACION"/>
    <n v="21"/>
    <d v="2018-06-08T00:00:00"/>
    <s v="Pago de la nómina y prima semestral del mes de junio de 2018, de los servidores de planta de la Secretaria Jurídica Distrital."/>
    <n v="18604605"/>
    <n v="0"/>
    <n v="0"/>
    <n v="18604605"/>
    <n v="18604605"/>
    <n v="0"/>
    <x v="11"/>
  </r>
  <r>
    <n v="2018"/>
    <n v="136"/>
    <n v="1"/>
    <d v="2018-01-01T00:00:00"/>
    <d v="2018-12-31T00:00:00"/>
    <d v="2018-12-31T00:00:00"/>
    <x v="19"/>
    <s v="Bonificación por Servicios Prestados"/>
    <n v="151"/>
    <n v="126"/>
    <d v="2018-07-17T00:00:00"/>
    <s v="SECRETARIA JURIDICA DISTRITAL"/>
    <n v="1"/>
    <s v="RELACION DE AUTORIZACION"/>
    <n v="24"/>
    <d v="2018-07-17T00:00:00"/>
    <s v="Pago de la nómina del mes de julio de 2018 de  los servidores de planta de la Secretaría Jurídica Distrital."/>
    <n v="10986145"/>
    <n v="0"/>
    <n v="0"/>
    <n v="10986145"/>
    <n v="10986145"/>
    <n v="0"/>
    <x v="2"/>
  </r>
  <r>
    <n v="2018"/>
    <n v="136"/>
    <n v="1"/>
    <d v="2018-01-01T00:00:00"/>
    <d v="2018-12-31T00:00:00"/>
    <d v="2018-12-31T00:00:00"/>
    <x v="19"/>
    <s v="Bonificación por Servicios Prestados"/>
    <n v="168"/>
    <n v="141"/>
    <d v="2018-08-22T00:00:00"/>
    <s v="SECRETARIA JURIDICA DISTRITAL"/>
    <n v="1"/>
    <s v="RELACION DE AUTORIZACION"/>
    <n v="29"/>
    <d v="2018-08-22T00:00:00"/>
    <s v="PAGO DE LA NOMINA DEL MES DE AGOSTO DE 2018, DE LOS SERVIDORES DE PLANTA FIJA DE LA SECRETARIA JURIDICA DISTRITAL."/>
    <n v="14651119"/>
    <n v="0"/>
    <n v="0"/>
    <n v="14651119"/>
    <n v="14651119"/>
    <n v="0"/>
    <x v="7"/>
  </r>
  <r>
    <n v="2018"/>
    <n v="136"/>
    <n v="1"/>
    <d v="2018-01-01T00:00:00"/>
    <d v="2018-12-31T00:00:00"/>
    <d v="2018-12-31T00:00:00"/>
    <x v="19"/>
    <s v="Bonificación por Servicios Prestados"/>
    <n v="185"/>
    <n v="161"/>
    <d v="2018-09-18T00:00:00"/>
    <s v="SECRETARIA JURIDICA DISTRITAL"/>
    <n v="1"/>
    <s v="RELACION DE AUTORIZACION"/>
    <n v="33"/>
    <d v="2018-09-18T00:00:00"/>
    <s v="PAGO DE LA NÓMINA DEL MES DE SEPTIEMBRE DE 2018."/>
    <n v="17288195"/>
    <n v="0"/>
    <n v="0"/>
    <n v="17288195"/>
    <n v="17288195"/>
    <n v="0"/>
    <x v="10"/>
  </r>
  <r>
    <n v="2018"/>
    <n v="136"/>
    <n v="1"/>
    <d v="2018-01-01T00:00:00"/>
    <d v="2018-12-31T00:00:00"/>
    <d v="2018-12-31T00:00:00"/>
    <x v="19"/>
    <s v="Bonificación por Servicios Prestados"/>
    <n v="199"/>
    <n v="179"/>
    <d v="2018-10-18T00:00:00"/>
    <s v="SECRETARIA JURIDICA DISTRITAL"/>
    <n v="1"/>
    <s v="RELACION DE AUTORIZACION"/>
    <n v="37"/>
    <d v="2018-10-19T00:00:00"/>
    <s v="PAGO DE LA NÓMINA DEL MES DE OCTUBRE DE 2018."/>
    <n v="8521332"/>
    <n v="0"/>
    <n v="0"/>
    <n v="8521332"/>
    <n v="8521332"/>
    <n v="0"/>
    <x v="3"/>
  </r>
  <r>
    <n v="2018"/>
    <n v="136"/>
    <n v="1"/>
    <d v="2018-01-01T00:00:00"/>
    <d v="2018-12-31T00:00:00"/>
    <d v="2018-12-31T00:00:00"/>
    <x v="19"/>
    <s v="Bonificación por Servicios Prestados"/>
    <n v="214"/>
    <n v="199"/>
    <d v="2018-11-20T00:00:00"/>
    <s v="SECRETARIA JURIDICA DISTRITAL"/>
    <n v="1"/>
    <s v="RELACION DE AUTORIZACION"/>
    <n v="44"/>
    <d v="2018-11-20T00:00:00"/>
    <s v="Pago de la nómina de los servidores de la Secretaría Jurídica Distrital, del mes de Noviembre de 2018."/>
    <n v="19466809"/>
    <n v="0"/>
    <n v="0"/>
    <n v="19466809"/>
    <n v="19466809"/>
    <n v="0"/>
    <x v="5"/>
  </r>
  <r>
    <n v="2018"/>
    <n v="136"/>
    <n v="1"/>
    <d v="2018-01-01T00:00:00"/>
    <d v="2018-12-31T00:00:00"/>
    <d v="2018-12-31T00:00:00"/>
    <x v="19"/>
    <s v="Bonificación por Servicios Prestados"/>
    <n v="224"/>
    <n v="207"/>
    <d v="2018-12-07T00:00:00"/>
    <s v="SECRETARIA JURIDICA DISTRITAL"/>
    <n v="1"/>
    <s v="RELACION DE AUTORIZACION"/>
    <n v="47"/>
    <d v="2018-12-07T00:00:00"/>
    <s v="Pago de la nómina del mes de diciembre de 2018, de  los servidores de planta de la Secretaría Jurídica Distrital."/>
    <n v="8338221"/>
    <n v="0"/>
    <n v="0"/>
    <n v="8338221"/>
    <n v="8338221"/>
    <n v="0"/>
    <x v="1"/>
  </r>
  <r>
    <n v="2018"/>
    <n v="136"/>
    <n v="1"/>
    <d v="2018-01-01T00:00:00"/>
    <d v="2018-12-31T00:00:00"/>
    <d v="2018-12-31T00:00:00"/>
    <x v="20"/>
    <s v="Prima Semestral"/>
    <n v="123"/>
    <n v="100"/>
    <d v="2018-04-18T00:00:00"/>
    <s v="SECRETARIA JURIDICA DISTRITAL"/>
    <n v="1"/>
    <s v="RELACION DE AUTORIZACION"/>
    <n v="14"/>
    <d v="2018-04-18T00:00:00"/>
    <s v="PAGO DE LA NOMINA Y CESANTIAS DEL MES DE ABRIL DE 2018."/>
    <n v="3699196"/>
    <n v="3699196"/>
    <n v="0"/>
    <n v="0"/>
    <n v="0"/>
    <n v="0"/>
    <x v="9"/>
  </r>
  <r>
    <n v="2018"/>
    <n v="136"/>
    <n v="1"/>
    <d v="2018-01-01T00:00:00"/>
    <d v="2018-12-31T00:00:00"/>
    <d v="2018-12-31T00:00:00"/>
    <x v="20"/>
    <s v="Prima Semestral"/>
    <n v="131"/>
    <n v="110"/>
    <d v="2018-05-21T00:00:00"/>
    <s v="SECRETARIA JURIDICA DISTRITAL"/>
    <n v="1"/>
    <s v="RELACION DE AUTORIZACION"/>
    <n v="17"/>
    <d v="2018-05-21T00:00:00"/>
    <s v="Pago de la nómina de los servidores públicos de la Secretaría Jurídica Distrital,  del mes de Mayo de 2018."/>
    <n v="3699196"/>
    <n v="0"/>
    <n v="0"/>
    <n v="3699196"/>
    <n v="3699196"/>
    <n v="0"/>
    <x v="0"/>
  </r>
  <r>
    <n v="2018"/>
    <n v="136"/>
    <n v="1"/>
    <d v="2018-01-01T00:00:00"/>
    <d v="2018-12-31T00:00:00"/>
    <d v="2018-12-31T00:00:00"/>
    <x v="20"/>
    <s v="Prima Semestral"/>
    <n v="135"/>
    <n v="118"/>
    <d v="2018-06-08T00:00:00"/>
    <s v="SECRETARIA JURIDICA DISTRITAL"/>
    <n v="1"/>
    <s v="RELACION DE AUTORIZACION"/>
    <n v="21"/>
    <d v="2018-06-08T00:00:00"/>
    <s v="Pago de la nómina y prima semestral del mes de junio de 2018, de los servidores de planta de la Secretaria Jurídica Distrital."/>
    <n v="922509431"/>
    <n v="0"/>
    <n v="0"/>
    <n v="922509431"/>
    <n v="922509431"/>
    <n v="0"/>
    <x v="11"/>
  </r>
  <r>
    <n v="2018"/>
    <n v="136"/>
    <n v="1"/>
    <d v="2018-01-01T00:00:00"/>
    <d v="2018-12-31T00:00:00"/>
    <d v="2018-12-31T00:00:00"/>
    <x v="20"/>
    <s v="Prima Semestral"/>
    <n v="151"/>
    <n v="126"/>
    <d v="2018-07-17T00:00:00"/>
    <s v="SECRETARIA JURIDICA DISTRITAL"/>
    <n v="1"/>
    <s v="RELACION DE AUTORIZACION"/>
    <n v="24"/>
    <d v="2018-07-17T00:00:00"/>
    <s v="Pago de la nómina del mes de julio de 2018 de  los servidores de planta de la Secretaría Jurídica Distrital."/>
    <n v="276297"/>
    <n v="0"/>
    <n v="0"/>
    <n v="276297"/>
    <n v="276297"/>
    <n v="0"/>
    <x v="2"/>
  </r>
  <r>
    <n v="2018"/>
    <n v="136"/>
    <n v="1"/>
    <d v="2018-01-01T00:00:00"/>
    <d v="2018-12-31T00:00:00"/>
    <d v="2018-12-31T00:00:00"/>
    <x v="20"/>
    <s v="Prima Semestral"/>
    <n v="199"/>
    <n v="179"/>
    <d v="2018-10-18T00:00:00"/>
    <s v="SECRETARIA JURIDICA DISTRITAL"/>
    <n v="1"/>
    <s v="RELACION DE AUTORIZACION"/>
    <n v="37"/>
    <d v="2018-10-19T00:00:00"/>
    <s v="PAGO DE LA NÓMINA DEL MES DE OCTUBRE DE 2018."/>
    <n v="1157958"/>
    <n v="0"/>
    <n v="0"/>
    <n v="1157958"/>
    <n v="1157958"/>
    <n v="0"/>
    <x v="3"/>
  </r>
  <r>
    <n v="2018"/>
    <n v="136"/>
    <n v="1"/>
    <d v="2018-01-01T00:00:00"/>
    <d v="2018-12-31T00:00:00"/>
    <d v="2018-12-31T00:00:00"/>
    <x v="21"/>
    <s v="Prima de Navidad"/>
    <n v="111"/>
    <n v="84"/>
    <d v="2018-02-16T00:00:00"/>
    <s v="SECRETARIA JURIDICA DISTRITAL"/>
    <n v="1"/>
    <s v="RELACION DE AUTORIZACION"/>
    <n v="4"/>
    <d v="2018-02-16T00:00:00"/>
    <s v="PAGO DE NÓMINA DEL MES DE FEBRERO DE 2018."/>
    <n v="5040894"/>
    <n v="0"/>
    <n v="0"/>
    <n v="5040894"/>
    <n v="5040894"/>
    <n v="0"/>
    <x v="8"/>
  </r>
  <r>
    <n v="2018"/>
    <n v="136"/>
    <n v="1"/>
    <d v="2018-01-01T00:00:00"/>
    <d v="2018-12-31T00:00:00"/>
    <d v="2018-12-31T00:00:00"/>
    <x v="21"/>
    <s v="Prima de Navidad"/>
    <n v="123"/>
    <n v="100"/>
    <d v="2018-04-18T00:00:00"/>
    <s v="SECRETARIA JURIDICA DISTRITAL"/>
    <n v="1"/>
    <s v="RELACION DE AUTORIZACION"/>
    <n v="14"/>
    <d v="2018-04-18T00:00:00"/>
    <s v="PAGO DE LA NOMINA Y CESANTIAS DEL MES DE ABRIL DE 2018."/>
    <n v="1676619"/>
    <n v="1676619"/>
    <n v="0"/>
    <n v="0"/>
    <n v="0"/>
    <n v="0"/>
    <x v="9"/>
  </r>
  <r>
    <n v="2018"/>
    <n v="136"/>
    <n v="1"/>
    <d v="2018-01-01T00:00:00"/>
    <d v="2018-12-31T00:00:00"/>
    <d v="2018-12-31T00:00:00"/>
    <x v="21"/>
    <s v="Prima de Navidad"/>
    <n v="131"/>
    <n v="110"/>
    <d v="2018-05-21T00:00:00"/>
    <s v="SECRETARIA JURIDICA DISTRITAL"/>
    <n v="1"/>
    <s v="RELACION DE AUTORIZACION"/>
    <n v="17"/>
    <d v="2018-05-21T00:00:00"/>
    <s v="Pago de la nómina de los servidores públicos de la Secretaría Jurídica Distrital,  del mes de Mayo de 2018."/>
    <n v="1725132"/>
    <n v="0"/>
    <n v="0"/>
    <n v="1725132"/>
    <n v="1725132"/>
    <n v="0"/>
    <x v="0"/>
  </r>
  <r>
    <n v="2018"/>
    <n v="136"/>
    <n v="1"/>
    <d v="2018-01-01T00:00:00"/>
    <d v="2018-12-31T00:00:00"/>
    <d v="2018-12-31T00:00:00"/>
    <x v="21"/>
    <s v="Prima de Navidad"/>
    <n v="185"/>
    <n v="161"/>
    <d v="2018-09-18T00:00:00"/>
    <s v="SECRETARIA JURIDICA DISTRITAL"/>
    <n v="1"/>
    <s v="RELACION DE AUTORIZACION"/>
    <n v="33"/>
    <d v="2018-09-18T00:00:00"/>
    <s v="PAGO DE LA NÓMINA DEL MES DE SEPTIEMBRE DE 2018."/>
    <n v="6937001"/>
    <n v="0"/>
    <n v="0"/>
    <n v="6937001"/>
    <n v="6937001"/>
    <n v="0"/>
    <x v="10"/>
  </r>
  <r>
    <n v="2018"/>
    <n v="136"/>
    <n v="1"/>
    <d v="2018-01-01T00:00:00"/>
    <d v="2018-12-31T00:00:00"/>
    <d v="2018-12-31T00:00:00"/>
    <x v="21"/>
    <s v="Prima de Navidad"/>
    <n v="199"/>
    <n v="179"/>
    <d v="2018-10-18T00:00:00"/>
    <s v="SECRETARIA JURIDICA DISTRITAL"/>
    <n v="1"/>
    <s v="RELACION DE AUTORIZACION"/>
    <n v="37"/>
    <d v="2018-10-19T00:00:00"/>
    <s v="PAGO DE LA NÓMINA DEL MES DE OCTUBRE DE 2018."/>
    <n v="2171792"/>
    <n v="0"/>
    <n v="0"/>
    <n v="2171792"/>
    <n v="2171792"/>
    <n v="0"/>
    <x v="3"/>
  </r>
  <r>
    <n v="2018"/>
    <n v="136"/>
    <n v="1"/>
    <d v="2018-01-01T00:00:00"/>
    <d v="2018-12-31T00:00:00"/>
    <d v="2018-12-31T00:00:00"/>
    <x v="21"/>
    <s v="Prima de Navidad"/>
    <n v="224"/>
    <n v="207"/>
    <d v="2018-12-07T00:00:00"/>
    <s v="SECRETARIA JURIDICA DISTRITAL"/>
    <n v="1"/>
    <s v="RELACION DE AUTORIZACION"/>
    <n v="47"/>
    <d v="2018-12-07T00:00:00"/>
    <s v="Pago de la nómina del mes de diciembre de 2018, de  los servidores de planta de la Secretaría Jurídica Distrital."/>
    <n v="844020649"/>
    <n v="0"/>
    <n v="0"/>
    <n v="844020649"/>
    <n v="844020649"/>
    <n v="0"/>
    <x v="1"/>
  </r>
  <r>
    <n v="2018"/>
    <n v="136"/>
    <n v="1"/>
    <d v="2018-01-01T00:00:00"/>
    <d v="2018-12-31T00:00:00"/>
    <d v="2018-12-31T00:00:00"/>
    <x v="22"/>
    <s v="Prima de Vacaciones"/>
    <n v="90"/>
    <n v="19"/>
    <d v="2018-01-22T00:00:00"/>
    <s v="SECRETARIA JURIDICA DISTRITAL"/>
    <n v="1"/>
    <s v="RELACION DE AUTORIZACION"/>
    <n v="1"/>
    <d v="2018-01-22T00:00:00"/>
    <s v="Pago de la nómina del mes de enero de 2018."/>
    <n v="3109708"/>
    <n v="0"/>
    <n v="0"/>
    <n v="3109708"/>
    <n v="3109708"/>
    <n v="0"/>
    <x v="4"/>
  </r>
  <r>
    <n v="2018"/>
    <n v="136"/>
    <n v="1"/>
    <d v="2018-01-01T00:00:00"/>
    <d v="2018-12-31T00:00:00"/>
    <d v="2018-12-31T00:00:00"/>
    <x v="22"/>
    <s v="Prima de Vacaciones"/>
    <n v="111"/>
    <n v="84"/>
    <d v="2018-02-16T00:00:00"/>
    <s v="SECRETARIA JURIDICA DISTRITAL"/>
    <n v="1"/>
    <s v="RELACION DE AUTORIZACION"/>
    <n v="4"/>
    <d v="2018-02-16T00:00:00"/>
    <s v="PAGO DE NÓMINA DEL MES DE FEBRERO DE 2018."/>
    <n v="17593516"/>
    <n v="0"/>
    <n v="0"/>
    <n v="17593516"/>
    <n v="17593516"/>
    <n v="0"/>
    <x v="8"/>
  </r>
  <r>
    <n v="2018"/>
    <n v="136"/>
    <n v="1"/>
    <d v="2018-01-01T00:00:00"/>
    <d v="2018-12-31T00:00:00"/>
    <d v="2018-12-31T00:00:00"/>
    <x v="22"/>
    <s v="Prima de Vacaciones"/>
    <n v="116"/>
    <n v="92"/>
    <d v="2018-03-15T00:00:00"/>
    <s v="SECRETARIA JURIDICA DISTRITAL"/>
    <n v="1"/>
    <s v="RELACION DE AUTORIZACION"/>
    <n v="11"/>
    <d v="2018-03-15T00:00:00"/>
    <s v="Pago de la nómina de la Secretaria jurídica Distrital del mes de Marzo de 2018."/>
    <n v="12323947"/>
    <n v="0"/>
    <n v="0"/>
    <n v="12323947"/>
    <n v="12323947"/>
    <n v="0"/>
    <x v="6"/>
  </r>
  <r>
    <n v="2018"/>
    <n v="136"/>
    <n v="1"/>
    <d v="2018-01-01T00:00:00"/>
    <d v="2018-12-31T00:00:00"/>
    <d v="2018-12-31T00:00:00"/>
    <x v="22"/>
    <s v="Prima de Vacaciones"/>
    <n v="123"/>
    <n v="100"/>
    <d v="2018-04-18T00:00:00"/>
    <s v="SECRETARIA JURIDICA DISTRITAL"/>
    <n v="1"/>
    <s v="RELACION DE AUTORIZACION"/>
    <n v="14"/>
    <d v="2018-04-18T00:00:00"/>
    <s v="PAGO DE LA NOMINA Y CESANTIAS DEL MES DE ABRIL DE 2018."/>
    <n v="16230072"/>
    <n v="16230072"/>
    <n v="0"/>
    <n v="0"/>
    <n v="0"/>
    <n v="0"/>
    <x v="9"/>
  </r>
  <r>
    <n v="2018"/>
    <n v="136"/>
    <n v="1"/>
    <d v="2018-01-01T00:00:00"/>
    <d v="2018-12-31T00:00:00"/>
    <d v="2018-12-31T00:00:00"/>
    <x v="22"/>
    <s v="Prima de Vacaciones"/>
    <n v="124"/>
    <n v="102"/>
    <d v="2018-04-19T00:00:00"/>
    <s v="SECRETARIA JURIDICA DISTRITAL"/>
    <n v="1"/>
    <s v="RELACION DE AUTORIZACION"/>
    <n v="14"/>
    <d v="2018-04-19T00:00:00"/>
    <s v="Pago de la nómina del mes de abril de 2018, de los servidores de planta de la Secretaría Jurídica Distrital."/>
    <n v="11620033"/>
    <n v="0"/>
    <n v="0"/>
    <n v="11620033"/>
    <n v="11620033"/>
    <n v="0"/>
    <x v="9"/>
  </r>
  <r>
    <n v="2018"/>
    <n v="136"/>
    <n v="1"/>
    <d v="2018-01-01T00:00:00"/>
    <d v="2018-12-31T00:00:00"/>
    <d v="2018-12-31T00:00:00"/>
    <x v="22"/>
    <s v="Prima de Vacaciones"/>
    <n v="131"/>
    <n v="110"/>
    <d v="2018-05-21T00:00:00"/>
    <s v="SECRETARIA JURIDICA DISTRITAL"/>
    <n v="1"/>
    <s v="RELACION DE AUTORIZACION"/>
    <n v="17"/>
    <d v="2018-05-21T00:00:00"/>
    <s v="Pago de la nómina de los servidores públicos de la Secretaría Jurídica Distrital,  del mes de Mayo de 2018."/>
    <n v="15651230"/>
    <n v="0"/>
    <n v="0"/>
    <n v="15651230"/>
    <n v="15651230"/>
    <n v="0"/>
    <x v="0"/>
  </r>
  <r>
    <n v="2018"/>
    <n v="136"/>
    <n v="1"/>
    <d v="2018-01-01T00:00:00"/>
    <d v="2018-12-31T00:00:00"/>
    <d v="2018-12-31T00:00:00"/>
    <x v="22"/>
    <s v="Prima de Vacaciones"/>
    <n v="135"/>
    <n v="118"/>
    <d v="2018-06-08T00:00:00"/>
    <s v="SECRETARIA JURIDICA DISTRITAL"/>
    <n v="1"/>
    <s v="RELACION DE AUTORIZACION"/>
    <n v="21"/>
    <d v="2018-06-08T00:00:00"/>
    <s v="Pago de la nómina y prima semestral del mes de junio de 2018, de los servidores de planta de la Secretaria Jurídica Distrital."/>
    <n v="53135962"/>
    <n v="0"/>
    <n v="0"/>
    <n v="53135962"/>
    <n v="53135962"/>
    <n v="0"/>
    <x v="11"/>
  </r>
  <r>
    <n v="2018"/>
    <n v="136"/>
    <n v="1"/>
    <d v="2018-01-01T00:00:00"/>
    <d v="2018-12-31T00:00:00"/>
    <d v="2018-12-31T00:00:00"/>
    <x v="22"/>
    <s v="Prima de Vacaciones"/>
    <n v="151"/>
    <n v="126"/>
    <d v="2018-07-17T00:00:00"/>
    <s v="SECRETARIA JURIDICA DISTRITAL"/>
    <n v="1"/>
    <s v="RELACION DE AUTORIZACION"/>
    <n v="24"/>
    <d v="2018-07-17T00:00:00"/>
    <s v="Pago de la nómina del mes de julio de 2018 de  los servidores de planta de la Secretaría Jurídica Distrital."/>
    <n v="52141174"/>
    <n v="0"/>
    <n v="0"/>
    <n v="52141174"/>
    <n v="52141174"/>
    <n v="0"/>
    <x v="2"/>
  </r>
  <r>
    <n v="2018"/>
    <n v="136"/>
    <n v="1"/>
    <d v="2018-01-01T00:00:00"/>
    <d v="2018-12-31T00:00:00"/>
    <d v="2018-12-31T00:00:00"/>
    <x v="22"/>
    <s v="Prima de Vacaciones"/>
    <n v="168"/>
    <n v="141"/>
    <d v="2018-08-22T00:00:00"/>
    <s v="SECRETARIA JURIDICA DISTRITAL"/>
    <n v="1"/>
    <s v="RELACION DE AUTORIZACION"/>
    <n v="29"/>
    <d v="2018-08-22T00:00:00"/>
    <s v="PAGO DE LA NOMINA DEL MES DE AGOSTO DE 2018, DE LOS SERVIDORES DE PLANTA FIJA DE LA SECRETARIA JURIDICA DISTRITAL."/>
    <n v="19388898"/>
    <n v="0"/>
    <n v="0"/>
    <n v="19388898"/>
    <n v="19388898"/>
    <n v="0"/>
    <x v="7"/>
  </r>
  <r>
    <n v="2018"/>
    <n v="136"/>
    <n v="1"/>
    <d v="2018-01-01T00:00:00"/>
    <d v="2018-12-31T00:00:00"/>
    <d v="2018-12-31T00:00:00"/>
    <x v="22"/>
    <s v="Prima de Vacaciones"/>
    <n v="179"/>
    <n v="154"/>
    <d v="2018-09-05T00:00:00"/>
    <s v="SECRETARIA JURIDICA DISTRITAL"/>
    <n v="1"/>
    <s v="RELACION DE AUTORIZACION"/>
    <n v="32"/>
    <d v="2018-09-04T00:00:00"/>
    <s v="NÓMINA ADICIONAL DEL MES DE AGOSTO DE 2018."/>
    <n v="6153062"/>
    <n v="0"/>
    <n v="0"/>
    <n v="6153062"/>
    <n v="6153062"/>
    <n v="0"/>
    <x v="10"/>
  </r>
  <r>
    <n v="2018"/>
    <n v="136"/>
    <n v="1"/>
    <d v="2018-01-01T00:00:00"/>
    <d v="2018-12-31T00:00:00"/>
    <d v="2018-12-31T00:00:00"/>
    <x v="22"/>
    <s v="Prima de Vacaciones"/>
    <n v="185"/>
    <n v="161"/>
    <d v="2018-09-18T00:00:00"/>
    <s v="SECRETARIA JURIDICA DISTRITAL"/>
    <n v="1"/>
    <s v="RELACION DE AUTORIZACION"/>
    <n v="33"/>
    <d v="2018-09-18T00:00:00"/>
    <s v="PAGO DE LA NÓMINA DEL MES DE SEPTIEMBRE DE 2018."/>
    <n v="40563206"/>
    <n v="0"/>
    <n v="0"/>
    <n v="40563206"/>
    <n v="40563206"/>
    <n v="0"/>
    <x v="10"/>
  </r>
  <r>
    <n v="2018"/>
    <n v="136"/>
    <n v="1"/>
    <d v="2018-01-01T00:00:00"/>
    <d v="2018-12-31T00:00:00"/>
    <d v="2018-12-31T00:00:00"/>
    <x v="22"/>
    <s v="Prima de Vacaciones"/>
    <n v="199"/>
    <n v="179"/>
    <d v="2018-10-18T00:00:00"/>
    <s v="SECRETARIA JURIDICA DISTRITAL"/>
    <n v="1"/>
    <s v="RELACION DE AUTORIZACION"/>
    <n v="37"/>
    <d v="2018-10-19T00:00:00"/>
    <s v="PAGO DE LA NÓMINA DEL MES DE OCTUBRE DE 2018."/>
    <n v="33449353"/>
    <n v="0"/>
    <n v="0"/>
    <n v="33449353"/>
    <n v="33449353"/>
    <n v="0"/>
    <x v="3"/>
  </r>
  <r>
    <n v="2018"/>
    <n v="136"/>
    <n v="1"/>
    <d v="2018-01-01T00:00:00"/>
    <d v="2018-12-31T00:00:00"/>
    <d v="2018-12-31T00:00:00"/>
    <x v="22"/>
    <s v="Prima de Vacaciones"/>
    <n v="214"/>
    <n v="199"/>
    <d v="2018-11-20T00:00:00"/>
    <s v="SECRETARIA JURIDICA DISTRITAL"/>
    <n v="1"/>
    <s v="RELACION DE AUTORIZACION"/>
    <n v="44"/>
    <d v="2018-11-20T00:00:00"/>
    <s v="Pago de la nómina de los servidores de la Secretaría Jurídica Distrital, del mes de Noviembre de 2018."/>
    <n v="23127958"/>
    <n v="0"/>
    <n v="0"/>
    <n v="23127958"/>
    <n v="23127958"/>
    <n v="0"/>
    <x v="5"/>
  </r>
  <r>
    <n v="2018"/>
    <n v="136"/>
    <n v="1"/>
    <d v="2018-01-01T00:00:00"/>
    <d v="2018-12-31T00:00:00"/>
    <d v="2018-12-31T00:00:00"/>
    <x v="22"/>
    <s v="Prima de Vacaciones"/>
    <n v="224"/>
    <n v="207"/>
    <d v="2018-12-07T00:00:00"/>
    <s v="SECRETARIA JURIDICA DISTRITAL"/>
    <n v="1"/>
    <s v="RELACION DE AUTORIZACION"/>
    <n v="47"/>
    <d v="2018-12-07T00:00:00"/>
    <s v="Pago de la nómina del mes de diciembre de 2018, de  los servidores de planta de la Secretaría Jurídica Distrital."/>
    <n v="117698518"/>
    <n v="0"/>
    <n v="0"/>
    <n v="117698518"/>
    <n v="117698518"/>
    <n v="0"/>
    <x v="1"/>
  </r>
  <r>
    <n v="2018"/>
    <n v="136"/>
    <n v="1"/>
    <d v="2018-01-01T00:00:00"/>
    <d v="2018-12-31T00:00:00"/>
    <d v="2018-12-31T00:00:00"/>
    <x v="23"/>
    <s v="Prima Técnica"/>
    <n v="90"/>
    <n v="19"/>
    <d v="2018-01-22T00:00:00"/>
    <s v="SECRETARIA JURIDICA DISTRITAL"/>
    <n v="1"/>
    <s v="RELACION DE AUTORIZACION"/>
    <n v="1"/>
    <d v="2018-01-22T00:00:00"/>
    <s v="Pago de la nómina del mes de enero de 2018."/>
    <n v="143364992"/>
    <n v="0"/>
    <n v="0"/>
    <n v="143364992"/>
    <n v="143364992"/>
    <n v="0"/>
    <x v="4"/>
  </r>
  <r>
    <n v="2018"/>
    <n v="136"/>
    <n v="1"/>
    <d v="2018-01-01T00:00:00"/>
    <d v="2018-12-31T00:00:00"/>
    <d v="2018-12-31T00:00:00"/>
    <x v="23"/>
    <s v="Prima Técnica"/>
    <n v="111"/>
    <n v="84"/>
    <d v="2018-02-16T00:00:00"/>
    <s v="SECRETARIA JURIDICA DISTRITAL"/>
    <n v="1"/>
    <s v="RELACION DE AUTORIZACION"/>
    <n v="4"/>
    <d v="2018-02-16T00:00:00"/>
    <s v="PAGO DE NÓMINA DEL MES DE FEBRERO DE 2018."/>
    <n v="202155065"/>
    <n v="0"/>
    <n v="0"/>
    <n v="202155065"/>
    <n v="202155065"/>
    <n v="0"/>
    <x v="8"/>
  </r>
  <r>
    <n v="2018"/>
    <n v="136"/>
    <n v="1"/>
    <d v="2018-01-01T00:00:00"/>
    <d v="2018-12-31T00:00:00"/>
    <d v="2018-12-31T00:00:00"/>
    <x v="23"/>
    <s v="Prima Técnica"/>
    <n v="116"/>
    <n v="92"/>
    <d v="2018-03-15T00:00:00"/>
    <s v="SECRETARIA JURIDICA DISTRITAL"/>
    <n v="1"/>
    <s v="RELACION DE AUTORIZACION"/>
    <n v="11"/>
    <d v="2018-03-15T00:00:00"/>
    <s v="Pago de la nómina de la Secretaria jurídica Distrital del mes de Marzo de 2018."/>
    <n v="169843775"/>
    <n v="0"/>
    <n v="0"/>
    <n v="169843775"/>
    <n v="169843775"/>
    <n v="0"/>
    <x v="6"/>
  </r>
  <r>
    <n v="2018"/>
    <n v="136"/>
    <n v="1"/>
    <d v="2018-01-01T00:00:00"/>
    <d v="2018-12-31T00:00:00"/>
    <d v="2018-12-31T00:00:00"/>
    <x v="23"/>
    <s v="Prima Técnica"/>
    <n v="123"/>
    <n v="100"/>
    <d v="2018-04-18T00:00:00"/>
    <s v="SECRETARIA JURIDICA DISTRITAL"/>
    <n v="1"/>
    <s v="RELACION DE AUTORIZACION"/>
    <n v="14"/>
    <d v="2018-04-18T00:00:00"/>
    <s v="PAGO DE LA NOMINA Y CESANTIAS DEL MES DE ABRIL DE 2018."/>
    <n v="165869953"/>
    <n v="165869953"/>
    <n v="0"/>
    <n v="0"/>
    <n v="0"/>
    <n v="0"/>
    <x v="9"/>
  </r>
  <r>
    <n v="2018"/>
    <n v="136"/>
    <n v="1"/>
    <d v="2018-01-01T00:00:00"/>
    <d v="2018-12-31T00:00:00"/>
    <d v="2018-12-31T00:00:00"/>
    <x v="23"/>
    <s v="Prima Técnica"/>
    <n v="124"/>
    <n v="102"/>
    <d v="2018-04-19T00:00:00"/>
    <s v="SECRETARIA JURIDICA DISTRITAL"/>
    <n v="1"/>
    <s v="RELACION DE AUTORIZACION"/>
    <n v="14"/>
    <d v="2018-04-19T00:00:00"/>
    <s v="Pago de la nómina del mes de abril de 2018, de los servidores de planta de la Secretaría Jurídica Distrital."/>
    <n v="165869953"/>
    <n v="0"/>
    <n v="0"/>
    <n v="165869953"/>
    <n v="165869953"/>
    <n v="0"/>
    <x v="9"/>
  </r>
  <r>
    <n v="2018"/>
    <n v="136"/>
    <n v="1"/>
    <d v="2018-01-01T00:00:00"/>
    <d v="2018-12-31T00:00:00"/>
    <d v="2018-12-31T00:00:00"/>
    <x v="23"/>
    <s v="Prima Técnica"/>
    <n v="131"/>
    <n v="110"/>
    <d v="2018-05-21T00:00:00"/>
    <s v="SECRETARIA JURIDICA DISTRITAL"/>
    <n v="1"/>
    <s v="RELACION DE AUTORIZACION"/>
    <n v="17"/>
    <d v="2018-05-21T00:00:00"/>
    <s v="Pago de la nómina de los servidores públicos de la Secretaría Jurídica Distrital,  del mes de Mayo de 2018."/>
    <n v="168174532"/>
    <n v="0"/>
    <n v="0"/>
    <n v="168174532"/>
    <n v="168174532"/>
    <n v="0"/>
    <x v="0"/>
  </r>
  <r>
    <n v="2018"/>
    <n v="136"/>
    <n v="1"/>
    <d v="2018-01-01T00:00:00"/>
    <d v="2018-12-31T00:00:00"/>
    <d v="2018-12-31T00:00:00"/>
    <x v="23"/>
    <s v="Prima Técnica"/>
    <n v="135"/>
    <n v="118"/>
    <d v="2018-06-08T00:00:00"/>
    <s v="SECRETARIA JURIDICA DISTRITAL"/>
    <n v="1"/>
    <s v="RELACION DE AUTORIZACION"/>
    <n v="21"/>
    <d v="2018-06-08T00:00:00"/>
    <s v="Pago de la nómina y prima semestral del mes de junio de 2018, de los servidores de planta de la Secretaria Jurídica Distrital."/>
    <n v="160835451"/>
    <n v="0"/>
    <n v="0"/>
    <n v="160835451"/>
    <n v="160835451"/>
    <n v="0"/>
    <x v="11"/>
  </r>
  <r>
    <n v="2018"/>
    <n v="136"/>
    <n v="1"/>
    <d v="2018-01-01T00:00:00"/>
    <d v="2018-12-31T00:00:00"/>
    <d v="2018-12-31T00:00:00"/>
    <x v="23"/>
    <s v="Prima Técnica"/>
    <n v="151"/>
    <n v="126"/>
    <d v="2018-07-17T00:00:00"/>
    <s v="SECRETARIA JURIDICA DISTRITAL"/>
    <n v="1"/>
    <s v="RELACION DE AUTORIZACION"/>
    <n v="24"/>
    <d v="2018-07-17T00:00:00"/>
    <s v="Pago de la nómina del mes de julio de 2018 de  los servidores de planta de la Secretaría Jurídica Distrital."/>
    <n v="160729835"/>
    <n v="0"/>
    <n v="0"/>
    <n v="160729835"/>
    <n v="160729835"/>
    <n v="0"/>
    <x v="2"/>
  </r>
  <r>
    <n v="2018"/>
    <n v="136"/>
    <n v="1"/>
    <d v="2018-01-01T00:00:00"/>
    <d v="2018-12-31T00:00:00"/>
    <d v="2018-12-31T00:00:00"/>
    <x v="23"/>
    <s v="Prima Técnica"/>
    <n v="168"/>
    <n v="141"/>
    <d v="2018-08-22T00:00:00"/>
    <s v="SECRETARIA JURIDICA DISTRITAL"/>
    <n v="1"/>
    <s v="RELACION DE AUTORIZACION"/>
    <n v="29"/>
    <d v="2018-08-22T00:00:00"/>
    <s v="PAGO DE LA NOMINA DEL MES DE AGOSTO DE 2018, DE LOS SERVIDORES DE PLANTA FIJA DE LA SECRETARIA JURIDICA DISTRITAL."/>
    <n v="151971420"/>
    <n v="0"/>
    <n v="0"/>
    <n v="151971420"/>
    <n v="151971420"/>
    <n v="0"/>
    <x v="7"/>
  </r>
  <r>
    <n v="2018"/>
    <n v="136"/>
    <n v="1"/>
    <d v="2018-01-01T00:00:00"/>
    <d v="2018-12-31T00:00:00"/>
    <d v="2018-12-31T00:00:00"/>
    <x v="23"/>
    <s v="Prima Técnica"/>
    <n v="185"/>
    <n v="161"/>
    <d v="2018-09-18T00:00:00"/>
    <s v="SECRETARIA JURIDICA DISTRITAL"/>
    <n v="1"/>
    <s v="RELACION DE AUTORIZACION"/>
    <n v="33"/>
    <d v="2018-09-18T00:00:00"/>
    <s v="PAGO DE LA NÓMINA DEL MES DE SEPTIEMBRE DE 2018."/>
    <n v="163173726"/>
    <n v="0"/>
    <n v="0"/>
    <n v="163173726"/>
    <n v="163173726"/>
    <n v="0"/>
    <x v="10"/>
  </r>
  <r>
    <n v="2018"/>
    <n v="136"/>
    <n v="1"/>
    <d v="2018-01-01T00:00:00"/>
    <d v="2018-12-31T00:00:00"/>
    <d v="2018-12-31T00:00:00"/>
    <x v="23"/>
    <s v="Prima Técnica"/>
    <n v="199"/>
    <n v="179"/>
    <d v="2018-10-18T00:00:00"/>
    <s v="SECRETARIA JURIDICA DISTRITAL"/>
    <n v="1"/>
    <s v="RELACION DE AUTORIZACION"/>
    <n v="37"/>
    <d v="2018-10-19T00:00:00"/>
    <s v="PAGO DE LA NÓMINA DEL MES DE OCTUBRE DE 2018."/>
    <n v="151274005"/>
    <n v="0"/>
    <n v="0"/>
    <n v="151274005"/>
    <n v="151274005"/>
    <n v="0"/>
    <x v="3"/>
  </r>
  <r>
    <n v="2018"/>
    <n v="136"/>
    <n v="1"/>
    <d v="2018-01-01T00:00:00"/>
    <d v="2018-12-31T00:00:00"/>
    <d v="2018-12-31T00:00:00"/>
    <x v="23"/>
    <s v="Prima Técnica"/>
    <n v="214"/>
    <n v="199"/>
    <d v="2018-11-20T00:00:00"/>
    <s v="SECRETARIA JURIDICA DISTRITAL"/>
    <n v="1"/>
    <s v="RELACION DE AUTORIZACION"/>
    <n v="44"/>
    <d v="2018-11-20T00:00:00"/>
    <s v="Pago de la nómina de los servidores de la Secretaría Jurídica Distrital, del mes de Noviembre de 2018."/>
    <n v="159040256"/>
    <n v="0"/>
    <n v="0"/>
    <n v="159040256"/>
    <n v="159040256"/>
    <n v="0"/>
    <x v="5"/>
  </r>
  <r>
    <n v="2018"/>
    <n v="136"/>
    <n v="1"/>
    <d v="2018-01-01T00:00:00"/>
    <d v="2018-12-31T00:00:00"/>
    <d v="2018-12-31T00:00:00"/>
    <x v="23"/>
    <s v="Prima Técnica"/>
    <n v="224"/>
    <n v="207"/>
    <d v="2018-12-07T00:00:00"/>
    <s v="SECRETARIA JURIDICA DISTRITAL"/>
    <n v="1"/>
    <s v="RELACION DE AUTORIZACION"/>
    <n v="47"/>
    <d v="2018-12-07T00:00:00"/>
    <s v="Pago de la nómina del mes de diciembre de 2018, de  los servidores de planta de la Secretaría Jurídica Distrital."/>
    <n v="155511633"/>
    <n v="0"/>
    <n v="0"/>
    <n v="155511633"/>
    <n v="155511633"/>
    <n v="0"/>
    <x v="1"/>
  </r>
  <r>
    <n v="2018"/>
    <n v="136"/>
    <n v="1"/>
    <d v="2018-01-01T00:00:00"/>
    <d v="2018-12-31T00:00:00"/>
    <d v="2018-12-31T00:00:00"/>
    <x v="24"/>
    <s v="Prima de Antiguedad"/>
    <n v="90"/>
    <n v="19"/>
    <d v="2018-01-22T00:00:00"/>
    <s v="SECRETARIA JURIDICA DISTRITAL"/>
    <n v="1"/>
    <s v="RELACION DE AUTORIZACION"/>
    <n v="1"/>
    <d v="2018-01-22T00:00:00"/>
    <s v="Pago de la nómina del mes de enero de 2018."/>
    <n v="9890868"/>
    <n v="0"/>
    <n v="0"/>
    <n v="9890868"/>
    <n v="9890868"/>
    <n v="0"/>
    <x v="4"/>
  </r>
  <r>
    <n v="2018"/>
    <n v="136"/>
    <n v="1"/>
    <d v="2018-01-01T00:00:00"/>
    <d v="2018-12-31T00:00:00"/>
    <d v="2018-12-31T00:00:00"/>
    <x v="24"/>
    <s v="Prima de Antiguedad"/>
    <n v="111"/>
    <n v="84"/>
    <d v="2018-02-16T00:00:00"/>
    <s v="SECRETARIA JURIDICA DISTRITAL"/>
    <n v="1"/>
    <s v="RELACION DE AUTORIZACION"/>
    <n v="4"/>
    <d v="2018-02-16T00:00:00"/>
    <s v="PAGO DE NÓMINA DEL MES DE FEBRERO DE 2018."/>
    <n v="11624111"/>
    <n v="0"/>
    <n v="0"/>
    <n v="11624111"/>
    <n v="11624111"/>
    <n v="0"/>
    <x v="8"/>
  </r>
  <r>
    <n v="2018"/>
    <n v="136"/>
    <n v="1"/>
    <d v="2018-01-01T00:00:00"/>
    <d v="2018-12-31T00:00:00"/>
    <d v="2018-12-31T00:00:00"/>
    <x v="24"/>
    <s v="Prima de Antiguedad"/>
    <n v="116"/>
    <n v="92"/>
    <d v="2018-03-15T00:00:00"/>
    <s v="SECRETARIA JURIDICA DISTRITAL"/>
    <n v="1"/>
    <s v="RELACION DE AUTORIZACION"/>
    <n v="11"/>
    <d v="2018-03-15T00:00:00"/>
    <s v="Pago de la nómina de la Secretaria jurídica Distrital del mes de Marzo de 2018."/>
    <n v="11664568"/>
    <n v="0"/>
    <n v="0"/>
    <n v="11664568"/>
    <n v="11664568"/>
    <n v="0"/>
    <x v="6"/>
  </r>
  <r>
    <n v="2018"/>
    <n v="136"/>
    <n v="1"/>
    <d v="2018-01-01T00:00:00"/>
    <d v="2018-12-31T00:00:00"/>
    <d v="2018-12-31T00:00:00"/>
    <x v="24"/>
    <s v="Prima de Antiguedad"/>
    <n v="123"/>
    <n v="100"/>
    <d v="2018-04-18T00:00:00"/>
    <s v="SECRETARIA JURIDICA DISTRITAL"/>
    <n v="1"/>
    <s v="RELACION DE AUTORIZACION"/>
    <n v="14"/>
    <d v="2018-04-18T00:00:00"/>
    <s v="PAGO DE LA NOMINA Y CESANTIAS DEL MES DE ABRIL DE 2018."/>
    <n v="11642006"/>
    <n v="11642006"/>
    <n v="0"/>
    <n v="0"/>
    <n v="0"/>
    <n v="0"/>
    <x v="9"/>
  </r>
  <r>
    <n v="2018"/>
    <n v="136"/>
    <n v="1"/>
    <d v="2018-01-01T00:00:00"/>
    <d v="2018-12-31T00:00:00"/>
    <d v="2018-12-31T00:00:00"/>
    <x v="24"/>
    <s v="Prima de Antiguedad"/>
    <n v="124"/>
    <n v="102"/>
    <d v="2018-04-19T00:00:00"/>
    <s v="SECRETARIA JURIDICA DISTRITAL"/>
    <n v="1"/>
    <s v="RELACION DE AUTORIZACION"/>
    <n v="14"/>
    <d v="2018-04-19T00:00:00"/>
    <s v="Pago de la nómina del mes de abril de 2018, de los servidores de planta de la Secretaría Jurídica Distrital."/>
    <n v="11642006"/>
    <n v="0"/>
    <n v="0"/>
    <n v="11642006"/>
    <n v="11642006"/>
    <n v="0"/>
    <x v="9"/>
  </r>
  <r>
    <n v="2018"/>
    <n v="136"/>
    <n v="1"/>
    <d v="2018-01-01T00:00:00"/>
    <d v="2018-12-31T00:00:00"/>
    <d v="2018-12-31T00:00:00"/>
    <x v="24"/>
    <s v="Prima de Antiguedad"/>
    <n v="131"/>
    <n v="110"/>
    <d v="2018-05-21T00:00:00"/>
    <s v="SECRETARIA JURIDICA DISTRITAL"/>
    <n v="1"/>
    <s v="RELACION DE AUTORIZACION"/>
    <n v="17"/>
    <d v="2018-05-21T00:00:00"/>
    <s v="Pago de la nómina de los servidores públicos de la Secretaría Jurídica Distrital,  del mes de Mayo de 2018."/>
    <n v="11191199"/>
    <n v="0"/>
    <n v="0"/>
    <n v="11191199"/>
    <n v="11191199"/>
    <n v="0"/>
    <x v="0"/>
  </r>
  <r>
    <n v="2018"/>
    <n v="136"/>
    <n v="1"/>
    <d v="2018-01-01T00:00:00"/>
    <d v="2018-12-31T00:00:00"/>
    <d v="2018-12-31T00:00:00"/>
    <x v="24"/>
    <s v="Prima de Antiguedad"/>
    <n v="135"/>
    <n v="118"/>
    <d v="2018-06-08T00:00:00"/>
    <s v="SECRETARIA JURIDICA DISTRITAL"/>
    <n v="1"/>
    <s v="RELACION DE AUTORIZACION"/>
    <n v="21"/>
    <d v="2018-06-08T00:00:00"/>
    <s v="Pago de la nómina y prima semestral del mes de junio de 2018, de los servidores de planta de la Secretaria Jurídica Distrital."/>
    <n v="10664610"/>
    <n v="0"/>
    <n v="0"/>
    <n v="10664610"/>
    <n v="10664610"/>
    <n v="0"/>
    <x v="11"/>
  </r>
  <r>
    <n v="2018"/>
    <n v="136"/>
    <n v="1"/>
    <d v="2018-01-01T00:00:00"/>
    <d v="2018-12-31T00:00:00"/>
    <d v="2018-12-31T00:00:00"/>
    <x v="24"/>
    <s v="Prima de Antiguedad"/>
    <n v="151"/>
    <n v="126"/>
    <d v="2018-07-17T00:00:00"/>
    <s v="SECRETARIA JURIDICA DISTRITAL"/>
    <n v="1"/>
    <s v="RELACION DE AUTORIZACION"/>
    <n v="24"/>
    <d v="2018-07-17T00:00:00"/>
    <s v="Pago de la nómina del mes de julio de 2018 de  los servidores de planta de la Secretaría Jurídica Distrital."/>
    <n v="10528399"/>
    <n v="0"/>
    <n v="0"/>
    <n v="10528399"/>
    <n v="10528399"/>
    <n v="0"/>
    <x v="2"/>
  </r>
  <r>
    <n v="2018"/>
    <n v="136"/>
    <n v="1"/>
    <d v="2018-01-01T00:00:00"/>
    <d v="2018-12-31T00:00:00"/>
    <d v="2018-12-31T00:00:00"/>
    <x v="24"/>
    <s v="Prima de Antiguedad"/>
    <n v="168"/>
    <n v="141"/>
    <d v="2018-08-22T00:00:00"/>
    <s v="SECRETARIA JURIDICA DISTRITAL"/>
    <n v="1"/>
    <s v="RELACION DE AUTORIZACION"/>
    <n v="29"/>
    <d v="2018-08-22T00:00:00"/>
    <s v="PAGO DE LA NOMINA DEL MES DE AGOSTO DE 2018, DE LOS SERVIDORES DE PLANTA FIJA DE LA SECRETARIA JURIDICA DISTRITAL."/>
    <n v="10150030"/>
    <n v="0"/>
    <n v="0"/>
    <n v="10150030"/>
    <n v="10150030"/>
    <n v="0"/>
    <x v="7"/>
  </r>
  <r>
    <n v="2018"/>
    <n v="136"/>
    <n v="1"/>
    <d v="2018-01-01T00:00:00"/>
    <d v="2018-12-31T00:00:00"/>
    <d v="2018-12-31T00:00:00"/>
    <x v="24"/>
    <s v="Prima de Antiguedad"/>
    <n v="185"/>
    <n v="161"/>
    <d v="2018-09-18T00:00:00"/>
    <s v="SECRETARIA JURIDICA DISTRITAL"/>
    <n v="1"/>
    <s v="RELACION DE AUTORIZACION"/>
    <n v="33"/>
    <d v="2018-09-18T00:00:00"/>
    <s v="PAGO DE LA NÓMINA DEL MES DE SEPTIEMBRE DE 2018."/>
    <n v="11257451"/>
    <n v="0"/>
    <n v="0"/>
    <n v="11257451"/>
    <n v="11257451"/>
    <n v="0"/>
    <x v="10"/>
  </r>
  <r>
    <n v="2018"/>
    <n v="136"/>
    <n v="1"/>
    <d v="2018-01-01T00:00:00"/>
    <d v="2018-12-31T00:00:00"/>
    <d v="2018-12-31T00:00:00"/>
    <x v="24"/>
    <s v="Prima de Antiguedad"/>
    <n v="199"/>
    <n v="179"/>
    <d v="2018-10-18T00:00:00"/>
    <s v="SECRETARIA JURIDICA DISTRITAL"/>
    <n v="1"/>
    <s v="RELACION DE AUTORIZACION"/>
    <n v="37"/>
    <d v="2018-10-19T00:00:00"/>
    <s v="PAGO DE LA NÓMINA DEL MES DE OCTUBRE DE 2018."/>
    <n v="11190188"/>
    <n v="0"/>
    <n v="0"/>
    <n v="11190188"/>
    <n v="11190188"/>
    <n v="0"/>
    <x v="3"/>
  </r>
  <r>
    <n v="2018"/>
    <n v="136"/>
    <n v="1"/>
    <d v="2018-01-01T00:00:00"/>
    <d v="2018-12-31T00:00:00"/>
    <d v="2018-12-31T00:00:00"/>
    <x v="24"/>
    <s v="Prima de Antiguedad"/>
    <n v="214"/>
    <n v="199"/>
    <d v="2018-11-20T00:00:00"/>
    <s v="SECRETARIA JURIDICA DISTRITAL"/>
    <n v="1"/>
    <s v="RELACION DE AUTORIZACION"/>
    <n v="44"/>
    <d v="2018-11-20T00:00:00"/>
    <s v="Pago de la nómina de los servidores de la Secretaría Jurídica Distrital, del mes de Noviembre de 2018."/>
    <n v="11791479"/>
    <n v="0"/>
    <n v="0"/>
    <n v="11791479"/>
    <n v="11791479"/>
    <n v="0"/>
    <x v="5"/>
  </r>
  <r>
    <n v="2018"/>
    <n v="136"/>
    <n v="1"/>
    <d v="2018-01-01T00:00:00"/>
    <d v="2018-12-31T00:00:00"/>
    <d v="2018-12-31T00:00:00"/>
    <x v="24"/>
    <s v="Prima de Antiguedad"/>
    <n v="224"/>
    <n v="207"/>
    <d v="2018-12-07T00:00:00"/>
    <s v="SECRETARIA JURIDICA DISTRITAL"/>
    <n v="1"/>
    <s v="RELACION DE AUTORIZACION"/>
    <n v="47"/>
    <d v="2018-12-07T00:00:00"/>
    <s v="Pago de la nómina del mes de diciembre de 2018, de  los servidores de planta de la Secretaría Jurídica Distrital."/>
    <n v="10973576"/>
    <n v="0"/>
    <n v="0"/>
    <n v="10973576"/>
    <n v="10973576"/>
    <n v="0"/>
    <x v="1"/>
  </r>
  <r>
    <n v="2018"/>
    <n v="136"/>
    <n v="1"/>
    <d v="2018-01-01T00:00:00"/>
    <d v="2018-12-31T00:00:00"/>
    <d v="2018-12-31T00:00:00"/>
    <x v="25"/>
    <s v="Prima Secretarial"/>
    <n v="90"/>
    <n v="19"/>
    <d v="2018-01-22T00:00:00"/>
    <s v="SECRETARIA JURIDICA DISTRITAL"/>
    <n v="1"/>
    <s v="RELACION DE AUTORIZACION"/>
    <n v="1"/>
    <d v="2018-01-22T00:00:00"/>
    <s v="Pago de la nómina del mes de enero de 2018."/>
    <n v="325012"/>
    <n v="0"/>
    <n v="0"/>
    <n v="325012"/>
    <n v="325012"/>
    <n v="0"/>
    <x v="4"/>
  </r>
  <r>
    <n v="2018"/>
    <n v="136"/>
    <n v="1"/>
    <d v="2018-01-01T00:00:00"/>
    <d v="2018-12-31T00:00:00"/>
    <d v="2018-12-31T00:00:00"/>
    <x v="25"/>
    <s v="Prima Secretarial"/>
    <n v="111"/>
    <n v="84"/>
    <d v="2018-02-16T00:00:00"/>
    <s v="SECRETARIA JURIDICA DISTRITAL"/>
    <n v="1"/>
    <s v="RELACION DE AUTORIZACION"/>
    <n v="4"/>
    <d v="2018-02-16T00:00:00"/>
    <s v="PAGO DE NÓMINA DEL MES DE FEBRERO DE 2018."/>
    <n v="302916"/>
    <n v="0"/>
    <n v="0"/>
    <n v="302916"/>
    <n v="302916"/>
    <n v="0"/>
    <x v="8"/>
  </r>
  <r>
    <n v="2018"/>
    <n v="136"/>
    <n v="1"/>
    <d v="2018-01-01T00:00:00"/>
    <d v="2018-12-31T00:00:00"/>
    <d v="2018-12-31T00:00:00"/>
    <x v="25"/>
    <s v="Prima Secretarial"/>
    <n v="116"/>
    <n v="92"/>
    <d v="2018-03-15T00:00:00"/>
    <s v="SECRETARIA JURIDICA DISTRITAL"/>
    <n v="1"/>
    <s v="RELACION DE AUTORIZACION"/>
    <n v="11"/>
    <d v="2018-03-15T00:00:00"/>
    <s v="Pago de la nómina de la Secretaria jurídica Distrital del mes de Marzo de 2018."/>
    <n v="345402"/>
    <n v="0"/>
    <n v="0"/>
    <n v="345402"/>
    <n v="345402"/>
    <n v="0"/>
    <x v="6"/>
  </r>
  <r>
    <n v="2018"/>
    <n v="136"/>
    <n v="1"/>
    <d v="2018-01-01T00:00:00"/>
    <d v="2018-12-31T00:00:00"/>
    <d v="2018-12-31T00:00:00"/>
    <x v="25"/>
    <s v="Prima Secretarial"/>
    <n v="123"/>
    <n v="100"/>
    <d v="2018-04-18T00:00:00"/>
    <s v="SECRETARIA JURIDICA DISTRITAL"/>
    <n v="1"/>
    <s v="RELACION DE AUTORIZACION"/>
    <n v="14"/>
    <d v="2018-04-18T00:00:00"/>
    <s v="PAGO DE LA NOMINA Y CESANTIAS DEL MES DE ABRIL DE 2018."/>
    <n v="345402"/>
    <n v="345402"/>
    <n v="0"/>
    <n v="0"/>
    <n v="0"/>
    <n v="0"/>
    <x v="9"/>
  </r>
  <r>
    <n v="2018"/>
    <n v="136"/>
    <n v="1"/>
    <d v="2018-01-01T00:00:00"/>
    <d v="2018-12-31T00:00:00"/>
    <d v="2018-12-31T00:00:00"/>
    <x v="25"/>
    <s v="Prima Secretarial"/>
    <n v="124"/>
    <n v="102"/>
    <d v="2018-04-19T00:00:00"/>
    <s v="SECRETARIA JURIDICA DISTRITAL"/>
    <n v="1"/>
    <s v="RELACION DE AUTORIZACION"/>
    <n v="14"/>
    <d v="2018-04-19T00:00:00"/>
    <s v="Pago de la nómina del mes de abril de 2018, de los servidores de planta de la Secretaría Jurídica Distrital."/>
    <n v="345402"/>
    <n v="0"/>
    <n v="0"/>
    <n v="345402"/>
    <n v="345402"/>
    <n v="0"/>
    <x v="9"/>
  </r>
  <r>
    <n v="2018"/>
    <n v="136"/>
    <n v="1"/>
    <d v="2018-01-01T00:00:00"/>
    <d v="2018-12-31T00:00:00"/>
    <d v="2018-12-31T00:00:00"/>
    <x v="25"/>
    <s v="Prima Secretarial"/>
    <n v="131"/>
    <n v="110"/>
    <d v="2018-05-21T00:00:00"/>
    <s v="SECRETARIA JURIDICA DISTRITAL"/>
    <n v="1"/>
    <s v="RELACION DE AUTORIZACION"/>
    <n v="17"/>
    <d v="2018-05-21T00:00:00"/>
    <s v="Pago de la nómina de los servidores públicos de la Secretaría Jurídica Distrital,  del mes de Mayo de 2018."/>
    <n v="345402"/>
    <n v="0"/>
    <n v="0"/>
    <n v="345402"/>
    <n v="345402"/>
    <n v="0"/>
    <x v="0"/>
  </r>
  <r>
    <n v="2018"/>
    <n v="136"/>
    <n v="1"/>
    <d v="2018-01-01T00:00:00"/>
    <d v="2018-12-31T00:00:00"/>
    <d v="2018-12-31T00:00:00"/>
    <x v="25"/>
    <s v="Prima Secretarial"/>
    <n v="135"/>
    <n v="118"/>
    <d v="2018-06-08T00:00:00"/>
    <s v="SECRETARIA JURIDICA DISTRITAL"/>
    <n v="1"/>
    <s v="RELACION DE AUTORIZACION"/>
    <n v="21"/>
    <d v="2018-06-08T00:00:00"/>
    <s v="Pago de la nómina y prima semestral del mes de junio de 2018, de los servidores de planta de la Secretaria Jurídica Distrital."/>
    <n v="317406"/>
    <n v="0"/>
    <n v="0"/>
    <n v="317406"/>
    <n v="317406"/>
    <n v="0"/>
    <x v="11"/>
  </r>
  <r>
    <n v="2018"/>
    <n v="136"/>
    <n v="1"/>
    <d v="2018-01-01T00:00:00"/>
    <d v="2018-12-31T00:00:00"/>
    <d v="2018-12-31T00:00:00"/>
    <x v="25"/>
    <s v="Prima Secretarial"/>
    <n v="151"/>
    <n v="126"/>
    <d v="2018-07-17T00:00:00"/>
    <s v="SECRETARIA JURIDICA DISTRITAL"/>
    <n v="1"/>
    <s v="RELACION DE AUTORIZACION"/>
    <n v="24"/>
    <d v="2018-07-17T00:00:00"/>
    <s v="Pago de la nómina del mes de julio de 2018 de  los servidores de planta de la Secretaría Jurídica Distrital."/>
    <n v="340982"/>
    <n v="0"/>
    <n v="0"/>
    <n v="340982"/>
    <n v="340982"/>
    <n v="0"/>
    <x v="2"/>
  </r>
  <r>
    <n v="2018"/>
    <n v="136"/>
    <n v="1"/>
    <d v="2018-01-01T00:00:00"/>
    <d v="2018-12-31T00:00:00"/>
    <d v="2018-12-31T00:00:00"/>
    <x v="25"/>
    <s v="Prima Secretarial"/>
    <n v="168"/>
    <n v="141"/>
    <d v="2018-08-22T00:00:00"/>
    <s v="SECRETARIA JURIDICA DISTRITAL"/>
    <n v="1"/>
    <s v="RELACION DE AUTORIZACION"/>
    <n v="29"/>
    <d v="2018-08-22T00:00:00"/>
    <s v="PAGO DE LA NOMINA DEL MES DE AGOSTO DE 2018, DE LOS SERVIDORES DE PLANTA FIJA DE LA SECRETARIA JURIDICA DISTRITAL."/>
    <n v="311459"/>
    <n v="0"/>
    <n v="0"/>
    <n v="311459"/>
    <n v="311459"/>
    <n v="0"/>
    <x v="7"/>
  </r>
  <r>
    <n v="2018"/>
    <n v="136"/>
    <n v="1"/>
    <d v="2018-01-01T00:00:00"/>
    <d v="2018-12-31T00:00:00"/>
    <d v="2018-12-31T00:00:00"/>
    <x v="25"/>
    <s v="Prima Secretarial"/>
    <n v="185"/>
    <n v="161"/>
    <d v="2018-09-18T00:00:00"/>
    <s v="SECRETARIA JURIDICA DISTRITAL"/>
    <n v="1"/>
    <s v="RELACION DE AUTORIZACION"/>
    <n v="33"/>
    <d v="2018-09-18T00:00:00"/>
    <s v="PAGO DE LA NÓMINA DEL MES DE SEPTIEMBRE DE 2018."/>
    <n v="324311"/>
    <n v="0"/>
    <n v="0"/>
    <n v="324311"/>
    <n v="324311"/>
    <n v="0"/>
    <x v="10"/>
  </r>
  <r>
    <n v="2018"/>
    <n v="136"/>
    <n v="1"/>
    <d v="2018-01-01T00:00:00"/>
    <d v="2018-12-31T00:00:00"/>
    <d v="2018-12-31T00:00:00"/>
    <x v="25"/>
    <s v="Prima Secretarial"/>
    <n v="199"/>
    <n v="179"/>
    <d v="2018-10-18T00:00:00"/>
    <s v="SECRETARIA JURIDICA DISTRITAL"/>
    <n v="1"/>
    <s v="RELACION DE AUTORIZACION"/>
    <n v="37"/>
    <d v="2018-10-19T00:00:00"/>
    <s v="PAGO DE LA NÓMINA DEL MES DE OCTUBRE DE 2018."/>
    <n v="330818"/>
    <n v="0"/>
    <n v="0"/>
    <n v="330818"/>
    <n v="330818"/>
    <n v="0"/>
    <x v="3"/>
  </r>
  <r>
    <n v="2018"/>
    <n v="136"/>
    <n v="1"/>
    <d v="2018-01-01T00:00:00"/>
    <d v="2018-12-31T00:00:00"/>
    <d v="2018-12-31T00:00:00"/>
    <x v="25"/>
    <s v="Prima Secretarial"/>
    <n v="214"/>
    <n v="199"/>
    <d v="2018-11-20T00:00:00"/>
    <s v="SECRETARIA JURIDICA DISTRITAL"/>
    <n v="1"/>
    <s v="RELACION DE AUTORIZACION"/>
    <n v="44"/>
    <d v="2018-11-20T00:00:00"/>
    <s v="Pago de la nómina de los servidores de la Secretaría Jurídica Distrital, del mes de Noviembre de 2018."/>
    <n v="300418"/>
    <n v="0"/>
    <n v="0"/>
    <n v="300418"/>
    <n v="300418"/>
    <n v="0"/>
    <x v="5"/>
  </r>
  <r>
    <n v="2018"/>
    <n v="136"/>
    <n v="1"/>
    <d v="2018-01-01T00:00:00"/>
    <d v="2018-12-31T00:00:00"/>
    <d v="2018-12-31T00:00:00"/>
    <x v="25"/>
    <s v="Prima Secretarial"/>
    <n v="224"/>
    <n v="207"/>
    <d v="2018-12-07T00:00:00"/>
    <s v="SECRETARIA JURIDICA DISTRITAL"/>
    <n v="1"/>
    <s v="RELACION DE AUTORIZACION"/>
    <n v="47"/>
    <d v="2018-12-07T00:00:00"/>
    <s v="Pago de la nómina del mes de diciembre de 2018, de  los servidores de planta de la Secretaría Jurídica Distrital."/>
    <n v="321344"/>
    <n v="0"/>
    <n v="0"/>
    <n v="321344"/>
    <n v="321344"/>
    <n v="0"/>
    <x v="1"/>
  </r>
  <r>
    <n v="2018"/>
    <n v="136"/>
    <n v="1"/>
    <d v="2018-01-01T00:00:00"/>
    <d v="2018-12-31T00:00:00"/>
    <d v="2018-12-31T00:00:00"/>
    <x v="26"/>
    <s v="Vacaciones en Dinero"/>
    <n v="111"/>
    <n v="84"/>
    <d v="2018-02-16T00:00:00"/>
    <s v="SECRETARIA JURIDICA DISTRITAL"/>
    <n v="1"/>
    <s v="RELACION DE AUTORIZACION"/>
    <n v="4"/>
    <d v="2018-02-16T00:00:00"/>
    <s v="PAGO DE NÓMINA DEL MES DE FEBRERO DE 2018."/>
    <n v="17828073"/>
    <n v="0"/>
    <n v="0"/>
    <n v="17828073"/>
    <n v="17828073"/>
    <n v="0"/>
    <x v="8"/>
  </r>
  <r>
    <n v="2018"/>
    <n v="136"/>
    <n v="1"/>
    <d v="2018-01-01T00:00:00"/>
    <d v="2018-12-31T00:00:00"/>
    <d v="2018-12-31T00:00:00"/>
    <x v="26"/>
    <s v="Vacaciones en Dinero"/>
    <n v="123"/>
    <n v="100"/>
    <d v="2018-04-18T00:00:00"/>
    <s v="SECRETARIA JURIDICA DISTRITAL"/>
    <n v="1"/>
    <s v="RELACION DE AUTORIZACION"/>
    <n v="14"/>
    <d v="2018-04-18T00:00:00"/>
    <s v="PAGO DE LA NOMINA Y CESANTIAS DEL MES DE ABRIL DE 2018."/>
    <n v="6227351"/>
    <n v="6227351"/>
    <n v="0"/>
    <n v="0"/>
    <n v="0"/>
    <n v="0"/>
    <x v="9"/>
  </r>
  <r>
    <n v="2018"/>
    <n v="136"/>
    <n v="1"/>
    <d v="2018-01-01T00:00:00"/>
    <d v="2018-12-31T00:00:00"/>
    <d v="2018-12-31T00:00:00"/>
    <x v="26"/>
    <s v="Vacaciones en Dinero"/>
    <n v="131"/>
    <n v="110"/>
    <d v="2018-05-21T00:00:00"/>
    <s v="SECRETARIA JURIDICA DISTRITAL"/>
    <n v="1"/>
    <s v="RELACION DE AUTORIZACION"/>
    <n v="17"/>
    <d v="2018-05-21T00:00:00"/>
    <s v="Pago de la nómina de los servidores públicos de la Secretaría Jurídica Distrital,  del mes de Mayo de 2018."/>
    <n v="6227351"/>
    <n v="0"/>
    <n v="0"/>
    <n v="6227351"/>
    <n v="6227351"/>
    <n v="0"/>
    <x v="0"/>
  </r>
  <r>
    <n v="2018"/>
    <n v="136"/>
    <n v="1"/>
    <d v="2018-01-01T00:00:00"/>
    <d v="2018-12-31T00:00:00"/>
    <d v="2018-12-31T00:00:00"/>
    <x v="26"/>
    <s v="Vacaciones en Dinero"/>
    <n v="185"/>
    <n v="161"/>
    <d v="2018-09-18T00:00:00"/>
    <s v="SECRETARIA JURIDICA DISTRITAL"/>
    <n v="1"/>
    <s v="RELACION DE AUTORIZACION"/>
    <n v="33"/>
    <d v="2018-09-18T00:00:00"/>
    <s v="PAGO DE LA NÓMINA DEL MES DE SEPTIEMBRE DE 2018."/>
    <n v="9687556"/>
    <n v="0"/>
    <n v="0"/>
    <n v="9687556"/>
    <n v="9687556"/>
    <n v="0"/>
    <x v="10"/>
  </r>
  <r>
    <n v="2018"/>
    <n v="136"/>
    <n v="1"/>
    <d v="2018-01-01T00:00:00"/>
    <d v="2018-12-31T00:00:00"/>
    <d v="2018-12-31T00:00:00"/>
    <x v="26"/>
    <s v="Vacaciones en Dinero"/>
    <n v="199"/>
    <n v="179"/>
    <d v="2018-10-18T00:00:00"/>
    <s v="SECRETARIA JURIDICA DISTRITAL"/>
    <n v="1"/>
    <s v="RELACION DE AUTORIZACION"/>
    <n v="37"/>
    <d v="2018-10-19T00:00:00"/>
    <s v="PAGO DE LA NÓMINA DEL MES DE OCTUBRE DE 2018."/>
    <n v="4001075"/>
    <n v="0"/>
    <n v="0"/>
    <n v="4001075"/>
    <n v="4001075"/>
    <n v="0"/>
    <x v="3"/>
  </r>
  <r>
    <n v="2018"/>
    <n v="136"/>
    <n v="1"/>
    <d v="2018-01-01T00:00:00"/>
    <d v="2018-12-31T00:00:00"/>
    <d v="2018-12-31T00:00:00"/>
    <x v="26"/>
    <s v="Vacaciones en Dinero"/>
    <n v="224"/>
    <n v="207"/>
    <d v="2018-12-07T00:00:00"/>
    <s v="SECRETARIA JURIDICA DISTRITAL"/>
    <n v="1"/>
    <s v="RELACION DE AUTORIZACION"/>
    <n v="47"/>
    <d v="2018-12-07T00:00:00"/>
    <s v="Pago de la nómina del mes de diciembre de 2018, de  los servidores de planta de la Secretaría Jurídica Distrital."/>
    <n v="39404843"/>
    <n v="0"/>
    <n v="0"/>
    <n v="39404843"/>
    <n v="39404843"/>
    <n v="0"/>
    <x v="1"/>
  </r>
  <r>
    <n v="2018"/>
    <n v="136"/>
    <n v="1"/>
    <d v="2018-01-01T00:00:00"/>
    <d v="2018-12-31T00:00:00"/>
    <d v="2018-12-31T00:00:00"/>
    <x v="27"/>
    <s v="Bonificación Especial de Recreación"/>
    <n v="90"/>
    <n v="19"/>
    <d v="2018-01-22T00:00:00"/>
    <s v="SECRETARIA JURIDICA DISTRITAL"/>
    <n v="1"/>
    <s v="RELACION DE AUTORIZACION"/>
    <n v="1"/>
    <d v="2018-01-22T00:00:00"/>
    <s v="Pago de la nómina del mes de enero de 2018."/>
    <n v="332103"/>
    <n v="0"/>
    <n v="0"/>
    <n v="332103"/>
    <n v="332103"/>
    <n v="0"/>
    <x v="4"/>
  </r>
  <r>
    <n v="2018"/>
    <n v="136"/>
    <n v="1"/>
    <d v="2018-01-01T00:00:00"/>
    <d v="2018-12-31T00:00:00"/>
    <d v="2018-12-31T00:00:00"/>
    <x v="27"/>
    <s v="Bonificación Especial de Recreación"/>
    <n v="111"/>
    <n v="84"/>
    <d v="2018-02-16T00:00:00"/>
    <s v="SECRETARIA JURIDICA DISTRITAL"/>
    <n v="1"/>
    <s v="RELACION DE AUTORIZACION"/>
    <n v="4"/>
    <d v="2018-02-16T00:00:00"/>
    <s v="PAGO DE NÓMINA DEL MES DE FEBRERO DE 2018."/>
    <n v="1505347"/>
    <n v="0"/>
    <n v="0"/>
    <n v="1505347"/>
    <n v="1505347"/>
    <n v="0"/>
    <x v="8"/>
  </r>
  <r>
    <n v="2018"/>
    <n v="136"/>
    <n v="1"/>
    <d v="2018-01-01T00:00:00"/>
    <d v="2018-12-31T00:00:00"/>
    <d v="2018-12-31T00:00:00"/>
    <x v="27"/>
    <s v="Bonificación Especial de Recreación"/>
    <n v="116"/>
    <n v="92"/>
    <d v="2018-03-15T00:00:00"/>
    <s v="SECRETARIA JURIDICA DISTRITAL"/>
    <n v="1"/>
    <s v="RELACION DE AUTORIZACION"/>
    <n v="11"/>
    <d v="2018-03-15T00:00:00"/>
    <s v="Pago de la nómina de la Secretaria jurídica Distrital del mes de Marzo de 2018."/>
    <n v="944096"/>
    <n v="0"/>
    <n v="0"/>
    <n v="944096"/>
    <n v="944096"/>
    <n v="0"/>
    <x v="6"/>
  </r>
  <r>
    <n v="2018"/>
    <n v="136"/>
    <n v="1"/>
    <d v="2018-01-01T00:00:00"/>
    <d v="2018-12-31T00:00:00"/>
    <d v="2018-12-31T00:00:00"/>
    <x v="27"/>
    <s v="Bonificación Especial de Recreación"/>
    <n v="123"/>
    <n v="100"/>
    <d v="2018-04-18T00:00:00"/>
    <s v="SECRETARIA JURIDICA DISTRITAL"/>
    <n v="1"/>
    <s v="RELACION DE AUTORIZACION"/>
    <n v="14"/>
    <d v="2018-04-18T00:00:00"/>
    <s v="PAGO DE LA NOMINA Y CESANTIAS DEL MES DE ABRIL DE 2018."/>
    <n v="1402897"/>
    <n v="1402897"/>
    <n v="0"/>
    <n v="0"/>
    <n v="0"/>
    <n v="0"/>
    <x v="9"/>
  </r>
  <r>
    <n v="2018"/>
    <n v="136"/>
    <n v="1"/>
    <d v="2018-01-01T00:00:00"/>
    <d v="2018-12-31T00:00:00"/>
    <d v="2018-12-31T00:00:00"/>
    <x v="27"/>
    <s v="Bonificación Especial de Recreación"/>
    <n v="124"/>
    <n v="102"/>
    <d v="2018-04-19T00:00:00"/>
    <s v="SECRETARIA JURIDICA DISTRITAL"/>
    <n v="1"/>
    <s v="RELACION DE AUTORIZACION"/>
    <n v="14"/>
    <d v="2018-04-19T00:00:00"/>
    <s v="Pago de la nómina del mes de abril de 2018, de los servidores de planta de la Secretaría Jurídica Distrital."/>
    <n v="999284"/>
    <n v="0"/>
    <n v="0"/>
    <n v="999284"/>
    <n v="999284"/>
    <n v="0"/>
    <x v="9"/>
  </r>
  <r>
    <n v="2018"/>
    <n v="136"/>
    <n v="1"/>
    <d v="2018-01-01T00:00:00"/>
    <d v="2018-12-31T00:00:00"/>
    <d v="2018-12-31T00:00:00"/>
    <x v="27"/>
    <s v="Bonificación Especial de Recreación"/>
    <n v="131"/>
    <n v="110"/>
    <d v="2018-05-21T00:00:00"/>
    <s v="SECRETARIA JURIDICA DISTRITAL"/>
    <n v="1"/>
    <s v="RELACION DE AUTORIZACION"/>
    <n v="17"/>
    <d v="2018-05-21T00:00:00"/>
    <s v="Pago de la nómina de los servidores públicos de la Secretaría Jurídica Distrital,  del mes de Mayo de 2018."/>
    <n v="1491912"/>
    <n v="0"/>
    <n v="0"/>
    <n v="1491912"/>
    <n v="1491912"/>
    <n v="0"/>
    <x v="0"/>
  </r>
  <r>
    <n v="2018"/>
    <n v="136"/>
    <n v="1"/>
    <d v="2018-01-01T00:00:00"/>
    <d v="2018-12-31T00:00:00"/>
    <d v="2018-12-31T00:00:00"/>
    <x v="27"/>
    <s v="Bonificación Especial de Recreación"/>
    <n v="135"/>
    <n v="118"/>
    <d v="2018-06-08T00:00:00"/>
    <s v="SECRETARIA JURIDICA DISTRITAL"/>
    <n v="1"/>
    <s v="RELACION DE AUTORIZACION"/>
    <n v="21"/>
    <d v="2018-06-08T00:00:00"/>
    <s v="Pago de la nómina y prima semestral del mes de junio de 2018, de los servidores de planta de la Secretaria Jurídica Distrital."/>
    <n v="4844174"/>
    <n v="0"/>
    <n v="0"/>
    <n v="4844174"/>
    <n v="4844174"/>
    <n v="0"/>
    <x v="11"/>
  </r>
  <r>
    <n v="2018"/>
    <n v="136"/>
    <n v="1"/>
    <d v="2018-01-01T00:00:00"/>
    <d v="2018-12-31T00:00:00"/>
    <d v="2018-12-31T00:00:00"/>
    <x v="27"/>
    <s v="Bonificación Especial de Recreación"/>
    <n v="151"/>
    <n v="126"/>
    <d v="2018-07-17T00:00:00"/>
    <s v="SECRETARIA JURIDICA DISTRITAL"/>
    <n v="1"/>
    <s v="RELACION DE AUTORIZACION"/>
    <n v="24"/>
    <d v="2018-07-17T00:00:00"/>
    <s v="Pago de la nómina del mes de julio de 2018 de  los servidores de planta de la Secretaría Jurídica Distrital."/>
    <n v="3914155"/>
    <n v="0"/>
    <n v="0"/>
    <n v="3914155"/>
    <n v="3914155"/>
    <n v="0"/>
    <x v="2"/>
  </r>
  <r>
    <n v="2018"/>
    <n v="136"/>
    <n v="1"/>
    <d v="2018-01-01T00:00:00"/>
    <d v="2018-12-31T00:00:00"/>
    <d v="2018-12-31T00:00:00"/>
    <x v="27"/>
    <s v="Bonificación Especial de Recreación"/>
    <n v="168"/>
    <n v="141"/>
    <d v="2018-08-22T00:00:00"/>
    <s v="SECRETARIA JURIDICA DISTRITAL"/>
    <n v="1"/>
    <s v="RELACION DE AUTORIZACION"/>
    <n v="29"/>
    <d v="2018-08-22T00:00:00"/>
    <s v="PAGO DE LA NOMINA DEL MES DE AGOSTO DE 2018, DE LOS SERVIDORES DE PLANTA FIJA DE LA SECRETARIA JURIDICA DISTRITAL."/>
    <n v="1766068"/>
    <n v="0"/>
    <n v="0"/>
    <n v="1766068"/>
    <n v="1766068"/>
    <n v="0"/>
    <x v="7"/>
  </r>
  <r>
    <n v="2018"/>
    <n v="136"/>
    <n v="1"/>
    <d v="2018-01-01T00:00:00"/>
    <d v="2018-12-31T00:00:00"/>
    <d v="2018-12-31T00:00:00"/>
    <x v="27"/>
    <s v="Bonificación Especial de Recreación"/>
    <n v="179"/>
    <n v="154"/>
    <d v="2018-09-05T00:00:00"/>
    <s v="SECRETARIA JURIDICA DISTRITAL"/>
    <n v="1"/>
    <s v="RELACION DE AUTORIZACION"/>
    <n v="32"/>
    <d v="2018-09-04T00:00:00"/>
    <s v="NÓMINA ADICIONAL DEL MES DE AGOSTO DE 2018."/>
    <n v="390009"/>
    <n v="0"/>
    <n v="0"/>
    <n v="390009"/>
    <n v="390009"/>
    <n v="0"/>
    <x v="10"/>
  </r>
  <r>
    <n v="2018"/>
    <n v="136"/>
    <n v="1"/>
    <d v="2018-01-01T00:00:00"/>
    <d v="2018-12-31T00:00:00"/>
    <d v="2018-12-31T00:00:00"/>
    <x v="27"/>
    <s v="Bonificación Especial de Recreación"/>
    <n v="185"/>
    <n v="161"/>
    <d v="2018-09-18T00:00:00"/>
    <s v="SECRETARIA JURIDICA DISTRITAL"/>
    <n v="1"/>
    <s v="RELACION DE AUTORIZACION"/>
    <n v="33"/>
    <d v="2018-09-18T00:00:00"/>
    <s v="PAGO DE LA NÓMINA DEL MES DE SEPTIEMBRE DE 2018."/>
    <n v="3037995"/>
    <n v="0"/>
    <n v="0"/>
    <n v="3037995"/>
    <n v="3037995"/>
    <n v="0"/>
    <x v="10"/>
  </r>
  <r>
    <n v="2018"/>
    <n v="136"/>
    <n v="1"/>
    <d v="2018-01-01T00:00:00"/>
    <d v="2018-12-31T00:00:00"/>
    <d v="2018-12-31T00:00:00"/>
    <x v="27"/>
    <s v="Bonificación Especial de Recreación"/>
    <n v="199"/>
    <n v="179"/>
    <d v="2018-10-18T00:00:00"/>
    <s v="SECRETARIA JURIDICA DISTRITAL"/>
    <n v="1"/>
    <s v="RELACION DE AUTORIZACION"/>
    <n v="37"/>
    <d v="2018-10-19T00:00:00"/>
    <s v="PAGO DE LA NÓMINA DEL MES DE OCTUBRE DE 2018."/>
    <n v="2238257"/>
    <n v="0"/>
    <n v="0"/>
    <n v="2238257"/>
    <n v="2238257"/>
    <n v="0"/>
    <x v="3"/>
  </r>
  <r>
    <n v="2018"/>
    <n v="136"/>
    <n v="1"/>
    <d v="2018-01-01T00:00:00"/>
    <d v="2018-12-31T00:00:00"/>
    <d v="2018-12-31T00:00:00"/>
    <x v="27"/>
    <s v="Bonificación Especial de Recreación"/>
    <n v="214"/>
    <n v="199"/>
    <d v="2018-11-20T00:00:00"/>
    <s v="SECRETARIA JURIDICA DISTRITAL"/>
    <n v="1"/>
    <s v="RELACION DE AUTORIZACION"/>
    <n v="44"/>
    <d v="2018-11-20T00:00:00"/>
    <s v="Pago de la nómina de los servidores de la Secretaría Jurídica Distrital, del mes de Noviembre de 2018."/>
    <n v="1994506"/>
    <n v="0"/>
    <n v="0"/>
    <n v="1994506"/>
    <n v="1994506"/>
    <n v="0"/>
    <x v="5"/>
  </r>
  <r>
    <n v="2018"/>
    <n v="136"/>
    <n v="1"/>
    <d v="2018-01-01T00:00:00"/>
    <d v="2018-12-31T00:00:00"/>
    <d v="2018-12-31T00:00:00"/>
    <x v="27"/>
    <s v="Bonificación Especial de Recreación"/>
    <n v="224"/>
    <n v="207"/>
    <d v="2018-12-07T00:00:00"/>
    <s v="SECRETARIA JURIDICA DISTRITAL"/>
    <n v="1"/>
    <s v="RELACION DE AUTORIZACION"/>
    <n v="47"/>
    <d v="2018-12-07T00:00:00"/>
    <s v="Pago de la nómina del mes de diciembre de 2018, de  los servidores de planta de la Secretaría Jurídica Distrital."/>
    <n v="9547629"/>
    <n v="0"/>
    <n v="0"/>
    <n v="9547629"/>
    <n v="9547629"/>
    <n v="0"/>
    <x v="1"/>
  </r>
  <r>
    <n v="2018"/>
    <n v="136"/>
    <n v="1"/>
    <d v="2018-01-01T00:00:00"/>
    <d v="2018-12-31T00:00:00"/>
    <d v="2018-12-31T00:00:00"/>
    <x v="28"/>
    <s v="Reconocimiento por Permanencia en el Servicio Público"/>
    <n v="90"/>
    <n v="19"/>
    <d v="2018-01-22T00:00:00"/>
    <s v="SECRETARIA JURIDICA DISTRITAL"/>
    <n v="1"/>
    <s v="RELACION DE AUTORIZACION"/>
    <n v="1"/>
    <d v="2018-01-22T00:00:00"/>
    <s v="Pago de la nómina del mes de enero de 2018."/>
    <n v="74725955"/>
    <n v="0"/>
    <n v="0"/>
    <n v="74725955"/>
    <n v="74725955"/>
    <n v="0"/>
    <x v="4"/>
  </r>
  <r>
    <n v="2018"/>
    <n v="136"/>
    <n v="1"/>
    <d v="2018-01-01T00:00:00"/>
    <d v="2018-12-31T00:00:00"/>
    <d v="2018-12-31T00:00:00"/>
    <x v="28"/>
    <s v="Reconocimiento por Permanencia en el Servicio Público"/>
    <n v="111"/>
    <n v="84"/>
    <d v="2018-02-16T00:00:00"/>
    <s v="SECRETARIA JURIDICA DISTRITAL"/>
    <n v="1"/>
    <s v="RELACION DE AUTORIZACION"/>
    <n v="4"/>
    <d v="2018-02-16T00:00:00"/>
    <s v="PAGO DE NÓMINA DEL MES DE FEBRERO DE 2018."/>
    <n v="7091701"/>
    <n v="0"/>
    <n v="0"/>
    <n v="7091701"/>
    <n v="7091701"/>
    <n v="0"/>
    <x v="8"/>
  </r>
  <r>
    <n v="2018"/>
    <n v="136"/>
    <n v="1"/>
    <d v="2018-01-01T00:00:00"/>
    <d v="2018-12-31T00:00:00"/>
    <d v="2018-12-31T00:00:00"/>
    <x v="28"/>
    <s v="Reconocimiento por Permanencia en el Servicio Público"/>
    <n v="123"/>
    <n v="100"/>
    <d v="2018-04-18T00:00:00"/>
    <s v="SECRETARIA JURIDICA DISTRITAL"/>
    <n v="1"/>
    <s v="RELACION DE AUTORIZACION"/>
    <n v="14"/>
    <d v="2018-04-18T00:00:00"/>
    <s v="PAGO DE LA NOMINA Y CESANTIAS DEL MES DE ABRIL DE 2018."/>
    <n v="4972977"/>
    <n v="4972977"/>
    <n v="0"/>
    <n v="0"/>
    <n v="0"/>
    <n v="0"/>
    <x v="9"/>
  </r>
  <r>
    <n v="2018"/>
    <n v="136"/>
    <n v="1"/>
    <d v="2018-01-01T00:00:00"/>
    <d v="2018-12-31T00:00:00"/>
    <d v="2018-12-31T00:00:00"/>
    <x v="28"/>
    <s v="Reconocimiento por Permanencia en el Servicio Público"/>
    <n v="131"/>
    <n v="110"/>
    <d v="2018-05-21T00:00:00"/>
    <s v="SECRETARIA JURIDICA DISTRITAL"/>
    <n v="1"/>
    <s v="RELACION DE AUTORIZACION"/>
    <n v="17"/>
    <d v="2018-05-21T00:00:00"/>
    <s v="Pago de la nómina de los servidores públicos de la Secretaría Jurídica Distrital,  del mes de Mayo de 2018."/>
    <n v="4972977"/>
    <n v="0"/>
    <n v="0"/>
    <n v="4972977"/>
    <n v="4972977"/>
    <n v="0"/>
    <x v="0"/>
  </r>
  <r>
    <n v="2018"/>
    <n v="136"/>
    <n v="1"/>
    <d v="2018-01-01T00:00:00"/>
    <d v="2018-12-31T00:00:00"/>
    <d v="2018-12-31T00:00:00"/>
    <x v="29"/>
    <s v="Cesantías Fondos Privados"/>
    <n v="111"/>
    <n v="85"/>
    <d v="2018-02-16T00:00:00"/>
    <s v="SECRETARIA JURIDICA DISTRITAL"/>
    <n v="1"/>
    <s v="RELACION DE AUTORIZACION"/>
    <n v="5"/>
    <d v="2018-02-16T00:00:00"/>
    <s v="PAGO DE CESANTÍAS DEL MES DE FEBRERO DE 2018."/>
    <n v="675258"/>
    <n v="0"/>
    <n v="0"/>
    <n v="675258"/>
    <n v="675258"/>
    <n v="0"/>
    <x v="8"/>
  </r>
  <r>
    <n v="2018"/>
    <n v="136"/>
    <n v="1"/>
    <d v="2018-01-01T00:00:00"/>
    <d v="2018-12-31T00:00:00"/>
    <d v="2018-12-31T00:00:00"/>
    <x v="29"/>
    <s v="Cesantías Fondos Privados"/>
    <n v="123"/>
    <n v="101"/>
    <d v="2018-04-18T00:00:00"/>
    <s v="SECRETARIA JURIDICA DISTRITAL"/>
    <n v="1"/>
    <s v="RELACION DE AUTORIZACION"/>
    <n v="15"/>
    <d v="2018-04-18T00:00:00"/>
    <s v="PAGO DE LA NOMINA Y CESANTIAS DEL MES DE ABRIL DE 2018."/>
    <n v="1813201"/>
    <n v="1813201"/>
    <n v="0"/>
    <n v="0"/>
    <n v="0"/>
    <n v="0"/>
    <x v="9"/>
  </r>
  <r>
    <n v="2018"/>
    <n v="136"/>
    <n v="1"/>
    <d v="2018-01-01T00:00:00"/>
    <d v="2018-12-31T00:00:00"/>
    <d v="2018-12-31T00:00:00"/>
    <x v="29"/>
    <s v="Cesantías Fondos Privados"/>
    <n v="131"/>
    <n v="111"/>
    <d v="2018-05-21T00:00:00"/>
    <s v="SECRETARIA JURIDICA DISTRITAL"/>
    <n v="1"/>
    <s v="RELACION DE AUTORIZACION"/>
    <n v="18"/>
    <d v="2018-05-21T00:00:00"/>
    <s v="PAGO DE CESANTIAS FONDOS PRIVADOS DE SERVIDORES PÚBLICOS  DE LA SECRETARÍA JURÍDICA DISTRITAL."/>
    <n v="1853952"/>
    <n v="0"/>
    <n v="0"/>
    <n v="1853952"/>
    <n v="1853952"/>
    <n v="0"/>
    <x v="0"/>
  </r>
  <r>
    <n v="2018"/>
    <n v="136"/>
    <n v="1"/>
    <d v="2018-01-01T00:00:00"/>
    <d v="2018-12-31T00:00:00"/>
    <d v="2018-12-31T00:00:00"/>
    <x v="29"/>
    <s v="Cesantías Fondos Privados"/>
    <n v="185"/>
    <n v="162"/>
    <d v="2018-09-18T00:00:00"/>
    <s v="SECRETARIA JURIDICA DISTRITAL"/>
    <n v="1"/>
    <s v="RELACION DE AUTORIZACION"/>
    <n v="34"/>
    <d v="2018-09-18T00:00:00"/>
    <s v="PAGO DE CESANTÍAS DEL MES DE SEPTIEMBRE DE 2018."/>
    <n v="3911945"/>
    <n v="0"/>
    <n v="0"/>
    <n v="3911945"/>
    <n v="3911945"/>
    <n v="0"/>
    <x v="10"/>
  </r>
  <r>
    <n v="2018"/>
    <n v="136"/>
    <n v="1"/>
    <d v="2018-01-01T00:00:00"/>
    <d v="2018-12-31T00:00:00"/>
    <d v="2018-12-31T00:00:00"/>
    <x v="29"/>
    <s v="Cesantías Fondos Privados"/>
    <n v="199"/>
    <n v="180"/>
    <d v="2018-10-18T00:00:00"/>
    <s v="SECRETARIA JURIDICA DISTRITAL"/>
    <n v="1"/>
    <s v="RELACION DE AUTORIZACION"/>
    <n v="38"/>
    <d v="2018-10-19T00:00:00"/>
    <s v="PAGO DE CESANTÍAS FONDOS DEL MES DE OCTUBRE DE 2018."/>
    <n v="1759189"/>
    <n v="0"/>
    <n v="0"/>
    <n v="1759189"/>
    <n v="1759189"/>
    <n v="0"/>
    <x v="3"/>
  </r>
  <r>
    <n v="2018"/>
    <n v="136"/>
    <n v="1"/>
    <d v="2018-01-01T00:00:00"/>
    <d v="2018-12-31T00:00:00"/>
    <d v="2018-12-31T00:00:00"/>
    <x v="29"/>
    <s v="Cesantías Fondos Privados"/>
    <n v="224"/>
    <n v="208"/>
    <d v="2018-12-07T00:00:00"/>
    <s v="SECRETARIA JURIDICA DISTRITAL"/>
    <n v="1"/>
    <s v="RELACION DE AUTORIZACION"/>
    <n v="48"/>
    <d v="2018-12-07T00:00:00"/>
    <s v="PAGO DE CESANTIAS FONDOS PRIVADOS Y CESANTIAS FONDOS PÚBLICOS  DEL MES DE DICIEMBRE DE 2018."/>
    <n v="4620347"/>
    <n v="0"/>
    <n v="0"/>
    <n v="4620347"/>
    <n v="4620347"/>
    <n v="0"/>
    <x v="1"/>
  </r>
  <r>
    <n v="2018"/>
    <n v="136"/>
    <n v="1"/>
    <d v="2018-01-01T00:00:00"/>
    <d v="2018-12-31T00:00:00"/>
    <d v="2018-12-31T00:00:00"/>
    <x v="29"/>
    <s v="Cesantías Fondos Privados"/>
    <n v="230"/>
    <n v="212"/>
    <d v="2018-12-19T00:00:00"/>
    <s v="SECRETARIA JURIDICA DISTRITAL"/>
    <n v="1"/>
    <s v="RELACION DE AUTORIZACION"/>
    <n v="52"/>
    <d v="2018-12-19T00:00:00"/>
    <s v="Pago de Cesantias Fondos Públicos y Cesantías Fondos Privados, causadas en la vigencia 2018."/>
    <n v="257368744"/>
    <n v="0"/>
    <n v="0"/>
    <n v="257368744"/>
    <n v="257368744"/>
    <n v="0"/>
    <x v="1"/>
  </r>
  <r>
    <n v="2018"/>
    <n v="136"/>
    <n v="1"/>
    <d v="2018-01-01T00:00:00"/>
    <d v="2018-12-31T00:00:00"/>
    <d v="2018-12-31T00:00:00"/>
    <x v="29"/>
    <s v="Cesantías Fondos Privados"/>
    <n v="231"/>
    <n v="213"/>
    <d v="2018-12-19T00:00:00"/>
    <s v="SECRETARIA JURIDICA DISTRITAL"/>
    <n v="1"/>
    <s v="RELACION DE AUTORIZACION"/>
    <n v="53"/>
    <d v="2018-12-19T00:00:00"/>
    <s v="Pago de los intereses de las Cesantías Fondos Públicos y Cesantías Fondos Privados,  causados en la vigencia 2018."/>
    <n v="30884249"/>
    <n v="0"/>
    <n v="0"/>
    <n v="30884249"/>
    <n v="30884249"/>
    <n v="0"/>
    <x v="1"/>
  </r>
  <r>
    <n v="2018"/>
    <n v="136"/>
    <n v="1"/>
    <d v="2018-01-01T00:00:00"/>
    <d v="2018-12-31T00:00:00"/>
    <d v="2018-12-31T00:00:00"/>
    <x v="30"/>
    <s v="Pensiones Fondos Privados"/>
    <n v="107"/>
    <n v="79"/>
    <d v="2018-02-02T00:00:00"/>
    <s v="SECRETARIA JURIDICA DISTRITAL"/>
    <n v="1"/>
    <s v="RELACION DE AUTORIZACION"/>
    <n v="2"/>
    <d v="2018-02-02T00:00:00"/>
    <s v="PAGO DE LA AUTOLIQUIDACIÓN DEL MES DE ENERO DE 2018."/>
    <n v="30600718"/>
    <n v="0"/>
    <n v="0"/>
    <n v="30600718"/>
    <n v="30600718"/>
    <n v="0"/>
    <x v="8"/>
  </r>
  <r>
    <n v="2018"/>
    <n v="136"/>
    <n v="1"/>
    <d v="2018-01-01T00:00:00"/>
    <d v="2018-12-31T00:00:00"/>
    <d v="2018-12-31T00:00:00"/>
    <x v="30"/>
    <s v="Pensiones Fondos Privados"/>
    <n v="114"/>
    <n v="89"/>
    <d v="2018-03-06T00:00:00"/>
    <s v="SECRETARIA JURIDICA DISTRITAL"/>
    <n v="1"/>
    <s v="RELACION DE AUTORIZACION"/>
    <n v="9"/>
    <d v="2018-03-06T00:00:00"/>
    <s v="PAGO DE LA AUTOLIQUIDACIÓN DEL MES DE FEBRERO DE 2018."/>
    <n v="34518440"/>
    <n v="0"/>
    <n v="0"/>
    <n v="34518440"/>
    <n v="34518440"/>
    <n v="0"/>
    <x v="6"/>
  </r>
  <r>
    <n v="2018"/>
    <n v="136"/>
    <n v="1"/>
    <d v="2018-01-01T00:00:00"/>
    <d v="2018-12-31T00:00:00"/>
    <d v="2018-12-31T00:00:00"/>
    <x v="30"/>
    <s v="Pensiones Fondos Privados"/>
    <n v="122"/>
    <n v="97"/>
    <d v="2018-04-04T00:00:00"/>
    <s v="SECRETARIA JURIDICA DISTRITAL"/>
    <n v="1"/>
    <s v="RELACION DE AUTORIZACION"/>
    <n v="12"/>
    <d v="2018-04-04T00:00:00"/>
    <s v="Pago de la Autoliquidación y Cesantías Fondos Públicos  (FONCEP) del mes de marzo de 2018."/>
    <n v="33171785"/>
    <n v="0"/>
    <n v="0"/>
    <n v="33171785"/>
    <n v="33171785"/>
    <n v="0"/>
    <x v="9"/>
  </r>
  <r>
    <n v="2018"/>
    <n v="136"/>
    <n v="1"/>
    <d v="2018-01-01T00:00:00"/>
    <d v="2018-12-31T00:00:00"/>
    <d v="2018-12-31T00:00:00"/>
    <x v="30"/>
    <s v="Pensiones Fondos Privados"/>
    <n v="128"/>
    <n v="105"/>
    <d v="2018-05-04T00:00:00"/>
    <s v="SECRETARIA JURIDICA DISTRITAL"/>
    <n v="1"/>
    <s v="RELACION DE AUTORIZACION"/>
    <n v="15"/>
    <d v="2018-05-04T00:00:00"/>
    <s v="Pago de la autoliquidación y cesantías fondos públicos - FONCEP del mes de abril de 2018."/>
    <n v="30718913"/>
    <n v="0"/>
    <n v="0"/>
    <n v="30718913"/>
    <n v="30718913"/>
    <n v="0"/>
    <x v="0"/>
  </r>
  <r>
    <n v="2018"/>
    <n v="136"/>
    <n v="1"/>
    <d v="2018-01-01T00:00:00"/>
    <d v="2018-12-31T00:00:00"/>
    <d v="2018-12-31T00:00:00"/>
    <x v="30"/>
    <s v="Pensiones Fondos Privados"/>
    <n v="134"/>
    <n v="116"/>
    <d v="2018-06-05T00:00:00"/>
    <s v="SECRETARIA JURIDICA DISTRITAL"/>
    <n v="1"/>
    <s v="RELACION DE AUTORIZACION"/>
    <n v="19"/>
    <d v="2018-06-05T00:00:00"/>
    <s v="PAGO DE LA AUTOLIQUIDACIÓN DEL MES DE MAYO DE 2018."/>
    <n v="30709211"/>
    <n v="0"/>
    <n v="0"/>
    <n v="30709211"/>
    <n v="30709211"/>
    <n v="0"/>
    <x v="11"/>
  </r>
  <r>
    <n v="2018"/>
    <n v="136"/>
    <n v="1"/>
    <d v="2018-01-01T00:00:00"/>
    <d v="2018-12-31T00:00:00"/>
    <d v="2018-12-31T00:00:00"/>
    <x v="30"/>
    <s v="Pensiones Fondos Privados"/>
    <n v="145"/>
    <n v="121"/>
    <d v="2018-07-05T00:00:00"/>
    <s v="SECRETARIA JURIDICA DISTRITAL"/>
    <n v="1"/>
    <s v="RELACION DE AUTORIZACION"/>
    <n v="22"/>
    <d v="2018-07-05T00:00:00"/>
    <s v="PAGO DE LA AUTOLIQUIDACIÓN  DEL MES DE JUNIO DE 2018."/>
    <n v="30214569"/>
    <n v="0"/>
    <n v="0"/>
    <n v="30214569"/>
    <n v="30214569"/>
    <n v="0"/>
    <x v="2"/>
  </r>
  <r>
    <n v="2018"/>
    <n v="136"/>
    <n v="1"/>
    <d v="2018-01-01T00:00:00"/>
    <d v="2018-12-31T00:00:00"/>
    <d v="2018-12-31T00:00:00"/>
    <x v="30"/>
    <s v="Pensiones Fondos Privados"/>
    <n v="159"/>
    <n v="133"/>
    <d v="2018-08-02T00:00:00"/>
    <s v="SECRETARIA JURIDICA DISTRITAL"/>
    <n v="1"/>
    <s v="RELACION DE AUTORIZACION"/>
    <n v="26"/>
    <d v="2018-08-02T00:00:00"/>
    <s v="Pago de Autoliquidación y Cesantias Fondos Públicos  (FONCEP) del mes de julio de 2018."/>
    <n v="29610005"/>
    <n v="0"/>
    <n v="0"/>
    <n v="29610005"/>
    <n v="29610005"/>
    <n v="0"/>
    <x v="7"/>
  </r>
</pivotCacheRecords>
</file>

<file path=xl/pivotCache/pivotCacheRecords5.xml><?xml version="1.0" encoding="utf-8"?>
<pivotCacheRecords xmlns="http://schemas.openxmlformats.org/spreadsheetml/2006/main" xmlns:r="http://schemas.openxmlformats.org/officeDocument/2006/relationships" count="594">
  <r>
    <n v="2018"/>
    <n v="136"/>
    <n v="1"/>
    <d v="2018-01-01T00:00:00"/>
    <d v="2018-12-31T00:00:00"/>
    <d v="2018-12-31T00:00:00"/>
    <x v="0"/>
    <s v="Sueldos Personal de Nómina"/>
    <n v="76"/>
    <d v="2018-01-15T00:00:00"/>
    <s v="TRASLADO PRESUPUESTAL"/>
    <s v="ETHEL VASQUEZ ROJAS"/>
    <n v="264"/>
    <n v="18279670"/>
    <n v="18279670"/>
    <n v="0"/>
    <s v="ANULADO"/>
    <n v="0"/>
    <n v="0"/>
    <s v="ENERO"/>
    <n v="76"/>
  </r>
  <r>
    <n v="2018"/>
    <n v="136"/>
    <n v="1"/>
    <d v="2018-01-01T00:00:00"/>
    <d v="2018-12-31T00:00:00"/>
    <d v="2018-12-31T00:00:00"/>
    <x v="0"/>
    <s v="Sueldos Personal de Nómina"/>
    <n v="90"/>
    <d v="2018-01-22T00:00:00"/>
    <s v="Pago de la nómina del mes de enero de 2018."/>
    <s v="ETHEL VASQUEZ ROJAS"/>
    <n v="444"/>
    <n v="475255281"/>
    <n v="0"/>
    <n v="0"/>
    <s v="AGOTADO"/>
    <n v="0"/>
    <n v="475255281"/>
    <s v="ENERO"/>
    <n v="90"/>
  </r>
  <r>
    <n v="2018"/>
    <n v="136"/>
    <n v="1"/>
    <d v="2018-01-01T00:00:00"/>
    <d v="2018-12-31T00:00:00"/>
    <d v="2018-12-31T00:00:00"/>
    <x v="0"/>
    <s v="Sueldos Personal de Nómina"/>
    <n v="111"/>
    <d v="2018-02-16T00:00:00"/>
    <s v="Pago de nómina y cesantías del mes de febrero de 2018."/>
    <s v="ETHEL VASQUEZ ROJAS"/>
    <n v="1026"/>
    <n v="511213069"/>
    <n v="0"/>
    <n v="0"/>
    <s v="AGOTADO"/>
    <n v="0"/>
    <n v="511213069"/>
    <s v="FEBRERO"/>
    <n v="111"/>
  </r>
  <r>
    <n v="2018"/>
    <n v="136"/>
    <n v="1"/>
    <d v="2018-01-01T00:00:00"/>
    <d v="2018-12-31T00:00:00"/>
    <d v="2018-12-31T00:00:00"/>
    <x v="0"/>
    <s v="Sueldos Personal de Nómina"/>
    <n v="116"/>
    <d v="2018-03-15T00:00:00"/>
    <s v="Pago de la nómina de la Secretaria jurídica Distrital del mes de Marzo de 2018."/>
    <s v="JESUS MARIA MONTOYA MALDONADO"/>
    <n v="1606"/>
    <n v="522419675"/>
    <n v="0"/>
    <n v="0"/>
    <s v="AGOTADO"/>
    <n v="0"/>
    <n v="522419675"/>
    <s v="MARZO"/>
    <n v="116"/>
  </r>
  <r>
    <n v="2018"/>
    <n v="136"/>
    <n v="1"/>
    <d v="2018-01-01T00:00:00"/>
    <d v="2018-12-31T00:00:00"/>
    <d v="2018-12-31T00:00:00"/>
    <x v="0"/>
    <s v="Sueldos Personal de Nómina"/>
    <n v="121"/>
    <d v="2018-03-27T00:00:00"/>
    <s v="Traslado presupuestal."/>
    <s v="JORGE ERNESTO PARRA LEGUIZAMON"/>
    <n v="1808"/>
    <n v="6227352"/>
    <n v="6227352"/>
    <n v="0"/>
    <s v="ANULADO"/>
    <n v="0"/>
    <n v="0"/>
    <s v="MARZO"/>
    <n v="121"/>
  </r>
  <r>
    <n v="2018"/>
    <n v="136"/>
    <n v="1"/>
    <d v="2018-01-01T00:00:00"/>
    <d v="2018-12-31T00:00:00"/>
    <d v="2018-12-31T00:00:00"/>
    <x v="0"/>
    <s v="Sueldos Personal de Nómina"/>
    <n v="123"/>
    <d v="2018-04-17T00:00:00"/>
    <s v="PAGO DE LA NOMINA Y CESANTIAS DEL MES DE ABRIL DE 2018."/>
    <s v="ETHEL VASQUEZ ROJAS"/>
    <n v="2195"/>
    <n v="516242169"/>
    <n v="516242169"/>
    <n v="0"/>
    <s v="ANULADO"/>
    <n v="0"/>
    <n v="0"/>
    <s v="ABRIL"/>
    <n v="123"/>
  </r>
  <r>
    <n v="2018"/>
    <n v="136"/>
    <n v="1"/>
    <d v="2018-01-01T00:00:00"/>
    <d v="2018-12-31T00:00:00"/>
    <d v="2018-12-31T00:00:00"/>
    <x v="0"/>
    <s v="Sueldos Personal de Nómina"/>
    <n v="124"/>
    <d v="2018-04-19T00:00:00"/>
    <s v="Pago de la nómina del mes de abril de 2018, de los servidores de planta de la Secretaría Jurídica Distrital."/>
    <s v="ETHEL VASQUEZ ROJAS"/>
    <n v="2224"/>
    <n v="516242169"/>
    <n v="0"/>
    <n v="0"/>
    <s v="AGOTADO"/>
    <n v="0"/>
    <n v="516242169"/>
    <s v="ABRIL"/>
    <n v="124"/>
  </r>
  <r>
    <n v="2018"/>
    <n v="136"/>
    <n v="1"/>
    <d v="2018-01-01T00:00:00"/>
    <d v="2018-12-31T00:00:00"/>
    <d v="2018-12-31T00:00:00"/>
    <x v="0"/>
    <s v="Sueldos Personal de Nómina"/>
    <n v="131"/>
    <d v="2018-05-21T00:00:00"/>
    <s v="Pago de la nómina de los servidores públicos de la Secretaría Jurídica Distrital,  del mes de Mayo de 2018."/>
    <s v="ETHEL VASQUEZ ROJAS"/>
    <n v="2766"/>
    <n v="510056174"/>
    <n v="0"/>
    <n v="0"/>
    <s v="AGOTADO"/>
    <n v="0"/>
    <n v="510056174"/>
    <s v="MAYO"/>
    <n v="131"/>
  </r>
  <r>
    <n v="2018"/>
    <n v="136"/>
    <n v="1"/>
    <d v="2018-01-01T00:00:00"/>
    <d v="2018-12-31T00:00:00"/>
    <d v="2018-12-31T00:00:00"/>
    <x v="0"/>
    <s v="Sueldos Personal de Nómina"/>
    <n v="132"/>
    <d v="2018-05-21T00:00:00"/>
    <s v="TRASLADO PRESUPUESTAL"/>
    <s v="ETHEL VASQUEZ ROJAS"/>
    <n v="2720"/>
    <n v="155500171"/>
    <n v="155500171"/>
    <n v="0"/>
    <s v="ANULADO"/>
    <n v="0"/>
    <n v="0"/>
    <s v="MAYO"/>
    <n v="132"/>
  </r>
  <r>
    <n v="2018"/>
    <n v="136"/>
    <n v="1"/>
    <d v="2018-01-01T00:00:00"/>
    <d v="2018-12-31T00:00:00"/>
    <d v="2018-12-31T00:00:00"/>
    <x v="0"/>
    <s v="Sueldos Personal de Nómina"/>
    <n v="135"/>
    <d v="2018-06-07T00:00:00"/>
    <s v="Pago de la nómina y prima semestral del mes de junio de 2018, de los servidores de planta de la Secretaria Jurídica Distrital."/>
    <s v="ETHEL VASQUEZ ROJAS"/>
    <n v="3118"/>
    <n v="548879609"/>
    <n v="0"/>
    <n v="0"/>
    <s v="AGOTADO"/>
    <n v="0"/>
    <n v="548879609"/>
    <s v="JUNIO"/>
    <n v="135"/>
  </r>
  <r>
    <n v="2018"/>
    <n v="136"/>
    <n v="1"/>
    <d v="2018-01-01T00:00:00"/>
    <d v="2018-12-31T00:00:00"/>
    <d v="2018-12-31T00:00:00"/>
    <x v="0"/>
    <s v="Sueldos Personal de Nómina"/>
    <n v="136"/>
    <d v="2018-06-12T00:00:00"/>
    <s v="TRASLADO PRESUPUESTAL"/>
    <s v="ETHEL VASQUEZ ROJAS"/>
    <n v="3199"/>
    <n v="160118990"/>
    <n v="160118990"/>
    <n v="0"/>
    <s v="ANULADO"/>
    <n v="0"/>
    <n v="0"/>
    <s v="JUNIO"/>
    <n v="136"/>
  </r>
  <r>
    <n v="2018"/>
    <n v="136"/>
    <n v="1"/>
    <d v="2018-01-01T00:00:00"/>
    <d v="2018-12-31T00:00:00"/>
    <d v="2018-12-31T00:00:00"/>
    <x v="0"/>
    <s v="Sueldos Personal de Nómina"/>
    <n v="151"/>
    <d v="2018-07-17T00:00:00"/>
    <s v="Pago de la nómina del mes de julio de 2018 de  los servidores de planta de la Secretaría Jurídica Distrital."/>
    <s v="ETHEL VASQUEZ ROJAS"/>
    <n v="4029"/>
    <n v="550860320"/>
    <n v="0"/>
    <n v="0"/>
    <s v="AGOTADO"/>
    <n v="0"/>
    <n v="550860320"/>
    <s v="JULIO"/>
    <n v="151"/>
  </r>
  <r>
    <n v="2018"/>
    <n v="136"/>
    <n v="1"/>
    <d v="2018-01-01T00:00:00"/>
    <d v="2018-12-31T00:00:00"/>
    <d v="2018-12-31T00:00:00"/>
    <x v="0"/>
    <s v="Sueldos Personal de Nómina"/>
    <n v="168"/>
    <d v="2018-08-22T00:00:00"/>
    <s v="PAGO DE LA NOMINA DEL MES DE AGOSTO DE 2018, DE LOS SERVIDORES DE PLANTA FIJA DE LA SECRETARIA JURIDICA DISTRITAL."/>
    <s v="ETHEL VASQUEZ ROJAS"/>
    <n v="4799"/>
    <n v="481046418"/>
    <n v="0"/>
    <n v="0"/>
    <s v="AGOTADO"/>
    <n v="0"/>
    <n v="481046418"/>
    <s v="AGOSTO"/>
    <n v="168"/>
  </r>
  <r>
    <n v="2018"/>
    <n v="136"/>
    <n v="1"/>
    <d v="2018-01-01T00:00:00"/>
    <d v="2018-12-31T00:00:00"/>
    <d v="2018-12-31T00:00:00"/>
    <x v="0"/>
    <s v="Sueldos Personal de Nómina"/>
    <n v="179"/>
    <d v="2018-09-05T00:00:00"/>
    <s v="Nómina adicional del mes Agosto de 2018."/>
    <s v="ETHEL VASQUEZ ROJAS"/>
    <n v="5122"/>
    <n v="9851676"/>
    <n v="0"/>
    <n v="0"/>
    <s v="AGOTADO"/>
    <n v="0"/>
    <n v="9851676"/>
    <s v="SEPTIEMBRE"/>
    <n v="179"/>
  </r>
  <r>
    <n v="2018"/>
    <n v="136"/>
    <n v="1"/>
    <d v="2018-01-01T00:00:00"/>
    <d v="2018-12-31T00:00:00"/>
    <d v="2018-12-31T00:00:00"/>
    <x v="0"/>
    <s v="Sueldos Personal de Nómina"/>
    <n v="185"/>
    <d v="2018-09-18T00:00:00"/>
    <s v="Pago de la nómina y cesantías del mes de septiembre de 2018."/>
    <s v="ETHEL VASQUEZ ROJAS"/>
    <n v="5463"/>
    <n v="529390307"/>
    <n v="0"/>
    <n v="0"/>
    <s v="AGOTADO"/>
    <n v="0"/>
    <n v="529390307"/>
    <s v="SEPTIEMBRE"/>
    <n v="185"/>
  </r>
  <r>
    <n v="2018"/>
    <n v="136"/>
    <n v="1"/>
    <d v="2018-01-01T00:00:00"/>
    <d v="2018-12-31T00:00:00"/>
    <d v="2018-12-31T00:00:00"/>
    <x v="0"/>
    <s v="Sueldos Personal de Nómina"/>
    <n v="199"/>
    <d v="2018-10-17T00:00:00"/>
    <s v="Pago de nómina y cesantías fondos del mes de octubre de 2018."/>
    <s v="DORA BELEN GUTIERREZ HERNANDEZ"/>
    <n v="6168"/>
    <n v="502215412"/>
    <n v="0"/>
    <n v="0"/>
    <s v="AGOTADO"/>
    <n v="0"/>
    <n v="502215412"/>
    <s v="OCTUBRE"/>
    <n v="199"/>
  </r>
  <r>
    <n v="2018"/>
    <n v="136"/>
    <n v="1"/>
    <d v="2018-01-01T00:00:00"/>
    <d v="2018-12-31T00:00:00"/>
    <d v="2018-12-31T00:00:00"/>
    <x v="0"/>
    <s v="Sueldos Personal de Nómina"/>
    <n v="210"/>
    <d v="2018-11-08T00:00:00"/>
    <s v="TRASLADO PRESUPUESTAL"/>
    <s v="ETHEL VASQUEZ ROJAS"/>
    <n v="6813"/>
    <n v="29684000"/>
    <n v="29684000"/>
    <n v="0"/>
    <s v="ANULADO"/>
    <n v="0"/>
    <n v="0"/>
    <s v="NOVIEMBRE"/>
    <n v="210"/>
  </r>
  <r>
    <n v="2018"/>
    <n v="136"/>
    <n v="1"/>
    <d v="2018-01-01T00:00:00"/>
    <d v="2018-12-31T00:00:00"/>
    <d v="2018-12-31T00:00:00"/>
    <x v="0"/>
    <s v="Sueldos Personal de Nómina"/>
    <n v="214"/>
    <d v="2018-11-20T00:00:00"/>
    <s v="Pago de la nómina de los servidores de la Secretaría Jurídica Distrital, del mes de Noviembre de 2018."/>
    <s v="ETHEL VASQUEZ ROJAS"/>
    <n v="6984"/>
    <n v="511266717"/>
    <n v="0"/>
    <n v="0"/>
    <s v="AGOTADO"/>
    <n v="0"/>
    <n v="511266717"/>
    <s v="NOVIEMBRE"/>
    <n v="214"/>
  </r>
  <r>
    <n v="2018"/>
    <n v="136"/>
    <n v="1"/>
    <d v="2018-01-01T00:00:00"/>
    <d v="2018-12-31T00:00:00"/>
    <d v="2018-12-31T00:00:00"/>
    <x v="0"/>
    <s v="Sueldos Personal de Nómina"/>
    <n v="218"/>
    <d v="2018-11-28T00:00:00"/>
    <s v="TRASLADO PRESUPUESTAL"/>
    <s v="ETHEL VASQUEZ ROJAS"/>
    <n v="7200"/>
    <n v="9720600"/>
    <n v="9720600"/>
    <n v="0"/>
    <s v="ANULADO"/>
    <n v="0"/>
    <n v="0"/>
    <s v="NOVIEMBRE"/>
    <n v="218"/>
  </r>
  <r>
    <n v="2018"/>
    <n v="136"/>
    <n v="1"/>
    <d v="2018-01-01T00:00:00"/>
    <d v="2018-12-31T00:00:00"/>
    <d v="2018-12-31T00:00:00"/>
    <x v="0"/>
    <s v="Sueldos Personal de Nómina"/>
    <n v="224"/>
    <d v="2018-12-07T00:00:00"/>
    <s v="Pago de la nómina del mes de diciembre de 2018, de  los servidores de planta de la Secretaría Jurídica Distrital."/>
    <s v="ETHEL VASQUEZ ROJAS"/>
    <n v="7407"/>
    <n v="602967215"/>
    <n v="0"/>
    <n v="0"/>
    <s v="AGOTADO"/>
    <n v="0"/>
    <n v="602967215"/>
    <s v="DICIEMBRE"/>
    <n v="224"/>
  </r>
  <r>
    <n v="2018"/>
    <n v="136"/>
    <n v="1"/>
    <d v="2018-01-01T00:00:00"/>
    <d v="2018-12-31T00:00:00"/>
    <d v="2018-12-31T00:00:00"/>
    <x v="0"/>
    <s v="Sueldos Personal de Nómina"/>
    <n v="233"/>
    <d v="2018-12-17T00:00:00"/>
    <s v="TRASLADO PRESUPUESTAL"/>
    <s v="ETHEL VASQUEZ ROJAS"/>
    <n v="7771"/>
    <n v="51500000"/>
    <n v="51500000"/>
    <n v="0"/>
    <s v="ANULADO"/>
    <n v="0"/>
    <n v="0"/>
    <s v="DICIEMBRE"/>
    <n v="233"/>
  </r>
  <r>
    <n v="2018"/>
    <n v="136"/>
    <n v="1"/>
    <d v="2018-01-01T00:00:00"/>
    <d v="2018-12-31T00:00:00"/>
    <d v="2018-12-31T00:00:00"/>
    <x v="1"/>
    <s v="Gastos de Representación"/>
    <n v="90"/>
    <d v="2018-01-22T00:00:00"/>
    <s v="Pago de la nómina del mes de enero de 2018."/>
    <s v="ETHEL VASQUEZ ROJAS"/>
    <n v="444"/>
    <n v="40305468"/>
    <n v="0"/>
    <n v="0"/>
    <s v="AGOTADO"/>
    <n v="0"/>
    <n v="40305468"/>
    <s v="ENERO"/>
    <n v="90"/>
  </r>
  <r>
    <n v="2018"/>
    <n v="136"/>
    <n v="1"/>
    <d v="2018-01-01T00:00:00"/>
    <d v="2018-12-31T00:00:00"/>
    <d v="2018-12-31T00:00:00"/>
    <x v="1"/>
    <s v="Gastos de Representación"/>
    <n v="111"/>
    <d v="2018-02-16T00:00:00"/>
    <s v="Pago de nómina y cesantías del mes de febrero de 2018."/>
    <s v="ETHEL VASQUEZ ROJAS"/>
    <n v="1026"/>
    <n v="42844734"/>
    <n v="0"/>
    <n v="0"/>
    <s v="AGOTADO"/>
    <n v="0"/>
    <n v="42844734"/>
    <s v="FEBRERO"/>
    <n v="111"/>
  </r>
  <r>
    <n v="2018"/>
    <n v="136"/>
    <n v="1"/>
    <d v="2018-01-01T00:00:00"/>
    <d v="2018-12-31T00:00:00"/>
    <d v="2018-12-31T00:00:00"/>
    <x v="1"/>
    <s v="Gastos de Representación"/>
    <n v="116"/>
    <d v="2018-03-15T00:00:00"/>
    <s v="Pago de la nómina de la Secretaria jurídica Distrital del mes de Marzo de 2018."/>
    <s v="JESUS MARIA MONTOYA MALDONADO"/>
    <n v="1606"/>
    <n v="42844734"/>
    <n v="0"/>
    <n v="0"/>
    <s v="AGOTADO"/>
    <n v="0"/>
    <n v="42844734"/>
    <s v="MARZO"/>
    <n v="116"/>
  </r>
  <r>
    <n v="2018"/>
    <n v="136"/>
    <n v="1"/>
    <d v="2018-01-01T00:00:00"/>
    <d v="2018-12-31T00:00:00"/>
    <d v="2018-12-31T00:00:00"/>
    <x v="1"/>
    <s v="Gastos de Representación"/>
    <n v="123"/>
    <d v="2018-04-17T00:00:00"/>
    <s v="PAGO DE LA NOMINA Y CESANTIAS DEL MES DE ABRIL DE 2018."/>
    <s v="ETHEL VASQUEZ ROJAS"/>
    <n v="2195"/>
    <n v="41220668"/>
    <n v="41220668"/>
    <n v="0"/>
    <s v="ANULADO"/>
    <n v="0"/>
    <n v="0"/>
    <s v="ABRIL"/>
    <n v="123"/>
  </r>
  <r>
    <n v="2018"/>
    <n v="136"/>
    <n v="1"/>
    <d v="2018-01-01T00:00:00"/>
    <d v="2018-12-31T00:00:00"/>
    <d v="2018-12-31T00:00:00"/>
    <x v="1"/>
    <s v="Gastos de Representación"/>
    <n v="124"/>
    <d v="2018-04-19T00:00:00"/>
    <s v="Pago de la nómina del mes de abril de 2018, de los servidores de planta de la Secretaría Jurídica Distrital."/>
    <s v="ETHEL VASQUEZ ROJAS"/>
    <n v="2224"/>
    <n v="41220668"/>
    <n v="0"/>
    <n v="0"/>
    <s v="AGOTADO"/>
    <n v="0"/>
    <n v="41220668"/>
    <s v="ABRIL"/>
    <n v="124"/>
  </r>
  <r>
    <n v="2018"/>
    <n v="136"/>
    <n v="1"/>
    <d v="2018-01-01T00:00:00"/>
    <d v="2018-12-31T00:00:00"/>
    <d v="2018-12-31T00:00:00"/>
    <x v="1"/>
    <s v="Gastos de Representación"/>
    <n v="131"/>
    <d v="2018-05-21T00:00:00"/>
    <s v="Pago de la nómina de los servidores públicos de la Secretaría Jurídica Distrital,  del mes de Mayo de 2018."/>
    <s v="ETHEL VASQUEZ ROJAS"/>
    <n v="2766"/>
    <n v="42844734"/>
    <n v="0"/>
    <n v="0"/>
    <s v="AGOTADO"/>
    <n v="0"/>
    <n v="42844734"/>
    <s v="MAYO"/>
    <n v="131"/>
  </r>
  <r>
    <n v="2018"/>
    <n v="136"/>
    <n v="1"/>
    <d v="2018-01-01T00:00:00"/>
    <d v="2018-12-31T00:00:00"/>
    <d v="2018-12-31T00:00:00"/>
    <x v="1"/>
    <s v="Gastos de Representación"/>
    <n v="135"/>
    <d v="2018-06-07T00:00:00"/>
    <s v="Pago de la nómina y prima semestral del mes de junio de 2018, de los servidores de planta de la Secretaria Jurídica Distrital."/>
    <s v="ETHEL VASQUEZ ROJAS"/>
    <n v="3118"/>
    <n v="41477100"/>
    <n v="0"/>
    <n v="0"/>
    <s v="AGOTADO"/>
    <n v="0"/>
    <n v="41477100"/>
    <s v="JUNIO"/>
    <n v="135"/>
  </r>
  <r>
    <n v="2018"/>
    <n v="136"/>
    <n v="1"/>
    <d v="2018-01-01T00:00:00"/>
    <d v="2018-12-31T00:00:00"/>
    <d v="2018-12-31T00:00:00"/>
    <x v="1"/>
    <s v="Gastos de Representación"/>
    <n v="151"/>
    <d v="2018-07-17T00:00:00"/>
    <s v="Pago de la nómina del mes de julio de 2018 de  los servidores de planta de la Secretaría Jurídica Distrital."/>
    <s v="ETHEL VASQUEZ ROJAS"/>
    <n v="4029"/>
    <n v="42331871"/>
    <n v="0"/>
    <n v="0"/>
    <s v="AGOTADO"/>
    <n v="0"/>
    <n v="42331871"/>
    <s v="JULIO"/>
    <n v="151"/>
  </r>
  <r>
    <n v="2018"/>
    <n v="136"/>
    <n v="1"/>
    <d v="2018-01-01T00:00:00"/>
    <d v="2018-12-31T00:00:00"/>
    <d v="2018-12-31T00:00:00"/>
    <x v="1"/>
    <s v="Gastos de Representación"/>
    <n v="168"/>
    <d v="2018-08-22T00:00:00"/>
    <s v="PAGO DE LA NOMINA DEL MES DE AGOSTO DE 2018, DE LOS SERVIDORES DE PLANTA FIJA DE LA SECRETARIA JURIDICA DISTRITAL."/>
    <s v="ETHEL VASQUEZ ROJAS"/>
    <n v="4799"/>
    <n v="36226967"/>
    <n v="0"/>
    <n v="0"/>
    <s v="AGOTADO"/>
    <n v="0"/>
    <n v="36226967"/>
    <s v="AGOSTO"/>
    <n v="168"/>
  </r>
  <r>
    <n v="2018"/>
    <n v="136"/>
    <n v="1"/>
    <d v="2018-01-01T00:00:00"/>
    <d v="2018-12-31T00:00:00"/>
    <d v="2018-12-31T00:00:00"/>
    <x v="1"/>
    <s v="Gastos de Representación"/>
    <n v="185"/>
    <d v="2018-09-18T00:00:00"/>
    <s v="Pago de la nómina y cesantías del mes de septiembre de 2018."/>
    <s v="ETHEL VASQUEZ ROJAS"/>
    <n v="5463"/>
    <n v="41752710"/>
    <n v="0"/>
    <n v="0"/>
    <s v="AGOTADO"/>
    <n v="0"/>
    <n v="41752710"/>
    <s v="SEPTIEMBRE"/>
    <n v="185"/>
  </r>
  <r>
    <n v="2018"/>
    <n v="136"/>
    <n v="1"/>
    <d v="2018-01-01T00:00:00"/>
    <d v="2018-12-31T00:00:00"/>
    <d v="2018-12-31T00:00:00"/>
    <x v="1"/>
    <s v="Gastos de Representación"/>
    <n v="199"/>
    <d v="2018-10-17T00:00:00"/>
    <s v="Pago de nómina y cesantías fondos del mes de octubre de 2018."/>
    <s v="DORA BELEN GUTIERREZ HERNANDEZ"/>
    <n v="6168"/>
    <n v="30556902"/>
    <n v="0"/>
    <n v="0"/>
    <s v="AGOTADO"/>
    <n v="0"/>
    <n v="30556902"/>
    <s v="OCTUBRE"/>
    <n v="199"/>
  </r>
  <r>
    <n v="2018"/>
    <n v="136"/>
    <n v="1"/>
    <d v="2018-01-01T00:00:00"/>
    <d v="2018-12-31T00:00:00"/>
    <d v="2018-12-31T00:00:00"/>
    <x v="1"/>
    <s v="Gastos de Representación"/>
    <n v="214"/>
    <d v="2018-11-20T00:00:00"/>
    <s v="Pago de la nómina de los servidores de la Secretaría Jurídica Distrital, del mes de Noviembre de 2018."/>
    <s v="ETHEL VASQUEZ ROJAS"/>
    <n v="6984"/>
    <n v="39676468"/>
    <n v="0"/>
    <n v="0"/>
    <s v="AGOTADO"/>
    <n v="0"/>
    <n v="39676468"/>
    <s v="NOVIEMBRE"/>
    <n v="214"/>
  </r>
  <r>
    <n v="2018"/>
    <n v="136"/>
    <n v="1"/>
    <d v="2018-01-01T00:00:00"/>
    <d v="2018-12-31T00:00:00"/>
    <d v="2018-12-31T00:00:00"/>
    <x v="1"/>
    <s v="Gastos de Representación"/>
    <n v="224"/>
    <d v="2018-12-07T00:00:00"/>
    <s v="Pago de la nómina del mes de diciembre de 2018, de  los servidores de planta de la Secretaría Jurídica Distrital."/>
    <s v="ETHEL VASQUEZ ROJAS"/>
    <n v="7407"/>
    <n v="41876039"/>
    <n v="0"/>
    <n v="0"/>
    <s v="AGOTADO"/>
    <n v="0"/>
    <n v="41876039"/>
    <s v="DICIEMBRE"/>
    <n v="224"/>
  </r>
  <r>
    <n v="2018"/>
    <n v="136"/>
    <n v="1"/>
    <d v="2018-01-01T00:00:00"/>
    <d v="2018-12-31T00:00:00"/>
    <d v="2018-12-31T00:00:00"/>
    <x v="2"/>
    <s v="Horas Extras, Dominicales, Festivos, Recargo Nocturno y Trabajo Suplementario"/>
    <n v="90"/>
    <d v="2018-01-22T00:00:00"/>
    <s v="Pago de la nómina del mes de enero de 2018."/>
    <s v="ETHEL VASQUEZ ROJAS"/>
    <n v="444"/>
    <n v="7983505"/>
    <n v="0"/>
    <n v="0"/>
    <s v="AGOTADO"/>
    <n v="0"/>
    <n v="7983505"/>
    <s v="ENERO"/>
    <n v="90"/>
  </r>
  <r>
    <n v="2018"/>
    <n v="136"/>
    <n v="1"/>
    <d v="2018-01-01T00:00:00"/>
    <d v="2018-12-31T00:00:00"/>
    <d v="2018-12-31T00:00:00"/>
    <x v="2"/>
    <s v="Horas Extras, Dominicales, Festivos, Recargo Nocturno y Trabajo Suplementario"/>
    <n v="111"/>
    <d v="2018-02-16T00:00:00"/>
    <s v="Pago de nómina y cesantías del mes de febrero de 2018."/>
    <s v="ETHEL VASQUEZ ROJAS"/>
    <n v="1026"/>
    <n v="8768851"/>
    <n v="0"/>
    <n v="0"/>
    <s v="AGOTADO"/>
    <n v="0"/>
    <n v="8768851"/>
    <s v="FEBRERO"/>
    <n v="111"/>
  </r>
  <r>
    <n v="2018"/>
    <n v="136"/>
    <n v="1"/>
    <d v="2018-01-01T00:00:00"/>
    <d v="2018-12-31T00:00:00"/>
    <d v="2018-12-31T00:00:00"/>
    <x v="2"/>
    <s v="Horas Extras, Dominicales, Festivos, Recargo Nocturno y Trabajo Suplementario"/>
    <n v="116"/>
    <d v="2018-03-15T00:00:00"/>
    <s v="Pago de la nómina de la Secretaria jurídica Distrital del mes de Marzo de 2018."/>
    <s v="JESUS MARIA MONTOYA MALDONADO"/>
    <n v="1606"/>
    <n v="7662980"/>
    <n v="0"/>
    <n v="0"/>
    <s v="AGOTADO"/>
    <n v="0"/>
    <n v="7662980"/>
    <s v="MARZO"/>
    <n v="116"/>
  </r>
  <r>
    <n v="2018"/>
    <n v="136"/>
    <n v="1"/>
    <d v="2018-01-01T00:00:00"/>
    <d v="2018-12-31T00:00:00"/>
    <d v="2018-12-31T00:00:00"/>
    <x v="2"/>
    <s v="Horas Extras, Dominicales, Festivos, Recargo Nocturno y Trabajo Suplementario"/>
    <n v="123"/>
    <d v="2018-04-17T00:00:00"/>
    <s v="PAGO DE LA NOMINA Y CESANTIAS DEL MES DE ABRIL DE 2018."/>
    <s v="ETHEL VASQUEZ ROJAS"/>
    <n v="2195"/>
    <n v="7709975"/>
    <n v="7709975"/>
    <n v="0"/>
    <s v="ANULADO"/>
    <n v="0"/>
    <n v="0"/>
    <s v="ABRIL"/>
    <n v="123"/>
  </r>
  <r>
    <n v="2018"/>
    <n v="136"/>
    <n v="1"/>
    <d v="2018-01-01T00:00:00"/>
    <d v="2018-12-31T00:00:00"/>
    <d v="2018-12-31T00:00:00"/>
    <x v="2"/>
    <s v="Horas Extras, Dominicales, Festivos, Recargo Nocturno y Trabajo Suplementario"/>
    <n v="124"/>
    <d v="2018-04-19T00:00:00"/>
    <s v="Pago de la nómina del mes de abril de 2018, de los servidores de planta de la Secretaría Jurídica Distrital."/>
    <s v="ETHEL VASQUEZ ROJAS"/>
    <n v="2224"/>
    <n v="7709975"/>
    <n v="0"/>
    <n v="0"/>
    <s v="AGOTADO"/>
    <n v="0"/>
    <n v="7709975"/>
    <s v="ABRIL"/>
    <n v="124"/>
  </r>
  <r>
    <n v="2018"/>
    <n v="136"/>
    <n v="1"/>
    <d v="2018-01-01T00:00:00"/>
    <d v="2018-12-31T00:00:00"/>
    <d v="2018-12-31T00:00:00"/>
    <x v="2"/>
    <s v="Horas Extras, Dominicales, Festivos, Recargo Nocturno y Trabajo Suplementario"/>
    <n v="131"/>
    <d v="2018-05-21T00:00:00"/>
    <s v="Pago de la nómina de los servidores públicos de la Secretaría Jurídica Distrital,  del mes de Mayo de 2018."/>
    <s v="ETHEL VASQUEZ ROJAS"/>
    <n v="2766"/>
    <n v="9528143"/>
    <n v="0"/>
    <n v="0"/>
    <s v="AGOTADO"/>
    <n v="0"/>
    <n v="9528143"/>
    <s v="MAYO"/>
    <n v="131"/>
  </r>
  <r>
    <n v="2018"/>
    <n v="136"/>
    <n v="1"/>
    <d v="2018-01-01T00:00:00"/>
    <d v="2018-12-31T00:00:00"/>
    <d v="2018-12-31T00:00:00"/>
    <x v="2"/>
    <s v="Horas Extras, Dominicales, Festivos, Recargo Nocturno y Trabajo Suplementario"/>
    <n v="135"/>
    <d v="2018-06-07T00:00:00"/>
    <s v="Pago de la nómina y prima semestral del mes de junio de 2018, de los servidores de planta de la Secretaria Jurídica Distrital."/>
    <s v="ETHEL VASQUEZ ROJAS"/>
    <n v="3118"/>
    <n v="8580919"/>
    <n v="0"/>
    <n v="0"/>
    <s v="AGOTADO"/>
    <n v="0"/>
    <n v="8580919"/>
    <s v="JUNIO"/>
    <n v="135"/>
  </r>
  <r>
    <n v="2018"/>
    <n v="136"/>
    <n v="1"/>
    <d v="2018-01-01T00:00:00"/>
    <d v="2018-12-31T00:00:00"/>
    <d v="2018-12-31T00:00:00"/>
    <x v="2"/>
    <s v="Horas Extras, Dominicales, Festivos, Recargo Nocturno y Trabajo Suplementario"/>
    <n v="151"/>
    <d v="2018-07-17T00:00:00"/>
    <s v="Pago de la nómina del mes de julio de 2018 de  los servidores de planta de la Secretaría Jurídica Distrital."/>
    <s v="ETHEL VASQUEZ ROJAS"/>
    <n v="4029"/>
    <n v="9786039"/>
    <n v="0"/>
    <n v="0"/>
    <s v="AGOTADO"/>
    <n v="0"/>
    <n v="9786039"/>
    <s v="JULIO"/>
    <n v="151"/>
  </r>
  <r>
    <n v="2018"/>
    <n v="136"/>
    <n v="1"/>
    <d v="2018-01-01T00:00:00"/>
    <d v="2018-12-31T00:00:00"/>
    <d v="2018-12-31T00:00:00"/>
    <x v="2"/>
    <s v="Horas Extras, Dominicales, Festivos, Recargo Nocturno y Trabajo Suplementario"/>
    <n v="168"/>
    <d v="2018-08-22T00:00:00"/>
    <s v="PAGO DE LA NOMINA DEL MES DE AGOSTO DE 2018, DE LOS SERVIDORES DE PLANTA FIJA DE LA SECRETARIA JURIDICA DISTRITAL."/>
    <s v="ETHEL VASQUEZ ROJAS"/>
    <n v="4799"/>
    <n v="9383670"/>
    <n v="0"/>
    <n v="0"/>
    <s v="AGOTADO"/>
    <n v="0"/>
    <n v="9383670"/>
    <s v="AGOSTO"/>
    <n v="168"/>
  </r>
  <r>
    <n v="2018"/>
    <n v="136"/>
    <n v="1"/>
    <d v="2018-01-01T00:00:00"/>
    <d v="2018-12-31T00:00:00"/>
    <d v="2018-12-31T00:00:00"/>
    <x v="2"/>
    <s v="Horas Extras, Dominicales, Festivos, Recargo Nocturno y Trabajo Suplementario"/>
    <n v="185"/>
    <d v="2018-09-18T00:00:00"/>
    <s v="Pago de la nómina y cesantías del mes de septiembre de 2018."/>
    <s v="ETHEL VASQUEZ ROJAS"/>
    <n v="5463"/>
    <n v="8452243"/>
    <n v="0"/>
    <n v="0"/>
    <s v="AGOTADO"/>
    <n v="0"/>
    <n v="8452243"/>
    <s v="SEPTIEMBRE"/>
    <n v="185"/>
  </r>
  <r>
    <n v="2018"/>
    <n v="136"/>
    <n v="1"/>
    <d v="2018-01-01T00:00:00"/>
    <d v="2018-12-31T00:00:00"/>
    <d v="2018-12-31T00:00:00"/>
    <x v="2"/>
    <s v="Horas Extras, Dominicales, Festivos, Recargo Nocturno y Trabajo Suplementario"/>
    <n v="199"/>
    <d v="2018-10-17T00:00:00"/>
    <s v="Pago de nómina y cesantías fondos del mes de octubre de 2018."/>
    <s v="DORA BELEN GUTIERREZ HERNANDEZ"/>
    <n v="6168"/>
    <n v="7540290"/>
    <n v="0"/>
    <n v="0"/>
    <s v="AGOTADO"/>
    <n v="0"/>
    <n v="7540290"/>
    <s v="OCTUBRE"/>
    <n v="199"/>
  </r>
  <r>
    <n v="2018"/>
    <n v="136"/>
    <n v="1"/>
    <d v="2018-01-01T00:00:00"/>
    <d v="2018-12-31T00:00:00"/>
    <d v="2018-12-31T00:00:00"/>
    <x v="2"/>
    <s v="Horas Extras, Dominicales, Festivos, Recargo Nocturno y Trabajo Suplementario"/>
    <n v="214"/>
    <d v="2018-11-20T00:00:00"/>
    <s v="Pago de la nómina de los servidores de la Secretaría Jurídica Distrital, del mes de Noviembre de 2018."/>
    <s v="ETHEL VASQUEZ ROJAS"/>
    <n v="6984"/>
    <n v="8613406"/>
    <n v="0"/>
    <n v="0"/>
    <s v="AGOTADO"/>
    <n v="0"/>
    <n v="8613406"/>
    <s v="NOVIEMBRE"/>
    <n v="214"/>
  </r>
  <r>
    <n v="2018"/>
    <n v="136"/>
    <n v="1"/>
    <d v="2018-01-01T00:00:00"/>
    <d v="2018-12-31T00:00:00"/>
    <d v="2018-12-31T00:00:00"/>
    <x v="2"/>
    <s v="Horas Extras, Dominicales, Festivos, Recargo Nocturno y Trabajo Suplementario"/>
    <n v="224"/>
    <d v="2018-12-07T00:00:00"/>
    <s v="Pago de la nómina del mes de diciembre de 2018, de  los servidores de planta de la Secretaría Jurídica Distrital."/>
    <s v="ETHEL VASQUEZ ROJAS"/>
    <n v="7407"/>
    <n v="6799529"/>
    <n v="0"/>
    <n v="0"/>
    <s v="AGOTADO"/>
    <n v="0"/>
    <n v="6799529"/>
    <s v="DICIEMBRE"/>
    <n v="224"/>
  </r>
  <r>
    <n v="2018"/>
    <n v="136"/>
    <n v="1"/>
    <d v="2018-01-01T00:00:00"/>
    <d v="2018-12-31T00:00:00"/>
    <d v="2018-12-31T00:00:00"/>
    <x v="3"/>
    <s v="Auxilio de Transporte"/>
    <n v="90"/>
    <d v="2018-01-22T00:00:00"/>
    <s v="Pago de la nómina del mes de enero de 2018."/>
    <s v="ETHEL VASQUEZ ROJAS"/>
    <n v="444"/>
    <n v="555729"/>
    <n v="0"/>
    <n v="0"/>
    <s v="AGOTADO"/>
    <n v="0"/>
    <n v="555729"/>
    <s v="ENERO"/>
    <n v="90"/>
  </r>
  <r>
    <n v="2018"/>
    <n v="136"/>
    <n v="1"/>
    <d v="2018-01-01T00:00:00"/>
    <d v="2018-12-31T00:00:00"/>
    <d v="2018-12-31T00:00:00"/>
    <x v="3"/>
    <s v="Auxilio de Transporte"/>
    <n v="111"/>
    <d v="2018-02-16T00:00:00"/>
    <s v="Pago de nómina y cesantías del mes de febrero de 2018."/>
    <s v="ETHEL VASQUEZ ROJAS"/>
    <n v="1026"/>
    <n v="555729"/>
    <n v="0"/>
    <n v="0"/>
    <s v="AGOTADO"/>
    <n v="0"/>
    <n v="555729"/>
    <s v="FEBRERO"/>
    <n v="111"/>
  </r>
  <r>
    <n v="2018"/>
    <n v="136"/>
    <n v="1"/>
    <d v="2018-01-01T00:00:00"/>
    <d v="2018-12-31T00:00:00"/>
    <d v="2018-12-31T00:00:00"/>
    <x v="3"/>
    <s v="Auxilio de Transporte"/>
    <n v="116"/>
    <d v="2018-03-15T00:00:00"/>
    <s v="Pago de la nómina de la Secretaria jurídica Distrital del mes de Marzo de 2018."/>
    <s v="JESUS MARIA MONTOYA MALDONADO"/>
    <n v="1606"/>
    <n v="617477"/>
    <n v="0"/>
    <n v="0"/>
    <s v="AGOTADO"/>
    <n v="0"/>
    <n v="617477"/>
    <s v="MARZO"/>
    <n v="116"/>
  </r>
  <r>
    <n v="2018"/>
    <n v="136"/>
    <n v="1"/>
    <d v="2018-01-01T00:00:00"/>
    <d v="2018-12-31T00:00:00"/>
    <d v="2018-12-31T00:00:00"/>
    <x v="3"/>
    <s v="Auxilio de Transporte"/>
    <n v="123"/>
    <d v="2018-04-17T00:00:00"/>
    <s v="PAGO DE LA NOMINA Y CESANTIAS DEL MES DE ABRIL DE 2018."/>
    <s v="ETHEL VASQUEZ ROJAS"/>
    <n v="2195"/>
    <n v="617477"/>
    <n v="617477"/>
    <n v="0"/>
    <s v="ANULADO"/>
    <n v="0"/>
    <n v="0"/>
    <s v="ABRIL"/>
    <n v="123"/>
  </r>
  <r>
    <n v="2018"/>
    <n v="136"/>
    <n v="1"/>
    <d v="2018-01-01T00:00:00"/>
    <d v="2018-12-31T00:00:00"/>
    <d v="2018-12-31T00:00:00"/>
    <x v="3"/>
    <s v="Auxilio de Transporte"/>
    <n v="124"/>
    <d v="2018-04-19T00:00:00"/>
    <s v="Pago de la nómina del mes de abril de 2018, de los servidores de planta de la Secretaría Jurídica Distrital."/>
    <s v="ETHEL VASQUEZ ROJAS"/>
    <n v="2224"/>
    <n v="617477"/>
    <n v="0"/>
    <n v="0"/>
    <s v="AGOTADO"/>
    <n v="0"/>
    <n v="617477"/>
    <s v="ABRIL"/>
    <n v="124"/>
  </r>
  <r>
    <n v="2018"/>
    <n v="136"/>
    <n v="1"/>
    <d v="2018-01-01T00:00:00"/>
    <d v="2018-12-31T00:00:00"/>
    <d v="2018-12-31T00:00:00"/>
    <x v="3"/>
    <s v="Auxilio de Transporte"/>
    <n v="131"/>
    <d v="2018-05-21T00:00:00"/>
    <s v="Pago de la nómina de los servidores públicos de la Secretaría Jurídica Distrital,  del mes de Mayo de 2018."/>
    <s v="ETHEL VASQUEZ ROJAS"/>
    <n v="2766"/>
    <n v="617477"/>
    <n v="0"/>
    <n v="0"/>
    <s v="AGOTADO"/>
    <n v="0"/>
    <n v="617477"/>
    <s v="MAYO"/>
    <n v="131"/>
  </r>
  <r>
    <n v="2018"/>
    <n v="136"/>
    <n v="1"/>
    <d v="2018-01-01T00:00:00"/>
    <d v="2018-12-31T00:00:00"/>
    <d v="2018-12-31T00:00:00"/>
    <x v="3"/>
    <s v="Auxilio de Transporte"/>
    <n v="132"/>
    <d v="2018-05-21T00:00:00"/>
    <s v="TRASLADO PRESUPUESTAL"/>
    <s v="ETHEL VASQUEZ ROJAS"/>
    <n v="2720"/>
    <n v="294252"/>
    <n v="294252"/>
    <n v="0"/>
    <s v="ANULADO"/>
    <n v="0"/>
    <n v="0"/>
    <s v="MAYO"/>
    <n v="132"/>
  </r>
  <r>
    <n v="2018"/>
    <n v="136"/>
    <n v="1"/>
    <d v="2018-01-01T00:00:00"/>
    <d v="2018-12-31T00:00:00"/>
    <d v="2018-12-31T00:00:00"/>
    <x v="3"/>
    <s v="Auxilio de Transporte"/>
    <n v="135"/>
    <d v="2018-06-07T00:00:00"/>
    <s v="Pago de la nómina y prima semestral del mes de junio de 2018, de los servidores de planta de la Secretaria Jurídica Distrital."/>
    <s v="ETHEL VASQUEZ ROJAS"/>
    <n v="3118"/>
    <n v="552789"/>
    <n v="0"/>
    <n v="0"/>
    <s v="AGOTADO"/>
    <n v="0"/>
    <n v="552789"/>
    <s v="JUNIO"/>
    <n v="135"/>
  </r>
  <r>
    <n v="2018"/>
    <n v="136"/>
    <n v="1"/>
    <d v="2018-01-01T00:00:00"/>
    <d v="2018-12-31T00:00:00"/>
    <d v="2018-12-31T00:00:00"/>
    <x v="3"/>
    <s v="Auxilio de Transporte"/>
    <n v="136"/>
    <d v="2018-06-12T00:00:00"/>
    <s v="TRASLADO PRESUPUESTAL"/>
    <s v="ETHEL VASQUEZ ROJAS"/>
    <n v="3199"/>
    <n v="302992"/>
    <n v="302992"/>
    <n v="0"/>
    <s v="ANULADO"/>
    <n v="0"/>
    <n v="0"/>
    <s v="JUNIO"/>
    <n v="136"/>
  </r>
  <r>
    <n v="2018"/>
    <n v="136"/>
    <n v="1"/>
    <d v="2018-01-01T00:00:00"/>
    <d v="2018-12-31T00:00:00"/>
    <d v="2018-12-31T00:00:00"/>
    <x v="3"/>
    <s v="Auxilio de Transporte"/>
    <n v="151"/>
    <d v="2018-07-17T00:00:00"/>
    <s v="Pago de la nómina del mes de julio de 2018 de  los servidores de planta de la Secretaría Jurídica Distrital."/>
    <s v="ETHEL VASQUEZ ROJAS"/>
    <n v="4029"/>
    <n v="617477"/>
    <n v="0"/>
    <n v="0"/>
    <s v="AGOTADO"/>
    <n v="0"/>
    <n v="617477"/>
    <s v="JULIO"/>
    <n v="151"/>
  </r>
  <r>
    <n v="2018"/>
    <n v="136"/>
    <n v="1"/>
    <d v="2018-01-01T00:00:00"/>
    <d v="2018-12-31T00:00:00"/>
    <d v="2018-12-31T00:00:00"/>
    <x v="3"/>
    <s v="Auxilio de Transporte"/>
    <n v="168"/>
    <d v="2018-08-22T00:00:00"/>
    <s v="PAGO DE LA NOMINA DEL MES DE AGOSTO DE 2018, DE LOS SERVIDORES DE PLANTA FIJA DE LA SECRETARIA JURIDICA DISTRITAL."/>
    <s v="ETHEL VASQUEZ ROJAS"/>
    <n v="4799"/>
    <n v="617477"/>
    <n v="0"/>
    <n v="0"/>
    <s v="AGOTADO"/>
    <n v="0"/>
    <n v="617477"/>
    <s v="AGOSTO"/>
    <n v="168"/>
  </r>
  <r>
    <n v="2018"/>
    <n v="136"/>
    <n v="1"/>
    <d v="2018-01-01T00:00:00"/>
    <d v="2018-12-31T00:00:00"/>
    <d v="2018-12-31T00:00:00"/>
    <x v="3"/>
    <s v="Auxilio de Transporte"/>
    <n v="185"/>
    <d v="2018-09-18T00:00:00"/>
    <s v="Pago de la nómina y cesantías del mes de septiembre de 2018."/>
    <s v="ETHEL VASQUEZ ROJAS"/>
    <n v="5463"/>
    <n v="555729"/>
    <n v="0"/>
    <n v="0"/>
    <s v="AGOTADO"/>
    <n v="0"/>
    <n v="555729"/>
    <s v="SEPTIEMBRE"/>
    <n v="185"/>
  </r>
  <r>
    <n v="2018"/>
    <n v="136"/>
    <n v="1"/>
    <d v="2018-01-01T00:00:00"/>
    <d v="2018-12-31T00:00:00"/>
    <d v="2018-12-31T00:00:00"/>
    <x v="3"/>
    <s v="Auxilio de Transporte"/>
    <n v="199"/>
    <d v="2018-10-17T00:00:00"/>
    <s v="Pago de nómina y cesantías fondos del mes de octubre de 2018."/>
    <s v="DORA BELEN GUTIERREZ HERNANDEZ"/>
    <n v="6168"/>
    <n v="617477"/>
    <n v="0"/>
    <n v="0"/>
    <s v="AGOTADO"/>
    <n v="0"/>
    <n v="617477"/>
    <s v="OCTUBRE"/>
    <n v="199"/>
  </r>
  <r>
    <n v="2018"/>
    <n v="136"/>
    <n v="1"/>
    <d v="2018-01-01T00:00:00"/>
    <d v="2018-12-31T00:00:00"/>
    <d v="2018-12-31T00:00:00"/>
    <x v="3"/>
    <s v="Auxilio de Transporte"/>
    <n v="214"/>
    <d v="2018-11-20T00:00:00"/>
    <s v="Pago de la nómina de los servidores de la Secretaría Jurídica Distrital, del mes de Noviembre de 2018."/>
    <s v="ETHEL VASQUEZ ROJAS"/>
    <n v="6984"/>
    <n v="702748"/>
    <n v="0"/>
    <n v="0"/>
    <s v="AGOTADO"/>
    <n v="0"/>
    <n v="702748"/>
    <s v="NOVIEMBRE"/>
    <n v="214"/>
  </r>
  <r>
    <n v="2018"/>
    <n v="136"/>
    <n v="1"/>
    <d v="2018-01-01T00:00:00"/>
    <d v="2018-12-31T00:00:00"/>
    <d v="2018-12-31T00:00:00"/>
    <x v="3"/>
    <s v="Auxilio de Transporte"/>
    <n v="224"/>
    <d v="2018-12-07T00:00:00"/>
    <s v="Pago de la nómina del mes de diciembre de 2018, de  los servidores de planta de la Secretaría Jurídica Distrital."/>
    <s v="ETHEL VASQUEZ ROJAS"/>
    <n v="7407"/>
    <n v="676284"/>
    <n v="0"/>
    <n v="0"/>
    <s v="AGOTADO"/>
    <n v="0"/>
    <n v="676284"/>
    <s v="DICIEMBRE"/>
    <n v="224"/>
  </r>
  <r>
    <n v="2018"/>
    <n v="136"/>
    <n v="1"/>
    <d v="2018-01-01T00:00:00"/>
    <d v="2018-12-31T00:00:00"/>
    <d v="2018-12-31T00:00:00"/>
    <x v="4"/>
    <s v="Subsidio de Alimentación"/>
    <n v="90"/>
    <d v="2018-01-22T00:00:00"/>
    <s v="Pago de la nómina del mes de enero de 2018."/>
    <s v="ETHEL VASQUEZ ROJAS"/>
    <n v="444"/>
    <n v="532472"/>
    <n v="0"/>
    <n v="0"/>
    <s v="AGOTADO"/>
    <n v="0"/>
    <n v="532472"/>
    <s v="ENERO"/>
    <n v="90"/>
  </r>
  <r>
    <n v="2018"/>
    <n v="136"/>
    <n v="1"/>
    <d v="2018-01-01T00:00:00"/>
    <d v="2018-12-31T00:00:00"/>
    <d v="2018-12-31T00:00:00"/>
    <x v="4"/>
    <s v="Subsidio de Alimentación"/>
    <n v="111"/>
    <d v="2018-02-16T00:00:00"/>
    <s v="Pago de nómina y cesantías del mes de febrero de 2018."/>
    <s v="ETHEL VASQUEZ ROJAS"/>
    <n v="1026"/>
    <n v="532472"/>
    <n v="0"/>
    <n v="0"/>
    <s v="AGOTADO"/>
    <n v="0"/>
    <n v="532472"/>
    <s v="FEBRERO"/>
    <n v="111"/>
  </r>
  <r>
    <n v="2018"/>
    <n v="136"/>
    <n v="1"/>
    <d v="2018-01-01T00:00:00"/>
    <d v="2018-12-31T00:00:00"/>
    <d v="2018-12-31T00:00:00"/>
    <x v="4"/>
    <s v="Subsidio de Alimentación"/>
    <n v="116"/>
    <d v="2018-03-15T00:00:00"/>
    <s v="Pago de la nómina de la Secretaria jurídica Distrital del mes de Marzo de 2018."/>
    <s v="JESUS MARIA MONTOYA MALDONADO"/>
    <n v="1606"/>
    <n v="655821"/>
    <n v="0"/>
    <n v="0"/>
    <s v="AGOTADO"/>
    <n v="0"/>
    <n v="655821"/>
    <s v="MARZO"/>
    <n v="116"/>
  </r>
  <r>
    <n v="2018"/>
    <n v="136"/>
    <n v="1"/>
    <d v="2018-01-01T00:00:00"/>
    <d v="2018-12-31T00:00:00"/>
    <d v="2018-12-31T00:00:00"/>
    <x v="4"/>
    <s v="Subsidio de Alimentación"/>
    <n v="123"/>
    <d v="2018-04-17T00:00:00"/>
    <s v="PAGO DE LA NOMINA Y CESANTIAS DEL MES DE ABRIL DE 2018."/>
    <s v="ETHEL VASQUEZ ROJAS"/>
    <n v="2195"/>
    <n v="6017"/>
    <n v="6017"/>
    <n v="0"/>
    <s v="ANULADO"/>
    <n v="0"/>
    <n v="0"/>
    <s v="ABRIL"/>
    <n v="123"/>
  </r>
  <r>
    <n v="2018"/>
    <n v="136"/>
    <n v="1"/>
    <d v="2018-01-01T00:00:00"/>
    <d v="2018-12-31T00:00:00"/>
    <d v="2018-12-31T00:00:00"/>
    <x v="4"/>
    <s v="Subsidio de Alimentación"/>
    <n v="124"/>
    <d v="2018-04-19T00:00:00"/>
    <s v="Pago de la nómina del mes de abril de 2018, de los servidores de planta de la Secretaría Jurídica Distrital."/>
    <s v="ETHEL VASQUEZ ROJAS"/>
    <n v="2224"/>
    <n v="6017"/>
    <n v="0"/>
    <n v="0"/>
    <s v="AGOTADO"/>
    <n v="0"/>
    <n v="6017"/>
    <s v="ABRIL"/>
    <n v="124"/>
  </r>
  <r>
    <n v="2018"/>
    <n v="136"/>
    <n v="1"/>
    <d v="2018-01-01T00:00:00"/>
    <d v="2018-12-31T00:00:00"/>
    <d v="2018-12-31T00:00:00"/>
    <x v="4"/>
    <s v="Subsidio de Alimentación"/>
    <n v="131"/>
    <d v="2018-05-21T00:00:00"/>
    <s v="Pago de la nómina de los servidores públicos de la Secretaría Jurídica Distrital,  del mes de Mayo de 2018."/>
    <s v="ETHEL VASQUEZ ROJAS"/>
    <n v="2766"/>
    <n v="6017"/>
    <n v="0"/>
    <n v="0"/>
    <s v="AGOTADO"/>
    <n v="0"/>
    <n v="6017"/>
    <s v="MAYO"/>
    <n v="131"/>
  </r>
  <r>
    <n v="2018"/>
    <n v="136"/>
    <n v="1"/>
    <d v="2018-01-01T00:00:00"/>
    <d v="2018-12-31T00:00:00"/>
    <d v="2018-12-31T00:00:00"/>
    <x v="4"/>
    <s v="Subsidio de Alimentación"/>
    <n v="132"/>
    <d v="2018-05-21T00:00:00"/>
    <s v="TRASLADO PRESUPUESTAL"/>
    <s v="ETHEL VASQUEZ ROJAS"/>
    <n v="2720"/>
    <n v="200713"/>
    <n v="200713"/>
    <n v="0"/>
    <s v="ANULADO"/>
    <n v="0"/>
    <n v="0"/>
    <s v="MAYO"/>
    <n v="132"/>
  </r>
  <r>
    <n v="2018"/>
    <n v="136"/>
    <n v="1"/>
    <d v="2018-01-01T00:00:00"/>
    <d v="2018-12-31T00:00:00"/>
    <d v="2018-12-31T00:00:00"/>
    <x v="4"/>
    <s v="Subsidio de Alimentación"/>
    <n v="135"/>
    <d v="2018-06-07T00:00:00"/>
    <s v="Pago de la nómina y prima semestral del mes de junio de 2018, de los servidores de planta de la Secretaria Jurídica Distrital."/>
    <s v="ETHEL VASQUEZ ROJAS"/>
    <n v="3118"/>
    <n v="525484"/>
    <n v="0"/>
    <n v="0"/>
    <s v="AGOTADO"/>
    <n v="0"/>
    <n v="525484"/>
    <s v="JUNIO"/>
    <n v="135"/>
  </r>
  <r>
    <n v="2018"/>
    <n v="136"/>
    <n v="1"/>
    <d v="2018-01-01T00:00:00"/>
    <d v="2018-12-31T00:00:00"/>
    <d v="2018-12-31T00:00:00"/>
    <x v="4"/>
    <s v="Subsidio de Alimentación"/>
    <n v="136"/>
    <d v="2018-06-12T00:00:00"/>
    <s v="TRASLADO PRESUPUESTAL"/>
    <s v="ETHEL VASQUEZ ROJAS"/>
    <n v="3199"/>
    <n v="206675"/>
    <n v="206675"/>
    <n v="0"/>
    <s v="ANULADO"/>
    <n v="0"/>
    <n v="0"/>
    <s v="JUNIO"/>
    <n v="136"/>
  </r>
  <r>
    <n v="2018"/>
    <n v="136"/>
    <n v="1"/>
    <d v="2018-01-01T00:00:00"/>
    <d v="2018-12-31T00:00:00"/>
    <d v="2018-12-31T00:00:00"/>
    <x v="4"/>
    <s v="Subsidio de Alimentación"/>
    <n v="151"/>
    <d v="2018-07-17T00:00:00"/>
    <s v="Pago de la nómina del mes de julio de 2018 de  los servidores de planta de la Secretaría Jurídica Distrital."/>
    <s v="ETHEL VASQUEZ ROJAS"/>
    <n v="4029"/>
    <n v="589666"/>
    <n v="0"/>
    <n v="0"/>
    <s v="AGOTADO"/>
    <n v="0"/>
    <n v="589666"/>
    <s v="JULIO"/>
    <n v="151"/>
  </r>
  <r>
    <n v="2018"/>
    <n v="136"/>
    <n v="1"/>
    <d v="2018-01-01T00:00:00"/>
    <d v="2018-12-31T00:00:00"/>
    <d v="2018-12-31T00:00:00"/>
    <x v="4"/>
    <s v="Subsidio de Alimentación"/>
    <n v="168"/>
    <d v="2018-08-22T00:00:00"/>
    <s v="PAGO DE LA NOMINA DEL MES DE AGOSTO DE 2018, DE LOS SERVIDORES DE PLANTA FIJA DE LA SECRETARIA JURIDICA DISTRITAL."/>
    <s v="ETHEL VASQUEZ ROJAS"/>
    <n v="4799"/>
    <n v="6017"/>
    <n v="0"/>
    <n v="0"/>
    <s v="AGOTADO"/>
    <n v="0"/>
    <n v="6017"/>
    <s v="AGOSTO"/>
    <n v="168"/>
  </r>
  <r>
    <n v="2018"/>
    <n v="136"/>
    <n v="1"/>
    <d v="2018-01-01T00:00:00"/>
    <d v="2018-12-31T00:00:00"/>
    <d v="2018-12-31T00:00:00"/>
    <x v="4"/>
    <s v="Subsidio de Alimentación"/>
    <n v="185"/>
    <d v="2018-09-18T00:00:00"/>
    <s v="Pago de la nómina y cesantías del mes de septiembre de 2018."/>
    <s v="ETHEL VASQUEZ ROJAS"/>
    <n v="5463"/>
    <n v="559581"/>
    <n v="0"/>
    <n v="0"/>
    <s v="AGOTADO"/>
    <n v="0"/>
    <n v="559581"/>
    <s v="SEPTIEMBRE"/>
    <n v="185"/>
  </r>
  <r>
    <n v="2018"/>
    <n v="136"/>
    <n v="1"/>
    <d v="2018-01-01T00:00:00"/>
    <d v="2018-12-31T00:00:00"/>
    <d v="2018-12-31T00:00:00"/>
    <x v="4"/>
    <s v="Subsidio de Alimentación"/>
    <n v="199"/>
    <d v="2018-10-17T00:00:00"/>
    <s v="Pago de nómina y cesantías fondos del mes de octubre de 2018."/>
    <s v="DORA BELEN GUTIERREZ HERNANDEZ"/>
    <n v="6168"/>
    <n v="6017"/>
    <n v="0"/>
    <n v="0"/>
    <s v="AGOTADO"/>
    <n v="0"/>
    <n v="6017"/>
    <s v="OCTUBRE"/>
    <n v="199"/>
  </r>
  <r>
    <n v="2018"/>
    <n v="136"/>
    <n v="1"/>
    <d v="2018-01-01T00:00:00"/>
    <d v="2018-12-31T00:00:00"/>
    <d v="2018-12-31T00:00:00"/>
    <x v="4"/>
    <s v="Subsidio de Alimentación"/>
    <n v="214"/>
    <d v="2018-11-20T00:00:00"/>
    <s v="Pago de la nómina de los servidores de la Secretaría Jurídica Distrital, del mes de Noviembre de 2018."/>
    <s v="ETHEL VASQUEZ ROJAS"/>
    <n v="6984"/>
    <n v="659864"/>
    <n v="0"/>
    <n v="0"/>
    <s v="AGOTADO"/>
    <n v="0"/>
    <n v="659864"/>
    <s v="NOVIEMBRE"/>
    <n v="214"/>
  </r>
  <r>
    <n v="2018"/>
    <n v="136"/>
    <n v="1"/>
    <d v="2018-01-01T00:00:00"/>
    <d v="2018-12-31T00:00:00"/>
    <d v="2018-12-31T00:00:00"/>
    <x v="4"/>
    <s v="Subsidio de Alimentación"/>
    <n v="224"/>
    <d v="2018-12-07T00:00:00"/>
    <s v="Pago de la nómina del mes de diciembre de 2018, de  los servidores de planta de la Secretaría Jurídica Distrital."/>
    <s v="ETHEL VASQUEZ ROJAS"/>
    <n v="7407"/>
    <n v="631785"/>
    <n v="0"/>
    <n v="0"/>
    <s v="AGOTADO"/>
    <n v="0"/>
    <n v="631785"/>
    <s v="DICIEMBRE"/>
    <n v="224"/>
  </r>
  <r>
    <n v="2018"/>
    <n v="136"/>
    <n v="1"/>
    <d v="2018-01-01T00:00:00"/>
    <d v="2018-12-31T00:00:00"/>
    <d v="2018-12-31T00:00:00"/>
    <x v="5"/>
    <s v="Bonificación por Servicios Prestados"/>
    <n v="90"/>
    <d v="2018-01-22T00:00:00"/>
    <s v="Pago de la nómina del mes de enero de 2018."/>
    <s v="ETHEL VASQUEZ ROJAS"/>
    <n v="444"/>
    <n v="13445035"/>
    <n v="0"/>
    <n v="0"/>
    <s v="AGOTADO"/>
    <n v="0"/>
    <n v="13445035"/>
    <s v="ENERO"/>
    <n v="90"/>
  </r>
  <r>
    <n v="2018"/>
    <n v="136"/>
    <n v="1"/>
    <d v="2018-01-01T00:00:00"/>
    <d v="2018-12-31T00:00:00"/>
    <d v="2018-12-31T00:00:00"/>
    <x v="5"/>
    <s v="Bonificación por Servicios Prestados"/>
    <n v="111"/>
    <d v="2018-02-16T00:00:00"/>
    <s v="Pago de nómina y cesantías del mes de febrero de 2018."/>
    <s v="ETHEL VASQUEZ ROJAS"/>
    <n v="1026"/>
    <n v="10084852"/>
    <n v="0"/>
    <n v="0"/>
    <s v="AGOTADO"/>
    <n v="0"/>
    <n v="10084852"/>
    <s v="FEBRERO"/>
    <n v="111"/>
  </r>
  <r>
    <n v="2018"/>
    <n v="136"/>
    <n v="1"/>
    <d v="2018-01-01T00:00:00"/>
    <d v="2018-12-31T00:00:00"/>
    <d v="2018-12-31T00:00:00"/>
    <x v="5"/>
    <s v="Bonificación por Servicios Prestados"/>
    <n v="116"/>
    <d v="2018-03-15T00:00:00"/>
    <s v="Pago de la nómina de la Secretaria jurídica Distrital del mes de Marzo de 2018."/>
    <s v="JESUS MARIA MONTOYA MALDONADO"/>
    <n v="1606"/>
    <n v="31505576"/>
    <n v="0"/>
    <n v="0"/>
    <s v="AGOTADO"/>
    <n v="0"/>
    <n v="31505576"/>
    <s v="MARZO"/>
    <n v="116"/>
  </r>
  <r>
    <n v="2018"/>
    <n v="136"/>
    <n v="1"/>
    <d v="2018-01-01T00:00:00"/>
    <d v="2018-12-31T00:00:00"/>
    <d v="2018-12-31T00:00:00"/>
    <x v="5"/>
    <s v="Bonificación por Servicios Prestados"/>
    <n v="123"/>
    <d v="2018-04-17T00:00:00"/>
    <s v="PAGO DE LA NOMINA Y CESANTIAS DEL MES DE ABRIL DE 2018."/>
    <s v="ETHEL VASQUEZ ROJAS"/>
    <n v="2195"/>
    <n v="27497214"/>
    <n v="27497214"/>
    <n v="0"/>
    <s v="ANULADO"/>
    <n v="0"/>
    <n v="0"/>
    <s v="ABRIL"/>
    <n v="123"/>
  </r>
  <r>
    <n v="2018"/>
    <n v="136"/>
    <n v="1"/>
    <d v="2018-01-01T00:00:00"/>
    <d v="2018-12-31T00:00:00"/>
    <d v="2018-12-31T00:00:00"/>
    <x v="5"/>
    <s v="Bonificación por Servicios Prestados"/>
    <n v="124"/>
    <d v="2018-04-19T00:00:00"/>
    <s v="Pago de la nómina del mes de abril de 2018, de los servidores de planta de la Secretaría Jurídica Distrital."/>
    <s v="ETHEL VASQUEZ ROJAS"/>
    <n v="2224"/>
    <n v="27497214"/>
    <n v="0"/>
    <n v="0"/>
    <s v="AGOTADO"/>
    <n v="0"/>
    <n v="27497214"/>
    <s v="ABRIL"/>
    <n v="124"/>
  </r>
  <r>
    <n v="2018"/>
    <n v="136"/>
    <n v="1"/>
    <d v="2018-01-01T00:00:00"/>
    <d v="2018-12-31T00:00:00"/>
    <d v="2018-12-31T00:00:00"/>
    <x v="5"/>
    <s v="Bonificación por Servicios Prestados"/>
    <n v="131"/>
    <d v="2018-05-21T00:00:00"/>
    <s v="Pago de la nómina de los servidores públicos de la Secretaría Jurídica Distrital,  del mes de Mayo de 2018."/>
    <s v="ETHEL VASQUEZ ROJAS"/>
    <n v="2766"/>
    <n v="18275752"/>
    <n v="0"/>
    <n v="0"/>
    <s v="AGOTADO"/>
    <n v="0"/>
    <n v="18275752"/>
    <s v="MAYO"/>
    <n v="131"/>
  </r>
  <r>
    <n v="2018"/>
    <n v="136"/>
    <n v="1"/>
    <d v="2018-01-01T00:00:00"/>
    <d v="2018-12-31T00:00:00"/>
    <d v="2018-12-31T00:00:00"/>
    <x v="5"/>
    <s v="Bonificación por Servicios Prestados"/>
    <n v="132"/>
    <d v="2018-05-21T00:00:00"/>
    <s v="TRASLADO PRESUPUESTAL"/>
    <s v="ETHEL VASQUEZ ROJAS"/>
    <n v="2720"/>
    <n v="13249102"/>
    <n v="13249102"/>
    <n v="0"/>
    <s v="ANULADO"/>
    <n v="0"/>
    <n v="0"/>
    <s v="MAYO"/>
    <n v="132"/>
  </r>
  <r>
    <n v="2018"/>
    <n v="136"/>
    <n v="1"/>
    <d v="2018-01-01T00:00:00"/>
    <d v="2018-12-31T00:00:00"/>
    <d v="2018-12-31T00:00:00"/>
    <x v="5"/>
    <s v="Bonificación por Servicios Prestados"/>
    <n v="135"/>
    <d v="2018-06-07T00:00:00"/>
    <s v="Pago de la nómina y prima semestral del mes de junio de 2018, de los servidores de planta de la Secretaria Jurídica Distrital."/>
    <s v="ETHEL VASQUEZ ROJAS"/>
    <n v="3118"/>
    <n v="18604605"/>
    <n v="0"/>
    <n v="0"/>
    <s v="AGOTADO"/>
    <n v="0"/>
    <n v="18604605"/>
    <s v="JUNIO"/>
    <n v="135"/>
  </r>
  <r>
    <n v="2018"/>
    <n v="136"/>
    <n v="1"/>
    <d v="2018-01-01T00:00:00"/>
    <d v="2018-12-31T00:00:00"/>
    <d v="2018-12-31T00:00:00"/>
    <x v="5"/>
    <s v="Bonificación por Servicios Prestados"/>
    <n v="136"/>
    <d v="2018-06-12T00:00:00"/>
    <s v="TRASLADO PRESUPUESTAL"/>
    <s v="ETHEL VASQUEZ ROJAS"/>
    <n v="3199"/>
    <n v="13642640"/>
    <n v="13642640"/>
    <n v="0"/>
    <s v="ANULADO"/>
    <n v="0"/>
    <n v="0"/>
    <s v="JUNIO"/>
    <n v="136"/>
  </r>
  <r>
    <n v="2018"/>
    <n v="136"/>
    <n v="1"/>
    <d v="2018-01-01T00:00:00"/>
    <d v="2018-12-31T00:00:00"/>
    <d v="2018-12-31T00:00:00"/>
    <x v="5"/>
    <s v="Bonificación por Servicios Prestados"/>
    <n v="151"/>
    <d v="2018-07-17T00:00:00"/>
    <s v="Pago de la nómina del mes de julio de 2018 de  los servidores de planta de la Secretaría Jurídica Distrital."/>
    <s v="ETHEL VASQUEZ ROJAS"/>
    <n v="4029"/>
    <n v="10986145"/>
    <n v="0"/>
    <n v="0"/>
    <s v="AGOTADO"/>
    <n v="0"/>
    <n v="10986145"/>
    <s v="JULIO"/>
    <n v="151"/>
  </r>
  <r>
    <n v="2018"/>
    <n v="136"/>
    <n v="1"/>
    <d v="2018-01-01T00:00:00"/>
    <d v="2018-12-31T00:00:00"/>
    <d v="2018-12-31T00:00:00"/>
    <x v="5"/>
    <s v="Bonificación por Servicios Prestados"/>
    <n v="168"/>
    <d v="2018-08-22T00:00:00"/>
    <s v="PAGO DE LA NOMINA DEL MES DE AGOSTO DE 2018, DE LOS SERVIDORES DE PLANTA FIJA DE LA SECRETARIA JURIDICA DISTRITAL."/>
    <s v="ETHEL VASQUEZ ROJAS"/>
    <n v="4799"/>
    <n v="14651119"/>
    <n v="0"/>
    <n v="0"/>
    <s v="AGOTADO"/>
    <n v="0"/>
    <n v="14651119"/>
    <s v="AGOSTO"/>
    <n v="168"/>
  </r>
  <r>
    <n v="2018"/>
    <n v="136"/>
    <n v="1"/>
    <d v="2018-01-01T00:00:00"/>
    <d v="2018-12-31T00:00:00"/>
    <d v="2018-12-31T00:00:00"/>
    <x v="5"/>
    <s v="Bonificación por Servicios Prestados"/>
    <n v="185"/>
    <d v="2018-09-18T00:00:00"/>
    <s v="Pago de la nómina y cesantías del mes de septiembre de 2018."/>
    <s v="ETHEL VASQUEZ ROJAS"/>
    <n v="5463"/>
    <n v="17288195"/>
    <n v="0"/>
    <n v="0"/>
    <s v="AGOTADO"/>
    <n v="0"/>
    <n v="17288195"/>
    <s v="SEPTIEMBRE"/>
    <n v="185"/>
  </r>
  <r>
    <n v="2018"/>
    <n v="136"/>
    <n v="1"/>
    <d v="2018-01-01T00:00:00"/>
    <d v="2018-12-31T00:00:00"/>
    <d v="2018-12-31T00:00:00"/>
    <x v="5"/>
    <s v="Bonificación por Servicios Prestados"/>
    <n v="199"/>
    <d v="2018-10-17T00:00:00"/>
    <s v="Pago de nómina y cesantías fondos del mes de octubre de 2018."/>
    <s v="DORA BELEN GUTIERREZ HERNANDEZ"/>
    <n v="6168"/>
    <n v="8521332"/>
    <n v="0"/>
    <n v="0"/>
    <s v="AGOTADO"/>
    <n v="0"/>
    <n v="8521332"/>
    <s v="OCTUBRE"/>
    <n v="199"/>
  </r>
  <r>
    <n v="2018"/>
    <n v="136"/>
    <n v="1"/>
    <d v="2018-01-01T00:00:00"/>
    <d v="2018-12-31T00:00:00"/>
    <d v="2018-12-31T00:00:00"/>
    <x v="5"/>
    <s v="Bonificación por Servicios Prestados"/>
    <n v="214"/>
    <d v="2018-11-20T00:00:00"/>
    <s v="Pago de la nómina de los servidores de la Secretaría Jurídica Distrital, del mes de Noviembre de 2018."/>
    <s v="ETHEL VASQUEZ ROJAS"/>
    <n v="6984"/>
    <n v="19466809"/>
    <n v="0"/>
    <n v="0"/>
    <s v="AGOTADO"/>
    <n v="0"/>
    <n v="19466809"/>
    <s v="NOVIEMBRE"/>
    <n v="214"/>
  </r>
  <r>
    <n v="2018"/>
    <n v="136"/>
    <n v="1"/>
    <d v="2018-01-01T00:00:00"/>
    <d v="2018-12-31T00:00:00"/>
    <d v="2018-12-31T00:00:00"/>
    <x v="5"/>
    <s v="Bonificación por Servicios Prestados"/>
    <n v="224"/>
    <d v="2018-12-07T00:00:00"/>
    <s v="Pago de la nómina del mes de diciembre de 2018, de  los servidores de planta de la Secretaría Jurídica Distrital."/>
    <s v="ETHEL VASQUEZ ROJAS"/>
    <n v="7407"/>
    <n v="8338221"/>
    <n v="0"/>
    <n v="0"/>
    <s v="AGOTADO"/>
    <n v="0"/>
    <n v="8338221"/>
    <s v="DICIEMBRE"/>
    <n v="224"/>
  </r>
  <r>
    <n v="2018"/>
    <n v="136"/>
    <n v="1"/>
    <d v="2018-01-01T00:00:00"/>
    <d v="2018-12-31T00:00:00"/>
    <d v="2018-12-31T00:00:00"/>
    <x v="6"/>
    <s v="Prima Semestral"/>
    <n v="123"/>
    <d v="2018-04-17T00:00:00"/>
    <s v="PAGO DE LA NOMINA Y CESANTIAS DEL MES DE ABRIL DE 2018."/>
    <s v="ETHEL VASQUEZ ROJAS"/>
    <n v="2195"/>
    <n v="3699196"/>
    <n v="3699196"/>
    <n v="0"/>
    <s v="ANULADO"/>
    <n v="0"/>
    <n v="0"/>
    <s v="ABRIL"/>
    <n v="123"/>
  </r>
  <r>
    <n v="2018"/>
    <n v="136"/>
    <n v="1"/>
    <d v="2018-01-01T00:00:00"/>
    <d v="2018-12-31T00:00:00"/>
    <d v="2018-12-31T00:00:00"/>
    <x v="6"/>
    <s v="Prima Semestral"/>
    <n v="131"/>
    <d v="2018-05-21T00:00:00"/>
    <s v="Pago de la nómina de los servidores públicos de la Secretaría Jurídica Distrital,  del mes de Mayo de 2018."/>
    <s v="ETHEL VASQUEZ ROJAS"/>
    <n v="2766"/>
    <n v="3699196"/>
    <n v="0"/>
    <n v="0"/>
    <s v="AGOTADO"/>
    <n v="0"/>
    <n v="3699196"/>
    <s v="MAYO"/>
    <n v="131"/>
  </r>
  <r>
    <n v="2018"/>
    <n v="136"/>
    <n v="1"/>
    <d v="2018-01-01T00:00:00"/>
    <d v="2018-12-31T00:00:00"/>
    <d v="2018-12-31T00:00:00"/>
    <x v="6"/>
    <s v="Prima Semestral"/>
    <n v="132"/>
    <d v="2018-05-21T00:00:00"/>
    <s v="TRASLADO PRESUPUESTAL"/>
    <s v="ETHEL VASQUEZ ROJAS"/>
    <n v="2720"/>
    <n v="53544824"/>
    <n v="53544824"/>
    <n v="0"/>
    <s v="ANULADO"/>
    <n v="0"/>
    <n v="0"/>
    <s v="MAYO"/>
    <n v="132"/>
  </r>
  <r>
    <n v="2018"/>
    <n v="136"/>
    <n v="1"/>
    <d v="2018-01-01T00:00:00"/>
    <d v="2018-12-31T00:00:00"/>
    <d v="2018-12-31T00:00:00"/>
    <x v="6"/>
    <s v="Prima Semestral"/>
    <n v="135"/>
    <d v="2018-06-07T00:00:00"/>
    <s v="Pago de la nómina y prima semestral del mes de junio de 2018, de los servidores de planta de la Secretaria Jurídica Distrital."/>
    <s v="ETHEL VASQUEZ ROJAS"/>
    <n v="3118"/>
    <n v="922509431"/>
    <n v="0"/>
    <n v="0"/>
    <s v="AGOTADO"/>
    <n v="0"/>
    <n v="922509431"/>
    <s v="JUNIO"/>
    <n v="135"/>
  </r>
  <r>
    <n v="2018"/>
    <n v="136"/>
    <n v="1"/>
    <d v="2018-01-01T00:00:00"/>
    <d v="2018-12-31T00:00:00"/>
    <d v="2018-12-31T00:00:00"/>
    <x v="6"/>
    <s v="Prima Semestral"/>
    <n v="136"/>
    <d v="2018-06-12T00:00:00"/>
    <s v="TRASLADO PRESUPUESTAL"/>
    <s v="ETHEL VASQUEZ ROJAS"/>
    <n v="3199"/>
    <n v="55135264"/>
    <n v="55135264"/>
    <n v="0"/>
    <s v="ANULADO"/>
    <n v="0"/>
    <n v="0"/>
    <s v="JUNIO"/>
    <n v="136"/>
  </r>
  <r>
    <n v="2018"/>
    <n v="136"/>
    <n v="1"/>
    <d v="2018-01-01T00:00:00"/>
    <d v="2018-12-31T00:00:00"/>
    <d v="2018-12-31T00:00:00"/>
    <x v="6"/>
    <s v="Prima Semestral"/>
    <n v="151"/>
    <d v="2018-07-17T00:00:00"/>
    <s v="Pago de la nómina del mes de julio de 2018 de  los servidores de planta de la Secretaría Jurídica Distrital."/>
    <s v="ETHEL VASQUEZ ROJAS"/>
    <n v="4029"/>
    <n v="276297"/>
    <n v="0"/>
    <n v="0"/>
    <s v="AGOTADO"/>
    <n v="0"/>
    <n v="276297"/>
    <s v="JULIO"/>
    <n v="151"/>
  </r>
  <r>
    <n v="2018"/>
    <n v="136"/>
    <n v="1"/>
    <d v="2018-01-01T00:00:00"/>
    <d v="2018-12-31T00:00:00"/>
    <d v="2018-12-31T00:00:00"/>
    <x v="6"/>
    <s v="Prima Semestral"/>
    <n v="154"/>
    <d v="2018-07-30T00:00:00"/>
    <s v="TRASLADO PRESUPUESTAL"/>
    <s v="ETHEL VASQUEZ ROJAS"/>
    <n v="4239"/>
    <n v="53008000"/>
    <n v="53008000"/>
    <n v="0"/>
    <s v="ANULADO"/>
    <n v="0"/>
    <n v="0"/>
    <s v="JULIO"/>
    <n v="154"/>
  </r>
  <r>
    <n v="2018"/>
    <n v="136"/>
    <n v="1"/>
    <d v="2018-01-01T00:00:00"/>
    <d v="2018-12-31T00:00:00"/>
    <d v="2018-12-31T00:00:00"/>
    <x v="6"/>
    <s v="Prima Semestral"/>
    <n v="199"/>
    <d v="2018-10-17T00:00:00"/>
    <s v="Pago de nómina y cesantías fondos del mes de octubre de 2018."/>
    <s v="DORA BELEN GUTIERREZ HERNANDEZ"/>
    <n v="6168"/>
    <n v="1157958"/>
    <n v="0"/>
    <n v="0"/>
    <s v="AGOTADO"/>
    <n v="0"/>
    <n v="1157958"/>
    <s v="OCTUBRE"/>
    <n v="199"/>
  </r>
  <r>
    <n v="2018"/>
    <n v="136"/>
    <n v="1"/>
    <d v="2018-01-01T00:00:00"/>
    <d v="2018-12-31T00:00:00"/>
    <d v="2018-12-31T00:00:00"/>
    <x v="7"/>
    <s v="Prima de Servicios"/>
    <n v="130"/>
    <d v="2018-05-17T00:00:00"/>
    <s v="Reducción presupuestal."/>
    <s v="ETHEL VASQUEZ ROJAS"/>
    <n v="2719"/>
    <n v="1056098000"/>
    <n v="1056098000"/>
    <n v="0"/>
    <s v="ANULADO"/>
    <n v="0"/>
    <n v="0"/>
    <s v="MAYO"/>
    <n v="130"/>
  </r>
  <r>
    <n v="2018"/>
    <n v="136"/>
    <n v="1"/>
    <d v="2018-01-01T00:00:00"/>
    <d v="2018-12-31T00:00:00"/>
    <d v="2018-12-31T00:00:00"/>
    <x v="8"/>
    <s v="Prima de Navidad"/>
    <n v="111"/>
    <d v="2018-02-16T00:00:00"/>
    <s v="Pago de nómina y cesantías del mes de febrero de 2018."/>
    <s v="ETHEL VASQUEZ ROJAS"/>
    <n v="1026"/>
    <n v="5040894"/>
    <n v="0"/>
    <n v="0"/>
    <s v="AGOTADO"/>
    <n v="0"/>
    <n v="5040894"/>
    <s v="FEBRERO"/>
    <n v="111"/>
  </r>
  <r>
    <n v="2018"/>
    <n v="136"/>
    <n v="1"/>
    <d v="2018-01-01T00:00:00"/>
    <d v="2018-12-31T00:00:00"/>
    <d v="2018-12-31T00:00:00"/>
    <x v="8"/>
    <s v="Prima de Navidad"/>
    <n v="123"/>
    <d v="2018-04-17T00:00:00"/>
    <s v="PAGO DE LA NOMINA Y CESANTIAS DEL MES DE ABRIL DE 2018."/>
    <s v="ETHEL VASQUEZ ROJAS"/>
    <n v="2195"/>
    <n v="1676619"/>
    <n v="1676619"/>
    <n v="0"/>
    <s v="ANULADO"/>
    <n v="0"/>
    <n v="0"/>
    <s v="ABRIL"/>
    <n v="123"/>
  </r>
  <r>
    <n v="2018"/>
    <n v="136"/>
    <n v="1"/>
    <d v="2018-01-01T00:00:00"/>
    <d v="2018-12-31T00:00:00"/>
    <d v="2018-12-31T00:00:00"/>
    <x v="8"/>
    <s v="Prima de Navidad"/>
    <n v="131"/>
    <d v="2018-05-21T00:00:00"/>
    <s v="Pago de la nómina de los servidores públicos de la Secretaría Jurídica Distrital,  del mes de Mayo de 2018."/>
    <s v="ETHEL VASQUEZ ROJAS"/>
    <n v="2766"/>
    <n v="1725132"/>
    <n v="0"/>
    <n v="0"/>
    <s v="AGOTADO"/>
    <n v="0"/>
    <n v="1725132"/>
    <s v="MAYO"/>
    <n v="131"/>
  </r>
  <r>
    <n v="2018"/>
    <n v="136"/>
    <n v="1"/>
    <d v="2018-01-01T00:00:00"/>
    <d v="2018-12-31T00:00:00"/>
    <d v="2018-12-31T00:00:00"/>
    <x v="8"/>
    <s v="Prima de Navidad"/>
    <n v="132"/>
    <d v="2018-05-21T00:00:00"/>
    <s v="TRASLADO PRESUPUESTAL"/>
    <s v="ETHEL VASQUEZ ROJAS"/>
    <n v="2720"/>
    <n v="14471574"/>
    <n v="14471574"/>
    <n v="0"/>
    <s v="ANULADO"/>
    <n v="0"/>
    <n v="0"/>
    <s v="MAYO"/>
    <n v="132"/>
  </r>
  <r>
    <n v="2018"/>
    <n v="136"/>
    <n v="1"/>
    <d v="2018-01-01T00:00:00"/>
    <d v="2018-12-31T00:00:00"/>
    <d v="2018-12-31T00:00:00"/>
    <x v="8"/>
    <s v="Prima de Navidad"/>
    <n v="136"/>
    <d v="2018-06-12T00:00:00"/>
    <s v="TRASLADO PRESUPUESTAL"/>
    <s v="ETHEL VASQUEZ ROJAS"/>
    <n v="3199"/>
    <n v="14901422"/>
    <n v="14901422"/>
    <n v="0"/>
    <s v="ANULADO"/>
    <n v="0"/>
    <n v="0"/>
    <s v="JUNIO"/>
    <n v="136"/>
  </r>
  <r>
    <n v="2018"/>
    <n v="136"/>
    <n v="1"/>
    <d v="2018-01-01T00:00:00"/>
    <d v="2018-12-31T00:00:00"/>
    <d v="2018-12-31T00:00:00"/>
    <x v="8"/>
    <s v="Prima de Navidad"/>
    <n v="185"/>
    <d v="2018-09-18T00:00:00"/>
    <s v="Pago de la nómina y cesantías del mes de septiembre de 2018."/>
    <s v="ETHEL VASQUEZ ROJAS"/>
    <n v="5463"/>
    <n v="6937001"/>
    <n v="0"/>
    <n v="0"/>
    <s v="AGOTADO"/>
    <n v="0"/>
    <n v="6937001"/>
    <s v="SEPTIEMBRE"/>
    <n v="185"/>
  </r>
  <r>
    <n v="2018"/>
    <n v="136"/>
    <n v="1"/>
    <d v="2018-01-01T00:00:00"/>
    <d v="2018-12-31T00:00:00"/>
    <d v="2018-12-31T00:00:00"/>
    <x v="8"/>
    <s v="Prima de Navidad"/>
    <n v="199"/>
    <d v="2018-10-17T00:00:00"/>
    <s v="Pago de nómina y cesantías fondos del mes de octubre de 2018."/>
    <s v="DORA BELEN GUTIERREZ HERNANDEZ"/>
    <n v="6168"/>
    <n v="2171792"/>
    <n v="0"/>
    <n v="0"/>
    <s v="AGOTADO"/>
    <n v="0"/>
    <n v="2171792"/>
    <s v="OCTUBRE"/>
    <n v="199"/>
  </r>
  <r>
    <n v="2018"/>
    <n v="136"/>
    <n v="1"/>
    <d v="2018-01-01T00:00:00"/>
    <d v="2018-12-31T00:00:00"/>
    <d v="2018-12-31T00:00:00"/>
    <x v="8"/>
    <s v="Prima de Navidad"/>
    <n v="224"/>
    <d v="2018-12-07T00:00:00"/>
    <s v="Pago de la nómina del mes de diciembre de 2018, de  los servidores de planta de la Secretaría Jurídica Distrital."/>
    <s v="ETHEL VASQUEZ ROJAS"/>
    <n v="7407"/>
    <n v="844020649"/>
    <n v="0"/>
    <n v="0"/>
    <s v="AGOTADO"/>
    <n v="0"/>
    <n v="844020649"/>
    <s v="DICIEMBRE"/>
    <n v="224"/>
  </r>
  <r>
    <n v="2018"/>
    <n v="136"/>
    <n v="1"/>
    <d v="2018-01-01T00:00:00"/>
    <d v="2018-12-31T00:00:00"/>
    <d v="2018-12-31T00:00:00"/>
    <x v="9"/>
    <s v="Prima de Vacaciones"/>
    <n v="90"/>
    <d v="2018-01-22T00:00:00"/>
    <s v="Pago de la nómina del mes de enero de 2018."/>
    <s v="ETHEL VASQUEZ ROJAS"/>
    <n v="444"/>
    <n v="3109708"/>
    <n v="0"/>
    <n v="0"/>
    <s v="AGOTADO"/>
    <n v="0"/>
    <n v="3109708"/>
    <s v="ENERO"/>
    <n v="90"/>
  </r>
  <r>
    <n v="2018"/>
    <n v="136"/>
    <n v="1"/>
    <d v="2018-01-01T00:00:00"/>
    <d v="2018-12-31T00:00:00"/>
    <d v="2018-12-31T00:00:00"/>
    <x v="9"/>
    <s v="Prima de Vacaciones"/>
    <n v="111"/>
    <d v="2018-02-16T00:00:00"/>
    <s v="Pago de nómina y cesantías del mes de febrero de 2018."/>
    <s v="ETHEL VASQUEZ ROJAS"/>
    <n v="1026"/>
    <n v="17593516"/>
    <n v="0"/>
    <n v="0"/>
    <s v="AGOTADO"/>
    <n v="0"/>
    <n v="17593516"/>
    <s v="FEBRERO"/>
    <n v="111"/>
  </r>
  <r>
    <n v="2018"/>
    <n v="136"/>
    <n v="1"/>
    <d v="2018-01-01T00:00:00"/>
    <d v="2018-12-31T00:00:00"/>
    <d v="2018-12-31T00:00:00"/>
    <x v="9"/>
    <s v="Prima de Vacaciones"/>
    <n v="116"/>
    <d v="2018-03-15T00:00:00"/>
    <s v="Pago de la nómina de la Secretaria jurídica Distrital del mes de Marzo de 2018."/>
    <s v="JESUS MARIA MONTOYA MALDONADO"/>
    <n v="1606"/>
    <n v="12323947"/>
    <n v="0"/>
    <n v="0"/>
    <s v="AGOTADO"/>
    <n v="0"/>
    <n v="12323947"/>
    <s v="MARZO"/>
    <n v="116"/>
  </r>
  <r>
    <n v="2018"/>
    <n v="136"/>
    <n v="1"/>
    <d v="2018-01-01T00:00:00"/>
    <d v="2018-12-31T00:00:00"/>
    <d v="2018-12-31T00:00:00"/>
    <x v="9"/>
    <s v="Prima de Vacaciones"/>
    <n v="123"/>
    <d v="2018-04-17T00:00:00"/>
    <s v="PAGO DE LA NOMINA Y CESANTIAS DEL MES DE ABRIL DE 2018."/>
    <s v="ETHEL VASQUEZ ROJAS"/>
    <n v="2195"/>
    <n v="16230072"/>
    <n v="16230072"/>
    <n v="0"/>
    <s v="ANULADO"/>
    <n v="0"/>
    <n v="0"/>
    <s v="ABRIL"/>
    <n v="123"/>
  </r>
  <r>
    <n v="2018"/>
    <n v="136"/>
    <n v="1"/>
    <d v="2018-01-01T00:00:00"/>
    <d v="2018-12-31T00:00:00"/>
    <d v="2018-12-31T00:00:00"/>
    <x v="9"/>
    <s v="Prima de Vacaciones"/>
    <n v="124"/>
    <d v="2018-04-19T00:00:00"/>
    <s v="Pago de la nómina del mes de abril de 2018, de los servidores de planta de la Secretaría Jurídica Distrital."/>
    <s v="ETHEL VASQUEZ ROJAS"/>
    <n v="2224"/>
    <n v="11620033"/>
    <n v="0"/>
    <n v="0"/>
    <s v="AGOTADO"/>
    <n v="0"/>
    <n v="11620033"/>
    <s v="ABRIL"/>
    <n v="124"/>
  </r>
  <r>
    <n v="2018"/>
    <n v="136"/>
    <n v="1"/>
    <d v="2018-01-01T00:00:00"/>
    <d v="2018-12-31T00:00:00"/>
    <d v="2018-12-31T00:00:00"/>
    <x v="9"/>
    <s v="Prima de Vacaciones"/>
    <n v="131"/>
    <d v="2018-05-21T00:00:00"/>
    <s v="Pago de la nómina de los servidores públicos de la Secretaría Jurídica Distrital,  del mes de Mayo de 2018."/>
    <s v="ETHEL VASQUEZ ROJAS"/>
    <n v="2766"/>
    <n v="15651230"/>
    <n v="0"/>
    <n v="0"/>
    <s v="AGOTADO"/>
    <n v="0"/>
    <n v="15651230"/>
    <s v="MAYO"/>
    <n v="131"/>
  </r>
  <r>
    <n v="2018"/>
    <n v="136"/>
    <n v="1"/>
    <d v="2018-01-01T00:00:00"/>
    <d v="2018-12-31T00:00:00"/>
    <d v="2018-12-31T00:00:00"/>
    <x v="9"/>
    <s v="Prima de Vacaciones"/>
    <n v="132"/>
    <d v="2018-05-21T00:00:00"/>
    <s v="TRASLADO PRESUPUESTAL"/>
    <s v="ETHEL VASQUEZ ROJAS"/>
    <n v="2720"/>
    <n v="24490442"/>
    <n v="24490442"/>
    <n v="0"/>
    <s v="ANULADO"/>
    <n v="0"/>
    <n v="0"/>
    <s v="MAYO"/>
    <n v="132"/>
  </r>
  <r>
    <n v="2018"/>
    <n v="136"/>
    <n v="1"/>
    <d v="2018-01-01T00:00:00"/>
    <d v="2018-12-31T00:00:00"/>
    <d v="2018-12-31T00:00:00"/>
    <x v="9"/>
    <s v="Prima de Vacaciones"/>
    <n v="135"/>
    <d v="2018-06-07T00:00:00"/>
    <s v="Pago de la nómina y prima semestral del mes de junio de 2018, de los servidores de planta de la Secretaria Jurídica Distrital."/>
    <s v="ETHEL VASQUEZ ROJAS"/>
    <n v="3118"/>
    <n v="53135962"/>
    <n v="0"/>
    <n v="0"/>
    <s v="AGOTADO"/>
    <n v="0"/>
    <n v="53135962"/>
    <s v="JUNIO"/>
    <n v="135"/>
  </r>
  <r>
    <n v="2018"/>
    <n v="136"/>
    <n v="1"/>
    <d v="2018-01-01T00:00:00"/>
    <d v="2018-12-31T00:00:00"/>
    <d v="2018-12-31T00:00:00"/>
    <x v="9"/>
    <s v="Prima de Vacaciones"/>
    <n v="136"/>
    <d v="2018-06-12T00:00:00"/>
    <s v="TRASLADO PRESUPUESTAL"/>
    <s v="ETHEL VASQUEZ ROJAS"/>
    <n v="3199"/>
    <n v="25217881"/>
    <n v="25217881"/>
    <n v="0"/>
    <s v="ANULADO"/>
    <n v="0"/>
    <n v="0"/>
    <s v="JUNIO"/>
    <n v="136"/>
  </r>
  <r>
    <n v="2018"/>
    <n v="136"/>
    <n v="1"/>
    <d v="2018-01-01T00:00:00"/>
    <d v="2018-12-31T00:00:00"/>
    <d v="2018-12-31T00:00:00"/>
    <x v="9"/>
    <s v="Prima de Vacaciones"/>
    <n v="151"/>
    <d v="2018-07-17T00:00:00"/>
    <s v="Pago de la nómina del mes de julio de 2018 de  los servidores de planta de la Secretaría Jurídica Distrital."/>
    <s v="ETHEL VASQUEZ ROJAS"/>
    <n v="4029"/>
    <n v="52141174"/>
    <n v="0"/>
    <n v="0"/>
    <s v="AGOTADO"/>
    <n v="0"/>
    <n v="52141174"/>
    <s v="JULIO"/>
    <n v="151"/>
  </r>
  <r>
    <n v="2018"/>
    <n v="136"/>
    <n v="1"/>
    <d v="2018-01-01T00:00:00"/>
    <d v="2018-12-31T00:00:00"/>
    <d v="2018-12-31T00:00:00"/>
    <x v="9"/>
    <s v="Prima de Vacaciones"/>
    <n v="168"/>
    <d v="2018-08-22T00:00:00"/>
    <s v="PAGO DE LA NOMINA DEL MES DE AGOSTO DE 2018, DE LOS SERVIDORES DE PLANTA FIJA DE LA SECRETARIA JURIDICA DISTRITAL."/>
    <s v="ETHEL VASQUEZ ROJAS"/>
    <n v="4799"/>
    <n v="19388898"/>
    <n v="0"/>
    <n v="0"/>
    <s v="AGOTADO"/>
    <n v="0"/>
    <n v="19388898"/>
    <s v="AGOSTO"/>
    <n v="168"/>
  </r>
  <r>
    <n v="2018"/>
    <n v="136"/>
    <n v="1"/>
    <d v="2018-01-01T00:00:00"/>
    <d v="2018-12-31T00:00:00"/>
    <d v="2018-12-31T00:00:00"/>
    <x v="9"/>
    <s v="Prima de Vacaciones"/>
    <n v="179"/>
    <d v="2018-09-05T00:00:00"/>
    <s v="Nómina adicional del mes Agosto de 2018."/>
    <s v="ETHEL VASQUEZ ROJAS"/>
    <n v="5122"/>
    <n v="6153062"/>
    <n v="0"/>
    <n v="0"/>
    <s v="AGOTADO"/>
    <n v="0"/>
    <n v="6153062"/>
    <s v="SEPTIEMBRE"/>
    <n v="179"/>
  </r>
  <r>
    <n v="2018"/>
    <n v="136"/>
    <n v="1"/>
    <d v="2018-01-01T00:00:00"/>
    <d v="2018-12-31T00:00:00"/>
    <d v="2018-12-31T00:00:00"/>
    <x v="9"/>
    <s v="Prima de Vacaciones"/>
    <n v="185"/>
    <d v="2018-09-18T00:00:00"/>
    <s v="Pago de la nómina y cesantías del mes de septiembre de 2018."/>
    <s v="ETHEL VASQUEZ ROJAS"/>
    <n v="5463"/>
    <n v="40563206"/>
    <n v="0"/>
    <n v="0"/>
    <s v="AGOTADO"/>
    <n v="0"/>
    <n v="40563206"/>
    <s v="SEPTIEMBRE"/>
    <n v="185"/>
  </r>
  <r>
    <n v="2018"/>
    <n v="136"/>
    <n v="1"/>
    <d v="2018-01-01T00:00:00"/>
    <d v="2018-12-31T00:00:00"/>
    <d v="2018-12-31T00:00:00"/>
    <x v="9"/>
    <s v="Prima de Vacaciones"/>
    <n v="199"/>
    <d v="2018-10-17T00:00:00"/>
    <s v="Pago de nómina y cesantías fondos del mes de octubre de 2018."/>
    <s v="DORA BELEN GUTIERREZ HERNANDEZ"/>
    <n v="6168"/>
    <n v="33449353"/>
    <n v="0"/>
    <n v="0"/>
    <s v="AGOTADO"/>
    <n v="0"/>
    <n v="33449353"/>
    <s v="OCTUBRE"/>
    <n v="199"/>
  </r>
  <r>
    <n v="2018"/>
    <n v="136"/>
    <n v="1"/>
    <d v="2018-01-01T00:00:00"/>
    <d v="2018-12-31T00:00:00"/>
    <d v="2018-12-31T00:00:00"/>
    <x v="9"/>
    <s v="Prima de Vacaciones"/>
    <n v="214"/>
    <d v="2018-11-20T00:00:00"/>
    <s v="Pago de la nómina de los servidores de la Secretaría Jurídica Distrital, del mes de Noviembre de 2018."/>
    <s v="ETHEL VASQUEZ ROJAS"/>
    <n v="6984"/>
    <n v="23127958"/>
    <n v="0"/>
    <n v="0"/>
    <s v="AGOTADO"/>
    <n v="0"/>
    <n v="23127958"/>
    <s v="NOVIEMBRE"/>
    <n v="214"/>
  </r>
  <r>
    <n v="2018"/>
    <n v="136"/>
    <n v="1"/>
    <d v="2018-01-01T00:00:00"/>
    <d v="2018-12-31T00:00:00"/>
    <d v="2018-12-31T00:00:00"/>
    <x v="9"/>
    <s v="Prima de Vacaciones"/>
    <n v="224"/>
    <d v="2018-12-07T00:00:00"/>
    <s v="Pago de la nómina del mes de diciembre de 2018, de  los servidores de planta de la Secretaría Jurídica Distrital."/>
    <s v="ETHEL VASQUEZ ROJAS"/>
    <n v="7407"/>
    <n v="117698518"/>
    <n v="0"/>
    <n v="0"/>
    <s v="AGOTADO"/>
    <n v="0"/>
    <n v="117698518"/>
    <s v="DICIEMBRE"/>
    <n v="224"/>
  </r>
  <r>
    <n v="2018"/>
    <n v="136"/>
    <n v="1"/>
    <d v="2018-01-01T00:00:00"/>
    <d v="2018-12-31T00:00:00"/>
    <d v="2018-12-31T00:00:00"/>
    <x v="10"/>
    <s v="Prima Técnica"/>
    <n v="90"/>
    <d v="2018-01-22T00:00:00"/>
    <s v="Pago de la nómina del mes de enero de 2018."/>
    <s v="ETHEL VASQUEZ ROJAS"/>
    <n v="444"/>
    <n v="143364992"/>
    <n v="0"/>
    <n v="0"/>
    <s v="AGOTADO"/>
    <n v="0"/>
    <n v="143364992"/>
    <s v="ENERO"/>
    <n v="90"/>
  </r>
  <r>
    <n v="2018"/>
    <n v="136"/>
    <n v="1"/>
    <d v="2018-01-01T00:00:00"/>
    <d v="2018-12-31T00:00:00"/>
    <d v="2018-12-31T00:00:00"/>
    <x v="10"/>
    <s v="Prima Técnica"/>
    <n v="111"/>
    <d v="2018-02-16T00:00:00"/>
    <s v="Pago de nómina y cesantías del mes de febrero de 2018."/>
    <s v="ETHEL VASQUEZ ROJAS"/>
    <n v="1026"/>
    <n v="202155065"/>
    <n v="0"/>
    <n v="0"/>
    <s v="AGOTADO"/>
    <n v="0"/>
    <n v="202155065"/>
    <s v="FEBRERO"/>
    <n v="111"/>
  </r>
  <r>
    <n v="2018"/>
    <n v="136"/>
    <n v="1"/>
    <d v="2018-01-01T00:00:00"/>
    <d v="2018-12-31T00:00:00"/>
    <d v="2018-12-31T00:00:00"/>
    <x v="10"/>
    <s v="Prima Técnica"/>
    <n v="116"/>
    <d v="2018-03-15T00:00:00"/>
    <s v="Pago de la nómina de la Secretaria jurídica Distrital del mes de Marzo de 2018."/>
    <s v="JESUS MARIA MONTOYA MALDONADO"/>
    <n v="1606"/>
    <n v="169843775"/>
    <n v="0"/>
    <n v="0"/>
    <s v="AGOTADO"/>
    <n v="0"/>
    <n v="169843775"/>
    <s v="MARZO"/>
    <n v="116"/>
  </r>
  <r>
    <n v="2018"/>
    <n v="136"/>
    <n v="1"/>
    <d v="2018-01-01T00:00:00"/>
    <d v="2018-12-31T00:00:00"/>
    <d v="2018-12-31T00:00:00"/>
    <x v="10"/>
    <s v="Prima Técnica"/>
    <n v="123"/>
    <d v="2018-04-17T00:00:00"/>
    <s v="PAGO DE LA NOMINA Y CESANTIAS DEL MES DE ABRIL DE 2018."/>
    <s v="ETHEL VASQUEZ ROJAS"/>
    <n v="2195"/>
    <n v="165869953"/>
    <n v="165869953"/>
    <n v="0"/>
    <s v="ANULADO"/>
    <n v="0"/>
    <n v="0"/>
    <s v="ABRIL"/>
    <n v="123"/>
  </r>
  <r>
    <n v="2018"/>
    <n v="136"/>
    <n v="1"/>
    <d v="2018-01-01T00:00:00"/>
    <d v="2018-12-31T00:00:00"/>
    <d v="2018-12-31T00:00:00"/>
    <x v="10"/>
    <s v="Prima Técnica"/>
    <n v="124"/>
    <d v="2018-04-19T00:00:00"/>
    <s v="Pago de la nómina del mes de abril de 2018, de los servidores de planta de la Secretaría Jurídica Distrital."/>
    <s v="ETHEL VASQUEZ ROJAS"/>
    <n v="2224"/>
    <n v="165869953"/>
    <n v="0"/>
    <n v="0"/>
    <s v="AGOTADO"/>
    <n v="0"/>
    <n v="165869953"/>
    <s v="ABRIL"/>
    <n v="124"/>
  </r>
  <r>
    <n v="2018"/>
    <n v="136"/>
    <n v="1"/>
    <d v="2018-01-01T00:00:00"/>
    <d v="2018-12-31T00:00:00"/>
    <d v="2018-12-31T00:00:00"/>
    <x v="10"/>
    <s v="Prima Técnica"/>
    <n v="131"/>
    <d v="2018-05-21T00:00:00"/>
    <s v="Pago de la nómina de los servidores públicos de la Secretaría Jurídica Distrital,  del mes de Mayo de 2018."/>
    <s v="ETHEL VASQUEZ ROJAS"/>
    <n v="2766"/>
    <n v="168174532"/>
    <n v="0"/>
    <n v="0"/>
    <s v="AGOTADO"/>
    <n v="0"/>
    <n v="168174532"/>
    <s v="MAYO"/>
    <n v="131"/>
  </r>
  <r>
    <n v="2018"/>
    <n v="136"/>
    <n v="1"/>
    <d v="2018-01-01T00:00:00"/>
    <d v="2018-12-31T00:00:00"/>
    <d v="2018-12-31T00:00:00"/>
    <x v="10"/>
    <s v="Prima Técnica"/>
    <n v="132"/>
    <d v="2018-05-21T00:00:00"/>
    <s v="TRASLADO PRESUPUESTAL"/>
    <s v="ETHEL VASQUEZ ROJAS"/>
    <n v="2720"/>
    <n v="21745605"/>
    <n v="21745605"/>
    <n v="0"/>
    <s v="ANULADO"/>
    <n v="0"/>
    <n v="0"/>
    <s v="MAYO"/>
    <n v="132"/>
  </r>
  <r>
    <n v="2018"/>
    <n v="136"/>
    <n v="1"/>
    <d v="2018-01-01T00:00:00"/>
    <d v="2018-12-31T00:00:00"/>
    <d v="2018-12-31T00:00:00"/>
    <x v="10"/>
    <s v="Prima Técnica"/>
    <n v="135"/>
    <d v="2018-06-07T00:00:00"/>
    <s v="Pago de la nómina y prima semestral del mes de junio de 2018, de los servidores de planta de la Secretaria Jurídica Distrital."/>
    <s v="ETHEL VASQUEZ ROJAS"/>
    <n v="3118"/>
    <n v="160835451"/>
    <n v="0"/>
    <n v="0"/>
    <s v="AGOTADO"/>
    <n v="0"/>
    <n v="160835451"/>
    <s v="JUNIO"/>
    <n v="135"/>
  </r>
  <r>
    <n v="2018"/>
    <n v="136"/>
    <n v="1"/>
    <d v="2018-01-01T00:00:00"/>
    <d v="2018-12-31T00:00:00"/>
    <d v="2018-12-31T00:00:00"/>
    <x v="10"/>
    <s v="Prima Técnica"/>
    <n v="136"/>
    <d v="2018-06-12T00:00:00"/>
    <s v="TRASLADO PRESUPUESTAL"/>
    <s v="ETHEL VASQUEZ ROJAS"/>
    <n v="3199"/>
    <n v="22391514"/>
    <n v="22391514"/>
    <n v="0"/>
    <s v="ANULADO"/>
    <n v="0"/>
    <n v="0"/>
    <s v="JUNIO"/>
    <n v="136"/>
  </r>
  <r>
    <n v="2018"/>
    <n v="136"/>
    <n v="1"/>
    <d v="2018-01-01T00:00:00"/>
    <d v="2018-12-31T00:00:00"/>
    <d v="2018-12-31T00:00:00"/>
    <x v="10"/>
    <s v="Prima Técnica"/>
    <n v="151"/>
    <d v="2018-07-17T00:00:00"/>
    <s v="Pago de la nómina del mes de julio de 2018 de  los servidores de planta de la Secretaría Jurídica Distrital."/>
    <s v="ETHEL VASQUEZ ROJAS"/>
    <n v="4029"/>
    <n v="160729835"/>
    <n v="0"/>
    <n v="0"/>
    <s v="AGOTADO"/>
    <n v="0"/>
    <n v="160729835"/>
    <s v="JULIO"/>
    <n v="151"/>
  </r>
  <r>
    <n v="2018"/>
    <n v="136"/>
    <n v="1"/>
    <d v="2018-01-01T00:00:00"/>
    <d v="2018-12-31T00:00:00"/>
    <d v="2018-12-31T00:00:00"/>
    <x v="10"/>
    <s v="Prima Técnica"/>
    <n v="168"/>
    <d v="2018-08-22T00:00:00"/>
    <s v="PAGO DE LA NOMINA DEL MES DE AGOSTO DE 2018, DE LOS SERVIDORES DE PLANTA FIJA DE LA SECRETARIA JURIDICA DISTRITAL."/>
    <s v="ETHEL VASQUEZ ROJAS"/>
    <n v="4799"/>
    <n v="151971420"/>
    <n v="0"/>
    <n v="0"/>
    <s v="AGOTADO"/>
    <n v="0"/>
    <n v="151971420"/>
    <s v="AGOSTO"/>
    <n v="168"/>
  </r>
  <r>
    <n v="2018"/>
    <n v="136"/>
    <n v="1"/>
    <d v="2018-01-01T00:00:00"/>
    <d v="2018-12-31T00:00:00"/>
    <d v="2018-12-31T00:00:00"/>
    <x v="10"/>
    <s v="Prima Técnica"/>
    <n v="185"/>
    <d v="2018-09-18T00:00:00"/>
    <s v="Pago de la nómina y cesantías del mes de septiembre de 2018."/>
    <s v="ETHEL VASQUEZ ROJAS"/>
    <n v="5463"/>
    <n v="163173726"/>
    <n v="0"/>
    <n v="0"/>
    <s v="AGOTADO"/>
    <n v="0"/>
    <n v="163173726"/>
    <s v="SEPTIEMBRE"/>
    <n v="185"/>
  </r>
  <r>
    <n v="2018"/>
    <n v="136"/>
    <n v="1"/>
    <d v="2018-01-01T00:00:00"/>
    <d v="2018-12-31T00:00:00"/>
    <d v="2018-12-31T00:00:00"/>
    <x v="10"/>
    <s v="Prima Técnica"/>
    <n v="199"/>
    <d v="2018-10-17T00:00:00"/>
    <s v="Pago de nómina y cesantías fondos del mes de octubre de 2018."/>
    <s v="DORA BELEN GUTIERREZ HERNANDEZ"/>
    <n v="6168"/>
    <n v="151274005"/>
    <n v="0"/>
    <n v="0"/>
    <s v="AGOTADO"/>
    <n v="0"/>
    <n v="151274005"/>
    <s v="OCTUBRE"/>
    <n v="199"/>
  </r>
  <r>
    <n v="2018"/>
    <n v="136"/>
    <n v="1"/>
    <d v="2018-01-01T00:00:00"/>
    <d v="2018-12-31T00:00:00"/>
    <d v="2018-12-31T00:00:00"/>
    <x v="10"/>
    <s v="Prima Técnica"/>
    <n v="214"/>
    <d v="2018-11-20T00:00:00"/>
    <s v="Pago de la nómina de los servidores de la Secretaría Jurídica Distrital, del mes de Noviembre de 2018."/>
    <s v="ETHEL VASQUEZ ROJAS"/>
    <n v="6984"/>
    <n v="159040256"/>
    <n v="0"/>
    <n v="0"/>
    <s v="AGOTADO"/>
    <n v="0"/>
    <n v="159040256"/>
    <s v="NOVIEMBRE"/>
    <n v="214"/>
  </r>
  <r>
    <n v="2018"/>
    <n v="136"/>
    <n v="1"/>
    <d v="2018-01-01T00:00:00"/>
    <d v="2018-12-31T00:00:00"/>
    <d v="2018-12-31T00:00:00"/>
    <x v="10"/>
    <s v="Prima Técnica"/>
    <n v="224"/>
    <d v="2018-12-07T00:00:00"/>
    <s v="Pago de la nómina del mes de diciembre de 2018, de  los servidores de planta de la Secretaría Jurídica Distrital."/>
    <s v="ETHEL VASQUEZ ROJAS"/>
    <n v="7407"/>
    <n v="155511633"/>
    <n v="0"/>
    <n v="0"/>
    <s v="AGOTADO"/>
    <n v="0"/>
    <n v="155511633"/>
    <s v="DICIEMBRE"/>
    <n v="224"/>
  </r>
  <r>
    <n v="2018"/>
    <n v="136"/>
    <n v="1"/>
    <d v="2018-01-01T00:00:00"/>
    <d v="2018-12-31T00:00:00"/>
    <d v="2018-12-31T00:00:00"/>
    <x v="11"/>
    <s v="Prima de Antiguedad"/>
    <n v="90"/>
    <d v="2018-01-22T00:00:00"/>
    <s v="Pago de la nómina del mes de enero de 2018."/>
    <s v="ETHEL VASQUEZ ROJAS"/>
    <n v="444"/>
    <n v="9890868"/>
    <n v="0"/>
    <n v="0"/>
    <s v="AGOTADO"/>
    <n v="0"/>
    <n v="9890868"/>
    <s v="ENERO"/>
    <n v="90"/>
  </r>
  <r>
    <n v="2018"/>
    <n v="136"/>
    <n v="1"/>
    <d v="2018-01-01T00:00:00"/>
    <d v="2018-12-31T00:00:00"/>
    <d v="2018-12-31T00:00:00"/>
    <x v="11"/>
    <s v="Prima de Antiguedad"/>
    <n v="111"/>
    <d v="2018-02-16T00:00:00"/>
    <s v="Pago de nómina y cesantías del mes de febrero de 2018."/>
    <s v="ETHEL VASQUEZ ROJAS"/>
    <n v="1026"/>
    <n v="11624111"/>
    <n v="0"/>
    <n v="0"/>
    <s v="AGOTADO"/>
    <n v="0"/>
    <n v="11624111"/>
    <s v="FEBRERO"/>
    <n v="111"/>
  </r>
  <r>
    <n v="2018"/>
    <n v="136"/>
    <n v="1"/>
    <d v="2018-01-01T00:00:00"/>
    <d v="2018-12-31T00:00:00"/>
    <d v="2018-12-31T00:00:00"/>
    <x v="11"/>
    <s v="Prima de Antiguedad"/>
    <n v="116"/>
    <d v="2018-03-15T00:00:00"/>
    <s v="Pago de la nómina de la Secretaria jurídica Distrital del mes de Marzo de 2018."/>
    <s v="JESUS MARIA MONTOYA MALDONADO"/>
    <n v="1606"/>
    <n v="11664568"/>
    <n v="0"/>
    <n v="0"/>
    <s v="AGOTADO"/>
    <n v="0"/>
    <n v="11664568"/>
    <s v="MARZO"/>
    <n v="116"/>
  </r>
  <r>
    <n v="2018"/>
    <n v="136"/>
    <n v="1"/>
    <d v="2018-01-01T00:00:00"/>
    <d v="2018-12-31T00:00:00"/>
    <d v="2018-12-31T00:00:00"/>
    <x v="11"/>
    <s v="Prima de Antiguedad"/>
    <n v="123"/>
    <d v="2018-04-17T00:00:00"/>
    <s v="PAGO DE LA NOMINA Y CESANTIAS DEL MES DE ABRIL DE 2018."/>
    <s v="ETHEL VASQUEZ ROJAS"/>
    <n v="2195"/>
    <n v="11642006"/>
    <n v="11642006"/>
    <n v="0"/>
    <s v="ANULADO"/>
    <n v="0"/>
    <n v="0"/>
    <s v="ABRIL"/>
    <n v="123"/>
  </r>
  <r>
    <n v="2018"/>
    <n v="136"/>
    <n v="1"/>
    <d v="2018-01-01T00:00:00"/>
    <d v="2018-12-31T00:00:00"/>
    <d v="2018-12-31T00:00:00"/>
    <x v="11"/>
    <s v="Prima de Antiguedad"/>
    <n v="124"/>
    <d v="2018-04-19T00:00:00"/>
    <s v="Pago de la nómina del mes de abril de 2018, de los servidores de planta de la Secretaría Jurídica Distrital."/>
    <s v="ETHEL VASQUEZ ROJAS"/>
    <n v="2224"/>
    <n v="11642006"/>
    <n v="0"/>
    <n v="0"/>
    <s v="AGOTADO"/>
    <n v="0"/>
    <n v="11642006"/>
    <s v="ABRIL"/>
    <n v="124"/>
  </r>
  <r>
    <n v="2018"/>
    <n v="136"/>
    <n v="1"/>
    <d v="2018-01-01T00:00:00"/>
    <d v="2018-12-31T00:00:00"/>
    <d v="2018-12-31T00:00:00"/>
    <x v="11"/>
    <s v="Prima de Antiguedad"/>
    <n v="131"/>
    <d v="2018-05-21T00:00:00"/>
    <s v="Pago de la nómina de los servidores públicos de la Secretaría Jurídica Distrital,  del mes de Mayo de 2018."/>
    <s v="ETHEL VASQUEZ ROJAS"/>
    <n v="2766"/>
    <n v="11191199"/>
    <n v="0"/>
    <n v="0"/>
    <s v="AGOTADO"/>
    <n v="0"/>
    <n v="11191199"/>
    <s v="MAYO"/>
    <n v="131"/>
  </r>
  <r>
    <n v="2018"/>
    <n v="136"/>
    <n v="1"/>
    <d v="2018-01-01T00:00:00"/>
    <d v="2018-12-31T00:00:00"/>
    <d v="2018-12-31T00:00:00"/>
    <x v="11"/>
    <s v="Prima de Antiguedad"/>
    <n v="135"/>
    <d v="2018-06-07T00:00:00"/>
    <s v="Pago de la nómina y prima semestral del mes de junio de 2018, de los servidores de planta de la Secretaria Jurídica Distrital."/>
    <s v="ETHEL VASQUEZ ROJAS"/>
    <n v="3118"/>
    <n v="10664610"/>
    <n v="0"/>
    <n v="0"/>
    <s v="AGOTADO"/>
    <n v="0"/>
    <n v="10664610"/>
    <s v="JUNIO"/>
    <n v="135"/>
  </r>
  <r>
    <n v="2018"/>
    <n v="136"/>
    <n v="1"/>
    <d v="2018-01-01T00:00:00"/>
    <d v="2018-12-31T00:00:00"/>
    <d v="2018-12-31T00:00:00"/>
    <x v="11"/>
    <s v="Prima de Antiguedad"/>
    <n v="151"/>
    <d v="2018-07-17T00:00:00"/>
    <s v="Pago de la nómina del mes de julio de 2018 de  los servidores de planta de la Secretaría Jurídica Distrital."/>
    <s v="ETHEL VASQUEZ ROJAS"/>
    <n v="4029"/>
    <n v="10528399"/>
    <n v="0"/>
    <n v="0"/>
    <s v="AGOTADO"/>
    <n v="0"/>
    <n v="10528399"/>
    <s v="JULIO"/>
    <n v="151"/>
  </r>
  <r>
    <n v="2018"/>
    <n v="136"/>
    <n v="1"/>
    <d v="2018-01-01T00:00:00"/>
    <d v="2018-12-31T00:00:00"/>
    <d v="2018-12-31T00:00:00"/>
    <x v="11"/>
    <s v="Prima de Antiguedad"/>
    <n v="168"/>
    <d v="2018-08-22T00:00:00"/>
    <s v="PAGO DE LA NOMINA DEL MES DE AGOSTO DE 2018, DE LOS SERVIDORES DE PLANTA FIJA DE LA SECRETARIA JURIDICA DISTRITAL."/>
    <s v="ETHEL VASQUEZ ROJAS"/>
    <n v="4799"/>
    <n v="10150030"/>
    <n v="0"/>
    <n v="0"/>
    <s v="AGOTADO"/>
    <n v="0"/>
    <n v="10150030"/>
    <s v="AGOSTO"/>
    <n v="168"/>
  </r>
  <r>
    <n v="2018"/>
    <n v="136"/>
    <n v="1"/>
    <d v="2018-01-01T00:00:00"/>
    <d v="2018-12-31T00:00:00"/>
    <d v="2018-12-31T00:00:00"/>
    <x v="11"/>
    <s v="Prima de Antiguedad"/>
    <n v="185"/>
    <d v="2018-09-18T00:00:00"/>
    <s v="Pago de la nómina y cesantías del mes de septiembre de 2018."/>
    <s v="ETHEL VASQUEZ ROJAS"/>
    <n v="5463"/>
    <n v="11257451"/>
    <n v="0"/>
    <n v="0"/>
    <s v="AGOTADO"/>
    <n v="0"/>
    <n v="11257451"/>
    <s v="SEPTIEMBRE"/>
    <n v="185"/>
  </r>
  <r>
    <n v="2018"/>
    <n v="136"/>
    <n v="1"/>
    <d v="2018-01-01T00:00:00"/>
    <d v="2018-12-31T00:00:00"/>
    <d v="2018-12-31T00:00:00"/>
    <x v="11"/>
    <s v="Prima de Antiguedad"/>
    <n v="199"/>
    <d v="2018-10-17T00:00:00"/>
    <s v="Pago de nómina y cesantías fondos del mes de octubre de 2018."/>
    <s v="DORA BELEN GUTIERREZ HERNANDEZ"/>
    <n v="6168"/>
    <n v="11190188"/>
    <n v="0"/>
    <n v="0"/>
    <s v="AGOTADO"/>
    <n v="0"/>
    <n v="11190188"/>
    <s v="OCTUBRE"/>
    <n v="199"/>
  </r>
  <r>
    <n v="2018"/>
    <n v="136"/>
    <n v="1"/>
    <d v="2018-01-01T00:00:00"/>
    <d v="2018-12-31T00:00:00"/>
    <d v="2018-12-31T00:00:00"/>
    <x v="11"/>
    <s v="Prima de Antiguedad"/>
    <n v="214"/>
    <d v="2018-11-20T00:00:00"/>
    <s v="Pago de la nómina de los servidores de la Secretaría Jurídica Distrital, del mes de Noviembre de 2018."/>
    <s v="ETHEL VASQUEZ ROJAS"/>
    <n v="6984"/>
    <n v="11791479"/>
    <n v="0"/>
    <n v="0"/>
    <s v="AGOTADO"/>
    <n v="0"/>
    <n v="11791479"/>
    <s v="NOVIEMBRE"/>
    <n v="214"/>
  </r>
  <r>
    <n v="2018"/>
    <n v="136"/>
    <n v="1"/>
    <d v="2018-01-01T00:00:00"/>
    <d v="2018-12-31T00:00:00"/>
    <d v="2018-12-31T00:00:00"/>
    <x v="11"/>
    <s v="Prima de Antiguedad"/>
    <n v="224"/>
    <d v="2018-12-07T00:00:00"/>
    <s v="Pago de la nómina del mes de diciembre de 2018, de  los servidores de planta de la Secretaría Jurídica Distrital."/>
    <s v="ETHEL VASQUEZ ROJAS"/>
    <n v="7407"/>
    <n v="10973576"/>
    <n v="0"/>
    <n v="0"/>
    <s v="AGOTADO"/>
    <n v="0"/>
    <n v="10973576"/>
    <s v="DICIEMBRE"/>
    <n v="224"/>
  </r>
  <r>
    <n v="2018"/>
    <n v="136"/>
    <n v="1"/>
    <d v="2018-01-01T00:00:00"/>
    <d v="2018-12-31T00:00:00"/>
    <d v="2018-12-31T00:00:00"/>
    <x v="12"/>
    <s v="Prima Secretarial"/>
    <n v="90"/>
    <d v="2018-01-22T00:00:00"/>
    <s v="Pago de la nómina del mes de enero de 2018."/>
    <s v="ETHEL VASQUEZ ROJAS"/>
    <n v="444"/>
    <n v="325012"/>
    <n v="0"/>
    <n v="0"/>
    <s v="AGOTADO"/>
    <n v="0"/>
    <n v="325012"/>
    <s v="ENERO"/>
    <n v="90"/>
  </r>
  <r>
    <n v="2018"/>
    <n v="136"/>
    <n v="1"/>
    <d v="2018-01-01T00:00:00"/>
    <d v="2018-12-31T00:00:00"/>
    <d v="2018-12-31T00:00:00"/>
    <x v="12"/>
    <s v="Prima Secretarial"/>
    <n v="111"/>
    <d v="2018-02-16T00:00:00"/>
    <s v="Pago de nómina y cesantías del mes de febrero de 2018."/>
    <s v="ETHEL VASQUEZ ROJAS"/>
    <n v="1026"/>
    <n v="302916"/>
    <n v="0"/>
    <n v="0"/>
    <s v="AGOTADO"/>
    <n v="0"/>
    <n v="302916"/>
    <s v="FEBRERO"/>
    <n v="111"/>
  </r>
  <r>
    <n v="2018"/>
    <n v="136"/>
    <n v="1"/>
    <d v="2018-01-01T00:00:00"/>
    <d v="2018-12-31T00:00:00"/>
    <d v="2018-12-31T00:00:00"/>
    <x v="12"/>
    <s v="Prima Secretarial"/>
    <n v="116"/>
    <d v="2018-03-15T00:00:00"/>
    <s v="Pago de la nómina de la Secretaria jurídica Distrital del mes de Marzo de 2018."/>
    <s v="JESUS MARIA MONTOYA MALDONADO"/>
    <n v="1606"/>
    <n v="345402"/>
    <n v="0"/>
    <n v="0"/>
    <s v="AGOTADO"/>
    <n v="0"/>
    <n v="345402"/>
    <s v="MARZO"/>
    <n v="116"/>
  </r>
  <r>
    <n v="2018"/>
    <n v="136"/>
    <n v="1"/>
    <d v="2018-01-01T00:00:00"/>
    <d v="2018-12-31T00:00:00"/>
    <d v="2018-12-31T00:00:00"/>
    <x v="12"/>
    <s v="Prima Secretarial"/>
    <n v="123"/>
    <d v="2018-04-17T00:00:00"/>
    <s v="PAGO DE LA NOMINA Y CESANTIAS DEL MES DE ABRIL DE 2018."/>
    <s v="ETHEL VASQUEZ ROJAS"/>
    <n v="2195"/>
    <n v="345402"/>
    <n v="345402"/>
    <n v="0"/>
    <s v="ANULADO"/>
    <n v="0"/>
    <n v="0"/>
    <s v="ABRIL"/>
    <n v="123"/>
  </r>
  <r>
    <n v="2018"/>
    <n v="136"/>
    <n v="1"/>
    <d v="2018-01-01T00:00:00"/>
    <d v="2018-12-31T00:00:00"/>
    <d v="2018-12-31T00:00:00"/>
    <x v="12"/>
    <s v="Prima Secretarial"/>
    <n v="124"/>
    <d v="2018-04-19T00:00:00"/>
    <s v="Pago de la nómina del mes de abril de 2018, de los servidores de planta de la Secretaría Jurídica Distrital."/>
    <s v="ETHEL VASQUEZ ROJAS"/>
    <n v="2224"/>
    <n v="345402"/>
    <n v="0"/>
    <n v="0"/>
    <s v="AGOTADO"/>
    <n v="0"/>
    <n v="345402"/>
    <s v="ABRIL"/>
    <n v="124"/>
  </r>
  <r>
    <n v="2018"/>
    <n v="136"/>
    <n v="1"/>
    <d v="2018-01-01T00:00:00"/>
    <d v="2018-12-31T00:00:00"/>
    <d v="2018-12-31T00:00:00"/>
    <x v="12"/>
    <s v="Prima Secretarial"/>
    <n v="131"/>
    <d v="2018-05-21T00:00:00"/>
    <s v="Pago de la nómina de los servidores públicos de la Secretaría Jurídica Distrital,  del mes de Mayo de 2018."/>
    <s v="ETHEL VASQUEZ ROJAS"/>
    <n v="2766"/>
    <n v="345402"/>
    <n v="0"/>
    <n v="0"/>
    <s v="AGOTADO"/>
    <n v="0"/>
    <n v="345402"/>
    <s v="MAYO"/>
    <n v="131"/>
  </r>
  <r>
    <n v="2018"/>
    <n v="136"/>
    <n v="1"/>
    <d v="2018-01-01T00:00:00"/>
    <d v="2018-12-31T00:00:00"/>
    <d v="2018-12-31T00:00:00"/>
    <x v="12"/>
    <s v="Prima Secretarial"/>
    <n v="135"/>
    <d v="2018-06-07T00:00:00"/>
    <s v="Pago de la nómina y prima semestral del mes de junio de 2018, de los servidores de planta de la Secretaria Jurídica Distrital."/>
    <s v="ETHEL VASQUEZ ROJAS"/>
    <n v="3118"/>
    <n v="317406"/>
    <n v="0"/>
    <n v="0"/>
    <s v="AGOTADO"/>
    <n v="0"/>
    <n v="317406"/>
    <s v="JUNIO"/>
    <n v="135"/>
  </r>
  <r>
    <n v="2018"/>
    <n v="136"/>
    <n v="1"/>
    <d v="2018-01-01T00:00:00"/>
    <d v="2018-12-31T00:00:00"/>
    <d v="2018-12-31T00:00:00"/>
    <x v="12"/>
    <s v="Prima Secretarial"/>
    <n v="151"/>
    <d v="2018-07-17T00:00:00"/>
    <s v="Pago de la nómina del mes de julio de 2018 de  los servidores de planta de la Secretaría Jurídica Distrital."/>
    <s v="ETHEL VASQUEZ ROJAS"/>
    <n v="4029"/>
    <n v="340982"/>
    <n v="0"/>
    <n v="0"/>
    <s v="AGOTADO"/>
    <n v="0"/>
    <n v="340982"/>
    <s v="JULIO"/>
    <n v="151"/>
  </r>
  <r>
    <n v="2018"/>
    <n v="136"/>
    <n v="1"/>
    <d v="2018-01-01T00:00:00"/>
    <d v="2018-12-31T00:00:00"/>
    <d v="2018-12-31T00:00:00"/>
    <x v="12"/>
    <s v="Prima Secretarial"/>
    <n v="168"/>
    <d v="2018-08-22T00:00:00"/>
    <s v="PAGO DE LA NOMINA DEL MES DE AGOSTO DE 2018, DE LOS SERVIDORES DE PLANTA FIJA DE LA SECRETARIA JURIDICA DISTRITAL."/>
    <s v="ETHEL VASQUEZ ROJAS"/>
    <n v="4799"/>
    <n v="311459"/>
    <n v="0"/>
    <n v="0"/>
    <s v="AGOTADO"/>
    <n v="0"/>
    <n v="311459"/>
    <s v="AGOSTO"/>
    <n v="168"/>
  </r>
  <r>
    <n v="2018"/>
    <n v="136"/>
    <n v="1"/>
    <d v="2018-01-01T00:00:00"/>
    <d v="2018-12-31T00:00:00"/>
    <d v="2018-12-31T00:00:00"/>
    <x v="12"/>
    <s v="Prima Secretarial"/>
    <n v="185"/>
    <d v="2018-09-18T00:00:00"/>
    <s v="Pago de la nómina y cesantías del mes de septiembre de 2018."/>
    <s v="ETHEL VASQUEZ ROJAS"/>
    <n v="5463"/>
    <n v="324311"/>
    <n v="0"/>
    <n v="0"/>
    <s v="AGOTADO"/>
    <n v="0"/>
    <n v="324311"/>
    <s v="SEPTIEMBRE"/>
    <n v="185"/>
  </r>
  <r>
    <n v="2018"/>
    <n v="136"/>
    <n v="1"/>
    <d v="2018-01-01T00:00:00"/>
    <d v="2018-12-31T00:00:00"/>
    <d v="2018-12-31T00:00:00"/>
    <x v="12"/>
    <s v="Prima Secretarial"/>
    <n v="199"/>
    <d v="2018-10-17T00:00:00"/>
    <s v="Pago de nómina y cesantías fondos del mes de octubre de 2018."/>
    <s v="DORA BELEN GUTIERREZ HERNANDEZ"/>
    <n v="6168"/>
    <n v="330818"/>
    <n v="0"/>
    <n v="0"/>
    <s v="AGOTADO"/>
    <n v="0"/>
    <n v="330818"/>
    <s v="OCTUBRE"/>
    <n v="199"/>
  </r>
  <r>
    <n v="2018"/>
    <n v="136"/>
    <n v="1"/>
    <d v="2018-01-01T00:00:00"/>
    <d v="2018-12-31T00:00:00"/>
    <d v="2018-12-31T00:00:00"/>
    <x v="12"/>
    <s v="Prima Secretarial"/>
    <n v="214"/>
    <d v="2018-11-20T00:00:00"/>
    <s v="Pago de la nómina de los servidores de la Secretaría Jurídica Distrital, del mes de Noviembre de 2018."/>
    <s v="ETHEL VASQUEZ ROJAS"/>
    <n v="6984"/>
    <n v="300418"/>
    <n v="0"/>
    <n v="0"/>
    <s v="AGOTADO"/>
    <n v="0"/>
    <n v="300418"/>
    <s v="NOVIEMBRE"/>
    <n v="214"/>
  </r>
  <r>
    <n v="2018"/>
    <n v="136"/>
    <n v="1"/>
    <d v="2018-01-01T00:00:00"/>
    <d v="2018-12-31T00:00:00"/>
    <d v="2018-12-31T00:00:00"/>
    <x v="12"/>
    <s v="Prima Secretarial"/>
    <n v="224"/>
    <d v="2018-12-07T00:00:00"/>
    <s v="Pago de la nómina del mes de diciembre de 2018, de  los servidores de planta de la Secretaría Jurídica Distrital."/>
    <s v="ETHEL VASQUEZ ROJAS"/>
    <n v="7407"/>
    <n v="321344"/>
    <n v="0"/>
    <n v="0"/>
    <s v="AGOTADO"/>
    <n v="0"/>
    <n v="321344"/>
    <s v="DICIEMBRE"/>
    <n v="224"/>
  </r>
  <r>
    <n v="2018"/>
    <n v="136"/>
    <n v="1"/>
    <d v="2018-01-01T00:00:00"/>
    <d v="2018-12-31T00:00:00"/>
    <d v="2018-12-31T00:00:00"/>
    <x v="13"/>
    <s v="Vacaciones en Dinero"/>
    <n v="111"/>
    <d v="2018-02-16T00:00:00"/>
    <s v="Pago de nómina y cesantías del mes de febrero de 2018."/>
    <s v="ETHEL VASQUEZ ROJAS"/>
    <n v="1026"/>
    <n v="17828073"/>
    <n v="0"/>
    <n v="0"/>
    <s v="AGOTADO"/>
    <n v="0"/>
    <n v="17828073"/>
    <s v="FEBRERO"/>
    <n v="111"/>
  </r>
  <r>
    <n v="2018"/>
    <n v="136"/>
    <n v="1"/>
    <d v="2018-01-01T00:00:00"/>
    <d v="2018-12-31T00:00:00"/>
    <d v="2018-12-31T00:00:00"/>
    <x v="13"/>
    <s v="Vacaciones en Dinero"/>
    <n v="123"/>
    <d v="2018-04-17T00:00:00"/>
    <s v="PAGO DE LA NOMINA Y CESANTIAS DEL MES DE ABRIL DE 2018."/>
    <s v="ETHEL VASQUEZ ROJAS"/>
    <n v="2195"/>
    <n v="6227351"/>
    <n v="6227351"/>
    <n v="0"/>
    <s v="ANULADO"/>
    <n v="0"/>
    <n v="0"/>
    <s v="ABRIL"/>
    <n v="123"/>
  </r>
  <r>
    <n v="2018"/>
    <n v="136"/>
    <n v="1"/>
    <d v="2018-01-01T00:00:00"/>
    <d v="2018-12-31T00:00:00"/>
    <d v="2018-12-31T00:00:00"/>
    <x v="13"/>
    <s v="Vacaciones en Dinero"/>
    <n v="131"/>
    <d v="2018-05-21T00:00:00"/>
    <s v="Pago de la nómina de los servidores públicos de la Secretaría Jurídica Distrital,  del mes de Mayo de 2018."/>
    <s v="ETHEL VASQUEZ ROJAS"/>
    <n v="2766"/>
    <n v="6227351"/>
    <n v="0"/>
    <n v="0"/>
    <s v="AGOTADO"/>
    <n v="0"/>
    <n v="6227351"/>
    <s v="MAYO"/>
    <n v="131"/>
  </r>
  <r>
    <n v="2018"/>
    <n v="136"/>
    <n v="1"/>
    <d v="2018-01-01T00:00:00"/>
    <d v="2018-12-31T00:00:00"/>
    <d v="2018-12-31T00:00:00"/>
    <x v="13"/>
    <s v="Vacaciones en Dinero"/>
    <n v="185"/>
    <d v="2018-09-18T00:00:00"/>
    <s v="Pago de la nómina y cesantías del mes de septiembre de 2018."/>
    <s v="ETHEL VASQUEZ ROJAS"/>
    <n v="5463"/>
    <n v="9687556"/>
    <n v="0"/>
    <n v="0"/>
    <s v="AGOTADO"/>
    <n v="0"/>
    <n v="9687556"/>
    <s v="SEPTIEMBRE"/>
    <n v="185"/>
  </r>
  <r>
    <n v="2018"/>
    <n v="136"/>
    <n v="1"/>
    <d v="2018-01-01T00:00:00"/>
    <d v="2018-12-31T00:00:00"/>
    <d v="2018-12-31T00:00:00"/>
    <x v="13"/>
    <s v="Vacaciones en Dinero"/>
    <n v="199"/>
    <d v="2018-10-17T00:00:00"/>
    <s v="Pago de nómina y cesantías fondos del mes de octubre de 2018."/>
    <s v="DORA BELEN GUTIERREZ HERNANDEZ"/>
    <n v="6168"/>
    <n v="4001075"/>
    <n v="0"/>
    <n v="0"/>
    <s v="AGOTADO"/>
    <n v="0"/>
    <n v="4001075"/>
    <s v="OCTUBRE"/>
    <n v="199"/>
  </r>
  <r>
    <n v="2018"/>
    <n v="136"/>
    <n v="1"/>
    <d v="2018-01-01T00:00:00"/>
    <d v="2018-12-31T00:00:00"/>
    <d v="2018-12-31T00:00:00"/>
    <x v="13"/>
    <s v="Vacaciones en Dinero"/>
    <n v="224"/>
    <d v="2018-12-07T00:00:00"/>
    <s v="Pago de la nómina del mes de diciembre de 2018, de  los servidores de planta de la Secretaría Jurídica Distrital."/>
    <s v="ETHEL VASQUEZ ROJAS"/>
    <n v="7407"/>
    <n v="39404843"/>
    <n v="0"/>
    <n v="0"/>
    <s v="AGOTADO"/>
    <n v="0"/>
    <n v="39404843"/>
    <s v="DICIEMBRE"/>
    <n v="224"/>
  </r>
  <r>
    <n v="2018"/>
    <n v="136"/>
    <n v="1"/>
    <d v="2018-01-01T00:00:00"/>
    <d v="2018-12-31T00:00:00"/>
    <d v="2018-12-31T00:00:00"/>
    <x v="14"/>
    <s v="Bonificación Especial de Recreación"/>
    <n v="90"/>
    <d v="2018-01-22T00:00:00"/>
    <s v="Pago de la nómina del mes de enero de 2018."/>
    <s v="ETHEL VASQUEZ ROJAS"/>
    <n v="444"/>
    <n v="332103"/>
    <n v="0"/>
    <n v="0"/>
    <s v="AGOTADO"/>
    <n v="0"/>
    <n v="332103"/>
    <s v="ENERO"/>
    <n v="90"/>
  </r>
  <r>
    <n v="2018"/>
    <n v="136"/>
    <n v="1"/>
    <d v="2018-01-01T00:00:00"/>
    <d v="2018-12-31T00:00:00"/>
    <d v="2018-12-31T00:00:00"/>
    <x v="14"/>
    <s v="Bonificación Especial de Recreación"/>
    <n v="111"/>
    <d v="2018-02-16T00:00:00"/>
    <s v="Pago de nómina y cesantías del mes de febrero de 2018."/>
    <s v="ETHEL VASQUEZ ROJAS"/>
    <n v="1026"/>
    <n v="1505347"/>
    <n v="0"/>
    <n v="0"/>
    <s v="AGOTADO"/>
    <n v="0"/>
    <n v="1505347"/>
    <s v="FEBRERO"/>
    <n v="111"/>
  </r>
  <r>
    <n v="2018"/>
    <n v="136"/>
    <n v="1"/>
    <d v="2018-01-01T00:00:00"/>
    <d v="2018-12-31T00:00:00"/>
    <d v="2018-12-31T00:00:00"/>
    <x v="14"/>
    <s v="Bonificación Especial de Recreación"/>
    <n v="116"/>
    <d v="2018-03-15T00:00:00"/>
    <s v="Pago de la nómina de la Secretaria jurídica Distrital del mes de Marzo de 2018."/>
    <s v="JESUS MARIA MONTOYA MALDONADO"/>
    <n v="1606"/>
    <n v="944096"/>
    <n v="0"/>
    <n v="0"/>
    <s v="AGOTADO"/>
    <n v="0"/>
    <n v="944096"/>
    <s v="MARZO"/>
    <n v="116"/>
  </r>
  <r>
    <n v="2018"/>
    <n v="136"/>
    <n v="1"/>
    <d v="2018-01-01T00:00:00"/>
    <d v="2018-12-31T00:00:00"/>
    <d v="2018-12-31T00:00:00"/>
    <x v="14"/>
    <s v="Bonificación Especial de Recreación"/>
    <n v="123"/>
    <d v="2018-04-17T00:00:00"/>
    <s v="PAGO DE LA NOMINA Y CESANTIAS DEL MES DE ABRIL DE 2018."/>
    <s v="ETHEL VASQUEZ ROJAS"/>
    <n v="2195"/>
    <n v="1402897"/>
    <n v="1402897"/>
    <n v="0"/>
    <s v="ANULADO"/>
    <n v="0"/>
    <n v="0"/>
    <s v="ABRIL"/>
    <n v="123"/>
  </r>
  <r>
    <n v="2018"/>
    <n v="136"/>
    <n v="1"/>
    <d v="2018-01-01T00:00:00"/>
    <d v="2018-12-31T00:00:00"/>
    <d v="2018-12-31T00:00:00"/>
    <x v="14"/>
    <s v="Bonificación Especial de Recreación"/>
    <n v="124"/>
    <d v="2018-04-19T00:00:00"/>
    <s v="Pago de la nómina del mes de abril de 2018, de los servidores de planta de la Secretaría Jurídica Distrital."/>
    <s v="ETHEL VASQUEZ ROJAS"/>
    <n v="2224"/>
    <n v="999284"/>
    <n v="0"/>
    <n v="0"/>
    <s v="AGOTADO"/>
    <n v="0"/>
    <n v="999284"/>
    <s v="ABRIL"/>
    <n v="124"/>
  </r>
  <r>
    <n v="2018"/>
    <n v="136"/>
    <n v="1"/>
    <d v="2018-01-01T00:00:00"/>
    <d v="2018-12-31T00:00:00"/>
    <d v="2018-12-31T00:00:00"/>
    <x v="14"/>
    <s v="Bonificación Especial de Recreación"/>
    <n v="131"/>
    <d v="2018-05-21T00:00:00"/>
    <s v="Pago de la nómina de los servidores públicos de la Secretaría Jurídica Distrital,  del mes de Mayo de 2018."/>
    <s v="ETHEL VASQUEZ ROJAS"/>
    <n v="2766"/>
    <n v="1491912"/>
    <n v="0"/>
    <n v="0"/>
    <s v="AGOTADO"/>
    <n v="0"/>
    <n v="1491912"/>
    <s v="MAYO"/>
    <n v="131"/>
  </r>
  <r>
    <n v="2018"/>
    <n v="136"/>
    <n v="1"/>
    <d v="2018-01-01T00:00:00"/>
    <d v="2018-12-31T00:00:00"/>
    <d v="2018-12-31T00:00:00"/>
    <x v="14"/>
    <s v="Bonificación Especial de Recreación"/>
    <n v="132"/>
    <d v="2018-05-21T00:00:00"/>
    <s v="TRASLADO PRESUPUESTAL"/>
    <s v="ETHEL VASQUEZ ROJAS"/>
    <n v="2720"/>
    <n v="2523638"/>
    <n v="2523638"/>
    <n v="0"/>
    <s v="ANULADO"/>
    <n v="0"/>
    <n v="0"/>
    <s v="MAYO"/>
    <n v="132"/>
  </r>
  <r>
    <n v="2018"/>
    <n v="136"/>
    <n v="1"/>
    <d v="2018-01-01T00:00:00"/>
    <d v="2018-12-31T00:00:00"/>
    <d v="2018-12-31T00:00:00"/>
    <x v="14"/>
    <s v="Bonificación Especial de Recreación"/>
    <n v="135"/>
    <d v="2018-06-07T00:00:00"/>
    <s v="Pago de la nómina y prima semestral del mes de junio de 2018, de los servidores de planta de la Secretaria Jurídica Distrital."/>
    <s v="ETHEL VASQUEZ ROJAS"/>
    <n v="3118"/>
    <n v="4844174"/>
    <n v="0"/>
    <n v="0"/>
    <s v="AGOTADO"/>
    <n v="0"/>
    <n v="4844174"/>
    <s v="JUNIO"/>
    <n v="135"/>
  </r>
  <r>
    <n v="2018"/>
    <n v="136"/>
    <n v="1"/>
    <d v="2018-01-01T00:00:00"/>
    <d v="2018-12-31T00:00:00"/>
    <d v="2018-12-31T00:00:00"/>
    <x v="14"/>
    <s v="Bonificación Especial de Recreación"/>
    <n v="136"/>
    <d v="2018-06-12T00:00:00"/>
    <s v="TRASLADO PRESUPUESTAL"/>
    <s v="ETHEL VASQUEZ ROJAS"/>
    <n v="3199"/>
    <n v="2598598"/>
    <n v="2598598"/>
    <n v="0"/>
    <s v="ANULADO"/>
    <n v="0"/>
    <n v="0"/>
    <s v="JUNIO"/>
    <n v="136"/>
  </r>
  <r>
    <n v="2018"/>
    <n v="136"/>
    <n v="1"/>
    <d v="2018-01-01T00:00:00"/>
    <d v="2018-12-31T00:00:00"/>
    <d v="2018-12-31T00:00:00"/>
    <x v="14"/>
    <s v="Bonificación Especial de Recreación"/>
    <n v="151"/>
    <d v="2018-07-17T00:00:00"/>
    <s v="Pago de la nómina del mes de julio de 2018 de  los servidores de planta de la Secretaría Jurídica Distrital."/>
    <s v="ETHEL VASQUEZ ROJAS"/>
    <n v="4029"/>
    <n v="3914155"/>
    <n v="0"/>
    <n v="0"/>
    <s v="AGOTADO"/>
    <n v="0"/>
    <n v="3914155"/>
    <s v="JULIO"/>
    <n v="151"/>
  </r>
  <r>
    <n v="2018"/>
    <n v="136"/>
    <n v="1"/>
    <d v="2018-01-01T00:00:00"/>
    <d v="2018-12-31T00:00:00"/>
    <d v="2018-12-31T00:00:00"/>
    <x v="14"/>
    <s v="Bonificación Especial de Recreación"/>
    <n v="168"/>
    <d v="2018-08-22T00:00:00"/>
    <s v="PAGO DE LA NOMINA DEL MES DE AGOSTO DE 2018, DE LOS SERVIDORES DE PLANTA FIJA DE LA SECRETARIA JURIDICA DISTRITAL."/>
    <s v="ETHEL VASQUEZ ROJAS"/>
    <n v="4799"/>
    <n v="1766068"/>
    <n v="0"/>
    <n v="0"/>
    <s v="AGOTADO"/>
    <n v="0"/>
    <n v="1766068"/>
    <s v="AGOSTO"/>
    <n v="168"/>
  </r>
  <r>
    <n v="2018"/>
    <n v="136"/>
    <n v="1"/>
    <d v="2018-01-01T00:00:00"/>
    <d v="2018-12-31T00:00:00"/>
    <d v="2018-12-31T00:00:00"/>
    <x v="14"/>
    <s v="Bonificación Especial de Recreación"/>
    <n v="179"/>
    <d v="2018-09-05T00:00:00"/>
    <s v="Nómina adicional del mes Agosto de 2018."/>
    <s v="ETHEL VASQUEZ ROJAS"/>
    <n v="5122"/>
    <n v="390009"/>
    <n v="0"/>
    <n v="0"/>
    <s v="AGOTADO"/>
    <n v="0"/>
    <n v="390009"/>
    <s v="SEPTIEMBRE"/>
    <n v="179"/>
  </r>
  <r>
    <n v="2018"/>
    <n v="136"/>
    <n v="1"/>
    <d v="2018-01-01T00:00:00"/>
    <d v="2018-12-31T00:00:00"/>
    <d v="2018-12-31T00:00:00"/>
    <x v="14"/>
    <s v="Bonificación Especial de Recreación"/>
    <n v="185"/>
    <d v="2018-09-18T00:00:00"/>
    <s v="Pago de la nómina y cesantías del mes de septiembre de 2018."/>
    <s v="ETHEL VASQUEZ ROJAS"/>
    <n v="5463"/>
    <n v="3037995"/>
    <n v="0"/>
    <n v="0"/>
    <s v="AGOTADO"/>
    <n v="0"/>
    <n v="3037995"/>
    <s v="SEPTIEMBRE"/>
    <n v="185"/>
  </r>
  <r>
    <n v="2018"/>
    <n v="136"/>
    <n v="1"/>
    <d v="2018-01-01T00:00:00"/>
    <d v="2018-12-31T00:00:00"/>
    <d v="2018-12-31T00:00:00"/>
    <x v="14"/>
    <s v="Bonificación Especial de Recreación"/>
    <n v="199"/>
    <d v="2018-10-17T00:00:00"/>
    <s v="Pago de nómina y cesantías fondos del mes de octubre de 2018."/>
    <s v="DORA BELEN GUTIERREZ HERNANDEZ"/>
    <n v="6168"/>
    <n v="2238257"/>
    <n v="0"/>
    <n v="0"/>
    <s v="AGOTADO"/>
    <n v="0"/>
    <n v="2238257"/>
    <s v="OCTUBRE"/>
    <n v="199"/>
  </r>
  <r>
    <n v="2018"/>
    <n v="136"/>
    <n v="1"/>
    <d v="2018-01-01T00:00:00"/>
    <d v="2018-12-31T00:00:00"/>
    <d v="2018-12-31T00:00:00"/>
    <x v="14"/>
    <s v="Bonificación Especial de Recreación"/>
    <n v="214"/>
    <d v="2018-11-20T00:00:00"/>
    <s v="Pago de la nómina de los servidores de la Secretaría Jurídica Distrital, del mes de Noviembre de 2018."/>
    <s v="ETHEL VASQUEZ ROJAS"/>
    <n v="6984"/>
    <n v="1994506"/>
    <n v="0"/>
    <n v="0"/>
    <s v="AGOTADO"/>
    <n v="0"/>
    <n v="1994506"/>
    <s v="NOVIEMBRE"/>
    <n v="214"/>
  </r>
  <r>
    <n v="2018"/>
    <n v="136"/>
    <n v="1"/>
    <d v="2018-01-01T00:00:00"/>
    <d v="2018-12-31T00:00:00"/>
    <d v="2018-12-31T00:00:00"/>
    <x v="14"/>
    <s v="Bonificación Especial de Recreación"/>
    <n v="224"/>
    <d v="2018-12-07T00:00:00"/>
    <s v="Pago de la nómina del mes de diciembre de 2018, de  los servidores de planta de la Secretaría Jurídica Distrital."/>
    <s v="ETHEL VASQUEZ ROJAS"/>
    <n v="7407"/>
    <n v="9547629"/>
    <n v="0"/>
    <n v="0"/>
    <s v="AGOTADO"/>
    <n v="0"/>
    <n v="9547629"/>
    <s v="DICIEMBRE"/>
    <n v="224"/>
  </r>
  <r>
    <n v="2018"/>
    <n v="136"/>
    <n v="1"/>
    <d v="2018-01-01T00:00:00"/>
    <d v="2018-12-31T00:00:00"/>
    <d v="2018-12-31T00:00:00"/>
    <x v="15"/>
    <s v="Reconocimiento por Permanencia en el Servicio Público"/>
    <n v="90"/>
    <d v="2018-01-22T00:00:00"/>
    <s v="Pago de la nómina del mes de enero de 2018."/>
    <s v="ETHEL VASQUEZ ROJAS"/>
    <n v="444"/>
    <n v="74725955"/>
    <n v="0"/>
    <n v="0"/>
    <s v="AGOTADO"/>
    <n v="0"/>
    <n v="74725955"/>
    <s v="ENERO"/>
    <n v="90"/>
  </r>
  <r>
    <n v="2018"/>
    <n v="136"/>
    <n v="1"/>
    <d v="2018-01-01T00:00:00"/>
    <d v="2018-12-31T00:00:00"/>
    <d v="2018-12-31T00:00:00"/>
    <x v="15"/>
    <s v="Reconocimiento por Permanencia en el Servicio Público"/>
    <n v="111"/>
    <d v="2018-02-16T00:00:00"/>
    <s v="Pago de nómina y cesantías del mes de febrero de 2018."/>
    <s v="ETHEL VASQUEZ ROJAS"/>
    <n v="1026"/>
    <n v="7091701"/>
    <n v="0"/>
    <n v="0"/>
    <s v="AGOTADO"/>
    <n v="0"/>
    <n v="7091701"/>
    <s v="FEBRERO"/>
    <n v="111"/>
  </r>
  <r>
    <n v="2018"/>
    <n v="136"/>
    <n v="1"/>
    <d v="2018-01-01T00:00:00"/>
    <d v="2018-12-31T00:00:00"/>
    <d v="2018-12-31T00:00:00"/>
    <x v="15"/>
    <s v="Reconocimiento por Permanencia en el Servicio Público"/>
    <n v="123"/>
    <d v="2018-04-17T00:00:00"/>
    <s v="PAGO DE LA NOMINA Y CESANTIAS DEL MES DE ABRIL DE 2018."/>
    <s v="ETHEL VASQUEZ ROJAS"/>
    <n v="2195"/>
    <n v="4972977"/>
    <n v="4972977"/>
    <n v="0"/>
    <s v="ANULADO"/>
    <n v="0"/>
    <n v="0"/>
    <s v="ABRIL"/>
    <n v="123"/>
  </r>
  <r>
    <n v="2018"/>
    <n v="136"/>
    <n v="1"/>
    <d v="2018-01-01T00:00:00"/>
    <d v="2018-12-31T00:00:00"/>
    <d v="2018-12-31T00:00:00"/>
    <x v="15"/>
    <s v="Reconocimiento por Permanencia en el Servicio Público"/>
    <n v="131"/>
    <d v="2018-05-21T00:00:00"/>
    <s v="Pago de la nómina de los servidores públicos de la Secretaría Jurídica Distrital,  del mes de Mayo de 2018."/>
    <s v="ETHEL VASQUEZ ROJAS"/>
    <n v="2766"/>
    <n v="4972977"/>
    <n v="0"/>
    <n v="0"/>
    <s v="AGOTADO"/>
    <n v="0"/>
    <n v="4972977"/>
    <s v="MAYO"/>
    <n v="131"/>
  </r>
  <r>
    <n v="2018"/>
    <n v="136"/>
    <n v="1"/>
    <d v="2018-01-01T00:00:00"/>
    <d v="2018-12-31T00:00:00"/>
    <d v="2018-12-31T00:00:00"/>
    <x v="16"/>
    <s v="Honorarios Entidad"/>
    <n v="13"/>
    <d v="2018-01-09T00:00:00"/>
    <s v="Prestar los servicios profesionales altamente calificados como abogado experto en Derecho Administrativo y/o en Derecho Público, para brindar asesoría y acompañamiento jurídico al despacho del Alcalde Mayor de Bogotá, D.C., y a la Secretaría Jurídica Distrital, en temas de alto impacto para el Distrito Capital."/>
    <s v="WILLIAM ANTONIO BURGOS DURANGO"/>
    <n v="64"/>
    <n v="210000000"/>
    <n v="1000000"/>
    <n v="0"/>
    <s v="AGOTADO"/>
    <n v="0"/>
    <n v="209000000"/>
    <s v="ENERO"/>
    <n v="13"/>
  </r>
  <r>
    <n v="2018"/>
    <n v="136"/>
    <n v="1"/>
    <d v="2018-01-01T00:00:00"/>
    <d v="2018-12-31T00:00:00"/>
    <d v="2018-12-31T00:00:00"/>
    <x v="16"/>
    <s v="Honorarios Entidad"/>
    <n v="14"/>
    <d v="2018-01-09T00:00:00"/>
    <s v="Prestar los servicios profesionales altamente calificados como abogado experto en Derecho Constitucional y/o Derecho Público, con el fin de brindar asesoría y acompañamiento jurídico que requiera el despacho del Alcalde Mayor de Bogotá, D.C., y/o la Secretaría Jurídica Distrital."/>
    <s v="WILLIAM ANTONIO BURGOS DURANGO"/>
    <n v="64"/>
    <n v="210000000"/>
    <n v="210000000"/>
    <n v="0"/>
    <s v="ANULADO"/>
    <n v="0"/>
    <n v="0"/>
    <s v="ENERO"/>
    <n v="14"/>
  </r>
  <r>
    <n v="2018"/>
    <n v="136"/>
    <n v="1"/>
    <d v="2018-01-01T00:00:00"/>
    <d v="2018-12-31T00:00:00"/>
    <d v="2018-12-31T00:00:00"/>
    <x v="16"/>
    <s v="Honorarios Entidad"/>
    <n v="36"/>
    <d v="2018-01-10T00:00:00"/>
    <s v="Prestar los servicios profesionales para la implementación del nuevo marco normativo contable en la Secretaría Jurídica Distrital."/>
    <s v="DALILA ASTRID HERNANDEZ CORZO"/>
    <n v="132"/>
    <n v="110477235"/>
    <n v="0"/>
    <n v="0"/>
    <s v="AGOTADO"/>
    <n v="0"/>
    <n v="110477235"/>
    <s v="ENERO"/>
    <n v="36"/>
  </r>
  <r>
    <n v="2018"/>
    <n v="136"/>
    <n v="1"/>
    <d v="2018-01-01T00:00:00"/>
    <d v="2018-12-31T00:00:00"/>
    <d v="2018-12-31T00:00:00"/>
    <x v="16"/>
    <s v="Honorarios Entidad"/>
    <n v="37"/>
    <d v="2018-01-10T00:00:00"/>
    <s v="Prestar los servicios profesionales en la formulación e implementación de las desiciones de la Dirección de Gestión Corporativa."/>
    <s v="DALILA ASTRID HERNANDEZ CORZO"/>
    <n v="132"/>
    <n v="110477235"/>
    <n v="0"/>
    <n v="0"/>
    <s v="AGOTADO"/>
    <n v="0"/>
    <n v="110477235"/>
    <s v="ENERO"/>
    <n v="37"/>
  </r>
  <r>
    <n v="2018"/>
    <n v="136"/>
    <n v="1"/>
    <d v="2018-01-01T00:00:00"/>
    <d v="2018-12-31T00:00:00"/>
    <d v="2018-12-31T00:00:00"/>
    <x v="16"/>
    <s v="Honorarios Entidad"/>
    <n v="38"/>
    <d v="2018-01-10T00:00:00"/>
    <s v="Prestar servicios profesionales para la formulación, implementación y seguimiento del Sistema de Gestión de Seguridad y Salud en el trabajo, conforme a los requisitos establecidos en el Decreto 1072 de 2015.implementación del nuevo marco normativo contable en la Secretaría Jurídica Distrital."/>
    <s v="DALILA ASTRID HERNANDEZ CORZO"/>
    <n v="132"/>
    <n v="88381788"/>
    <n v="88381788"/>
    <n v="0"/>
    <s v="ANULADO"/>
    <n v="0"/>
    <n v="0"/>
    <s v="ENERO"/>
    <n v="38"/>
  </r>
  <r>
    <n v="2018"/>
    <n v="136"/>
    <n v="1"/>
    <d v="2018-01-01T00:00:00"/>
    <d v="2018-12-31T00:00:00"/>
    <d v="2018-12-31T00:00:00"/>
    <x v="16"/>
    <s v="Honorarios Entidad"/>
    <n v="39"/>
    <d v="2018-01-10T00:00:00"/>
    <s v="Prestar los servicios profesionales en los componentes del proceso de gestión del talento humano que le sean asignados por la Dirección de Gestión Corporativa."/>
    <s v="DALILA ASTRID HERNANDEZ CORZO"/>
    <n v="132"/>
    <n v="88381788"/>
    <n v="0"/>
    <n v="0"/>
    <s v="AGOTADO"/>
    <n v="0"/>
    <n v="88381788"/>
    <s v="ENERO"/>
    <n v="39"/>
  </r>
  <r>
    <n v="2018"/>
    <n v="136"/>
    <n v="1"/>
    <d v="2018-01-01T00:00:00"/>
    <d v="2018-12-31T00:00:00"/>
    <d v="2018-12-31T00:00:00"/>
    <x v="16"/>
    <s v="Honorarios Entidad"/>
    <n v="40"/>
    <d v="2018-01-10T00:00:00"/>
    <s v="Prestar los servicios profesionales dentro de los procedimientos administrativos y técnicos relacionados con el Plan Institucional de Gestión Ambiental."/>
    <s v="DALILA ASTRID HERNANDEZ CORZO"/>
    <n v="132"/>
    <n v="58921192"/>
    <n v="58921192"/>
    <n v="0"/>
    <s v="ANULADO"/>
    <n v="0"/>
    <n v="0"/>
    <s v="ENERO"/>
    <n v="40"/>
  </r>
  <r>
    <n v="2018"/>
    <n v="136"/>
    <n v="1"/>
    <d v="2018-01-01T00:00:00"/>
    <d v="2018-12-31T00:00:00"/>
    <d v="2018-12-31T00:00:00"/>
    <x v="16"/>
    <s v="Honorarios Entidad"/>
    <n v="41"/>
    <d v="2018-01-10T00:00:00"/>
    <s v="Prestar los servicios profesionales en la evaluación y seguimiento de los asuntos relacionados con los diferentes procesos, palnes y proyectos a cargo de la Dirección de Gestión Corporativa."/>
    <s v="DALILA ASTRID HERNANDEZ CORZO"/>
    <n v="132"/>
    <n v="110477235"/>
    <n v="0"/>
    <n v="0"/>
    <s v="AGOTADO"/>
    <n v="0"/>
    <n v="110477235"/>
    <s v="ENERO"/>
    <n v="41"/>
  </r>
  <r>
    <n v="2018"/>
    <n v="136"/>
    <n v="1"/>
    <d v="2018-01-01T00:00:00"/>
    <d v="2018-12-31T00:00:00"/>
    <d v="2018-12-31T00:00:00"/>
    <x v="16"/>
    <s v="Honorarios Entidad"/>
    <n v="42"/>
    <d v="2018-01-10T00:00:00"/>
    <s v="Prestar los servicios profesionales para apoyar en el desarrollo y cumplimiento de las actividades establecidas en el procedimiento de notificaciones de la Secretaría Jurídica Distrital."/>
    <s v="DALILA ASTRID HERNANDEZ CORZO"/>
    <n v="132"/>
    <n v="110477235"/>
    <n v="110477235"/>
    <n v="0"/>
    <s v="ANULADO"/>
    <n v="0"/>
    <n v="0"/>
    <s v="ENERO"/>
    <n v="42"/>
  </r>
  <r>
    <n v="2018"/>
    <n v="136"/>
    <n v="1"/>
    <d v="2018-01-01T00:00:00"/>
    <d v="2018-12-31T00:00:00"/>
    <d v="2018-12-31T00:00:00"/>
    <x v="16"/>
    <s v="Honorarios Entidad"/>
    <n v="43"/>
    <d v="2018-01-10T00:00:00"/>
    <s v="Prestar los servicios profesionales dentro de las actividades relacionadas con el Sistema de Quejas y Soluciones de la Secretaría Jurídica Distrital."/>
    <s v="DALILA ASTRID HERNANDEZ CORZO"/>
    <n v="132"/>
    <n v="58921192"/>
    <n v="58921192"/>
    <n v="0"/>
    <s v="ANULADO"/>
    <n v="0"/>
    <n v="0"/>
    <s v="ENERO"/>
    <n v="43"/>
  </r>
  <r>
    <n v="2018"/>
    <n v="136"/>
    <n v="1"/>
    <d v="2018-01-01T00:00:00"/>
    <d v="2018-12-31T00:00:00"/>
    <d v="2018-12-31T00:00:00"/>
    <x v="16"/>
    <s v="Honorarios Entidad"/>
    <n v="50"/>
    <d v="2018-01-11T00:00:00"/>
    <s v="Prestar servicios profesionales para la formulación, implementación y seguimiento del Sistema de Gestión de Seguridad y Salud en el trabajo, conforme a los requisitos establecidos en el Decreto 1072 de 2015."/>
    <s v="DALILA ASTRID HERNANDEZ CORZO"/>
    <n v="132"/>
    <n v="88381788"/>
    <n v="0"/>
    <n v="0"/>
    <s v="AGOTADO"/>
    <n v="0"/>
    <n v="88381788"/>
    <s v="ENERO"/>
    <n v="50"/>
  </r>
  <r>
    <n v="2018"/>
    <n v="136"/>
    <n v="1"/>
    <d v="2018-01-01T00:00:00"/>
    <d v="2018-12-31T00:00:00"/>
    <d v="2018-12-31T00:00:00"/>
    <x v="16"/>
    <s v="Honorarios Entidad"/>
    <n v="72"/>
    <d v="2018-01-12T00:00:00"/>
    <s v="Prestar los servicios profesionales para la representación judicial de Bogotá, D.C., en relación con la Acción Popular No. 2017-0050 promovida en contra del Distrito Capial."/>
    <s v="LUZ ELENA RODRIGUEZ QUIMBAYO"/>
    <n v="207"/>
    <n v="70000000"/>
    <n v="35000000"/>
    <n v="0"/>
    <s v="AGOTADO"/>
    <n v="0"/>
    <n v="35000000"/>
    <s v="ENERO"/>
    <n v="72"/>
  </r>
  <r>
    <n v="2018"/>
    <n v="136"/>
    <n v="1"/>
    <d v="2018-01-01T00:00:00"/>
    <d v="2018-12-31T00:00:00"/>
    <d v="2018-12-31T00:00:00"/>
    <x v="16"/>
    <s v="Honorarios Entidad"/>
    <n v="73"/>
    <d v="2018-01-12T00:00:00"/>
    <s v="Prestar servicios profesionales para realizar la sustentación ante despachos judiciales, del dictamen pericial en el proceso penal caso tierreros."/>
    <s v="LUZ ELENA RODRIGUEZ QUIMBAYO"/>
    <s v="3-2018-214"/>
    <n v="15000000"/>
    <n v="15000000"/>
    <n v="0"/>
    <s v="ANULADO"/>
    <n v="0"/>
    <n v="0"/>
    <s v="ENERO"/>
    <n v="73"/>
  </r>
  <r>
    <n v="2018"/>
    <n v="136"/>
    <n v="1"/>
    <d v="2018-01-01T00:00:00"/>
    <d v="2018-12-31T00:00:00"/>
    <d v="2018-12-31T00:00:00"/>
    <x v="16"/>
    <s v="Honorarios Entidad"/>
    <n v="87"/>
    <d v="2018-01-15T00:00:00"/>
    <s v="Prestar los servicios profesionales para la realización de actividades propias del control interno de la Secretaría Jurídica Distrital."/>
    <s v="DIK MARTINEZ VELASQUEZ"/>
    <n v="276"/>
    <n v="110477235"/>
    <n v="0"/>
    <n v="0"/>
    <s v="AGOTADO"/>
    <n v="0"/>
    <n v="110477235"/>
    <s v="ENERO"/>
    <n v="87"/>
  </r>
  <r>
    <n v="2018"/>
    <n v="136"/>
    <n v="1"/>
    <d v="2018-01-01T00:00:00"/>
    <d v="2018-12-31T00:00:00"/>
    <d v="2018-12-31T00:00:00"/>
    <x v="16"/>
    <s v="Honorarios Entidad"/>
    <n v="93"/>
    <d v="2018-01-23T00:00:00"/>
    <s v="Prestar los servicios profesionales para asesorar la realización de actividades propias del control interno de la Secretaría Jurídica Distrital."/>
    <s v="DIK MARTINEZ VELASQUEZ"/>
    <n v="456"/>
    <n v="110477235"/>
    <n v="0"/>
    <n v="0"/>
    <s v="AGOTADO"/>
    <n v="0"/>
    <n v="110477235"/>
    <s v="ENERO"/>
    <n v="93"/>
  </r>
  <r>
    <n v="2018"/>
    <n v="136"/>
    <n v="1"/>
    <d v="2018-01-01T00:00:00"/>
    <d v="2018-12-31T00:00:00"/>
    <d v="2018-12-31T00:00:00"/>
    <x v="16"/>
    <s v="Honorarios Entidad"/>
    <n v="99"/>
    <d v="2018-01-24T00:00:00"/>
    <s v="Prestar servicios profesionales especializados como abogado (a) experto en Derecho Constitucional y/o Derecho Público, con el fin de brindar asesoría y acompañamiento jurídico que requiera el Despacho del Alcalde de Bogotá D.C. y/o la Secretaría Jurídica Distrital."/>
    <s v="DALILA ASTRID HERNANDEZ CORZO"/>
    <s v="3-2018-493"/>
    <n v="110477235"/>
    <n v="0"/>
    <n v="0"/>
    <s v="AGOTADO"/>
    <n v="0"/>
    <n v="110477235"/>
    <s v="ENERO"/>
    <n v="99"/>
  </r>
  <r>
    <n v="2018"/>
    <n v="136"/>
    <n v="1"/>
    <d v="2018-01-01T00:00:00"/>
    <d v="2018-12-31T00:00:00"/>
    <d v="2018-12-31T00:00:00"/>
    <x v="16"/>
    <s v="Honorarios Entidad"/>
    <n v="100"/>
    <d v="2018-01-24T00:00:00"/>
    <s v="Prestar los servicios profesionales para el desarrollo de estrategias de comunicación de la Secretaría Jurídica Distrtial."/>
    <s v="DALILA ASTRID HERNANDEZ CORZO"/>
    <s v="3-2018-499"/>
    <n v="88381788"/>
    <n v="0"/>
    <n v="0"/>
    <s v="AGOTADO"/>
    <n v="0"/>
    <n v="88381788"/>
    <s v="ENERO"/>
    <n v="100"/>
  </r>
  <r>
    <n v="2018"/>
    <n v="136"/>
    <n v="1"/>
    <d v="2018-01-01T00:00:00"/>
    <d v="2018-12-31T00:00:00"/>
    <d v="2018-12-31T00:00:00"/>
    <x v="16"/>
    <s v="Honorarios Entidad"/>
    <n v="101"/>
    <d v="2018-01-24T00:00:00"/>
    <s v="Prestar los servicios profesionales especializados para desarrollar las actividades propias de empleo público para la Secretaría Jurídica Distrital."/>
    <s v="DALILA ASTRID HERNANDEZ CORZO"/>
    <n v="511"/>
    <n v="88381788"/>
    <n v="0"/>
    <n v="0"/>
    <s v="AGOTADO"/>
    <n v="0"/>
    <n v="88381788"/>
    <s v="ENERO"/>
    <n v="101"/>
  </r>
  <r>
    <n v="2018"/>
    <n v="136"/>
    <n v="1"/>
    <d v="2018-01-01T00:00:00"/>
    <d v="2018-12-31T00:00:00"/>
    <d v="2018-12-31T00:00:00"/>
    <x v="16"/>
    <s v="Honorarios Entidad"/>
    <n v="102"/>
    <d v="2018-01-24T00:00:00"/>
    <s v="Prestar sus servicios profesionales para apoyar en el desarrollo y cumplimiento de las actividades establecidas en el procedimiento de notificaciones de la Secretaría Jurídica Distrital."/>
    <s v="DALILA ASTRID HERNANDEZ CORZO"/>
    <n v="511"/>
    <n v="81016639"/>
    <n v="22095447"/>
    <n v="0"/>
    <s v="AGOTADO"/>
    <n v="0"/>
    <n v="58921192"/>
    <s v="ENERO"/>
    <n v="102"/>
  </r>
  <r>
    <n v="2018"/>
    <n v="136"/>
    <n v="1"/>
    <d v="2018-01-01T00:00:00"/>
    <d v="2018-12-31T00:00:00"/>
    <d v="2018-12-31T00:00:00"/>
    <x v="16"/>
    <s v="Honorarios Entidad"/>
    <n v="103"/>
    <d v="2018-01-24T00:00:00"/>
    <s v="Prestar los servicios profesionales dentro de las actividades relacionadas con el Sistema de Quejas y Soluciones de la Secretaría Jurídica Distrital."/>
    <s v="DALILA ASTRID HERNANDEZ CORZO"/>
    <n v="511"/>
    <n v="88381788"/>
    <n v="0"/>
    <n v="0"/>
    <s v="AGOTADO"/>
    <n v="0"/>
    <n v="88381788"/>
    <s v="ENERO"/>
    <n v="103"/>
  </r>
  <r>
    <n v="2018"/>
    <n v="136"/>
    <n v="1"/>
    <d v="2018-01-01T00:00:00"/>
    <d v="2018-12-31T00:00:00"/>
    <d v="2018-12-31T00:00:00"/>
    <x v="16"/>
    <s v="Honorarios Entidad"/>
    <n v="104"/>
    <d v="2018-01-24T00:00:00"/>
    <s v="Prestar los servicios profesionales de acompañamiento jurídico en el Distrito Capital, en la elaboración de una política de prevención de daño antijurídico y revisión de lineamientos en temas de arbitramento nacional e internacional, para la prevención de disputas."/>
    <s v="GLORIA EDITH MARTINEZ SIERRA"/>
    <n v="515"/>
    <n v="80347080"/>
    <n v="0"/>
    <n v="0"/>
    <s v="AGOTADO"/>
    <n v="0"/>
    <n v="80347080"/>
    <s v="ENERO"/>
    <n v="104"/>
  </r>
  <r>
    <n v="2018"/>
    <n v="136"/>
    <n v="1"/>
    <d v="2018-01-01T00:00:00"/>
    <d v="2018-12-31T00:00:00"/>
    <d v="2018-12-31T00:00:00"/>
    <x v="16"/>
    <s v="Honorarios Entidad"/>
    <n v="164"/>
    <d v="2018-08-15T00:00:00"/>
    <s v="Prestar los sevicios profesionales altamente calificados como abogado experto en contratación estatal, para brindar asesori y acompañamiento jurídico al despacho del Alcalde Mayor de Bogotá, D.C., y a la Secretaría Jurídica Distrital, en temas de alto impacto para el Distrito Capital."/>
    <s v="WILLIAM ANTONIO BURGOS DURANGO"/>
    <n v="4631"/>
    <n v="75000000"/>
    <n v="75000000"/>
    <n v="0"/>
    <s v="ANULADO"/>
    <n v="0"/>
    <n v="0"/>
    <s v="AGOSTO"/>
    <n v="164"/>
  </r>
  <r>
    <n v="2018"/>
    <n v="136"/>
    <n v="1"/>
    <d v="2018-01-01T00:00:00"/>
    <d v="2018-12-31T00:00:00"/>
    <d v="2018-12-31T00:00:00"/>
    <x v="16"/>
    <s v="Honorarios Entidad"/>
    <n v="166"/>
    <d v="2018-08-21T00:00:00"/>
    <s v="Prestar los Servicios Profesionales para ejercer la Representación Judicial de Bogotá D.C., en relación con la Acción Popular No. 2018-00683."/>
    <s v="DALILA ASTRID HERNANDEZ CORZO"/>
    <n v="4787"/>
    <n v="148750000"/>
    <n v="14875000"/>
    <n v="0"/>
    <s v="AGOTADO"/>
    <n v="0"/>
    <n v="133875000"/>
    <s v="AGOSTO"/>
    <n v="166"/>
  </r>
  <r>
    <n v="2018"/>
    <n v="136"/>
    <n v="1"/>
    <d v="2018-01-01T00:00:00"/>
    <d v="2018-12-31T00:00:00"/>
    <d v="2018-12-31T00:00:00"/>
    <x v="16"/>
    <s v="Honorarios Entidad"/>
    <n v="183"/>
    <d v="2018-09-12T00:00:00"/>
    <s v="Prestar los servicios profesionales altamente calificados en contratación estatal, para brindar asesoría y acompañamiento jurídico a la Secretaría Jurídica Distrital."/>
    <s v="WILLIAM ANTONIO BURGOS DURANGO"/>
    <n v="5381"/>
    <n v="75000000"/>
    <n v="21600000"/>
    <n v="0"/>
    <s v="AGOTADO"/>
    <n v="0"/>
    <n v="53400000"/>
    <s v="SEPTIEMBRE"/>
    <n v="183"/>
  </r>
  <r>
    <n v="2018"/>
    <n v="136"/>
    <n v="1"/>
    <d v="2018-01-01T00:00:00"/>
    <d v="2018-12-31T00:00:00"/>
    <d v="2018-12-31T00:00:00"/>
    <x v="16"/>
    <s v="Honorarios Entidad"/>
    <n v="207"/>
    <d v="2018-10-31T00:00:00"/>
    <s v="Contratar el servicio de consultoría para el análisis de cargas laborales y dimensionamiento estratégico de la planta de personal de la Secretaría Jurídica Distrital."/>
    <s v="DORA BELEN GUTIERREZ HERNANDEZ"/>
    <n v="6509"/>
    <n v="140106082"/>
    <n v="0"/>
    <n v="0"/>
    <s v="AGOTADO"/>
    <n v="0"/>
    <n v="140106082"/>
    <s v="OCTUBRE"/>
    <n v="207"/>
  </r>
  <r>
    <n v="2018"/>
    <n v="136"/>
    <n v="1"/>
    <d v="2018-01-01T00:00:00"/>
    <d v="2018-12-31T00:00:00"/>
    <d v="2018-12-31T00:00:00"/>
    <x v="17"/>
    <s v="Remuneración Servicios Técnicos"/>
    <n v="152"/>
    <d v="2018-07-19T00:00:00"/>
    <s v="TRASLADO PRESUPUESTAL"/>
    <s v="ETHEL VASQUEZ ROJAS"/>
    <n v="4087"/>
    <n v="309000000"/>
    <n v="309000000"/>
    <n v="0"/>
    <s v="ANULADO"/>
    <n v="0"/>
    <n v="0"/>
    <s v="JULIO"/>
    <n v="152"/>
  </r>
  <r>
    <n v="2018"/>
    <n v="136"/>
    <n v="1"/>
    <d v="2018-01-01T00:00:00"/>
    <d v="2018-12-31T00:00:00"/>
    <d v="2018-12-31T00:00:00"/>
    <x v="18"/>
    <s v="Otros Gastos de Personal"/>
    <n v="186"/>
    <d v="2018-09-18T00:00:00"/>
    <s v="Iniciar el trámite para financiar los costos del proceso de selección por merito para proveer 104 cargos vacantes en la planta de personal de la Secretaría Jurídica Distrital."/>
    <s v="ETHEL VASQUEZ ROJAS"/>
    <n v="5465"/>
    <n v="364000000"/>
    <n v="0"/>
    <n v="0"/>
    <s v="AGOTADO"/>
    <n v="0"/>
    <n v="364000000"/>
    <s v="SEPTIEMBRE"/>
    <n v="186"/>
  </r>
  <r>
    <n v="2018"/>
    <n v="136"/>
    <n v="1"/>
    <d v="2018-01-01T00:00:00"/>
    <d v="2018-12-31T00:00:00"/>
    <d v="2018-12-31T00:00:00"/>
    <x v="19"/>
    <s v="Cesantías Fondos Privados"/>
    <n v="111"/>
    <d v="2018-02-16T00:00:00"/>
    <s v="Pago de nómina y cesantías del mes de febrero de 2018."/>
    <s v="ETHEL VASQUEZ ROJAS"/>
    <n v="1026"/>
    <n v="675258"/>
    <n v="0"/>
    <n v="0"/>
    <s v="AGOTADO"/>
    <n v="0"/>
    <n v="675258"/>
    <s v="FEBRERO"/>
    <n v="111"/>
  </r>
  <r>
    <n v="2018"/>
    <n v="136"/>
    <n v="1"/>
    <d v="2018-01-01T00:00:00"/>
    <d v="2018-12-31T00:00:00"/>
    <d v="2018-12-31T00:00:00"/>
    <x v="19"/>
    <s v="Cesantías Fondos Privados"/>
    <n v="123"/>
    <d v="2018-04-17T00:00:00"/>
    <s v="PAGO DE LA NOMINA Y CESANTIAS DEL MES DE ABRIL DE 2018."/>
    <s v="ETHEL VASQUEZ ROJAS"/>
    <n v="2195"/>
    <n v="1813201"/>
    <n v="1813201"/>
    <n v="0"/>
    <s v="ANULADO"/>
    <n v="0"/>
    <n v="0"/>
    <s v="ABRIL"/>
    <n v="123"/>
  </r>
  <r>
    <n v="2018"/>
    <n v="136"/>
    <n v="1"/>
    <d v="2018-01-01T00:00:00"/>
    <d v="2018-12-31T00:00:00"/>
    <d v="2018-12-31T00:00:00"/>
    <x v="19"/>
    <s v="Cesantías Fondos Privados"/>
    <n v="131"/>
    <d v="2018-05-21T00:00:00"/>
    <s v="Pago de la nómina de los servidores públicos de la Secretaría Jurídica Distrital,  del mes de Mayo de 2018."/>
    <s v="ETHEL VASQUEZ ROJAS"/>
    <n v="2766"/>
    <n v="1853952"/>
    <n v="0"/>
    <n v="0"/>
    <s v="AGOTADO"/>
    <n v="0"/>
    <n v="1853952"/>
    <s v="MAYO"/>
    <n v="131"/>
  </r>
  <r>
    <n v="2018"/>
    <n v="136"/>
    <n v="1"/>
    <d v="2018-01-01T00:00:00"/>
    <d v="2018-12-31T00:00:00"/>
    <d v="2018-12-31T00:00:00"/>
    <x v="19"/>
    <s v="Cesantías Fondos Privados"/>
    <n v="132"/>
    <d v="2018-05-21T00:00:00"/>
    <s v="Traslado presupuestal"/>
    <s v="ETHEL VASQUEZ ROJAS"/>
    <n v="2720"/>
    <n v="15468504"/>
    <n v="15468504"/>
    <n v="0"/>
    <s v="ANULADO"/>
    <n v="0"/>
    <n v="0"/>
    <s v="MAYO"/>
    <n v="132"/>
  </r>
  <r>
    <n v="2018"/>
    <n v="136"/>
    <n v="1"/>
    <d v="2018-01-01T00:00:00"/>
    <d v="2018-12-31T00:00:00"/>
    <d v="2018-12-31T00:00:00"/>
    <x v="19"/>
    <s v="Cesantías Fondos Privados"/>
    <n v="136"/>
    <d v="2018-06-12T00:00:00"/>
    <s v="Traslado Presupuestal"/>
    <s v="ETHEL VASQUEZ ROJAS"/>
    <n v="3199"/>
    <n v="15927965"/>
    <n v="15927965"/>
    <n v="0"/>
    <s v="ANULADO"/>
    <n v="0"/>
    <n v="0"/>
    <s v="JUNIO"/>
    <n v="136"/>
  </r>
  <r>
    <n v="2018"/>
    <n v="136"/>
    <n v="1"/>
    <d v="2018-01-01T00:00:00"/>
    <d v="2018-12-31T00:00:00"/>
    <d v="2018-12-31T00:00:00"/>
    <x v="19"/>
    <s v="Cesantías Fondos Privados"/>
    <n v="158"/>
    <d v="2018-08-02T00:00:00"/>
    <s v="Pago de Autoliquidación y Cesantías y Fondos Públicos (FONCEP) del mes de julio de 2018."/>
    <s v="ETHEL VASQUEZ ROJAS"/>
    <n v="4379"/>
    <n v="29610005"/>
    <n v="29610005"/>
    <n v="0"/>
    <s v="ANULADO"/>
    <n v="0"/>
    <n v="0"/>
    <s v="AGOSTO"/>
    <n v="158"/>
  </r>
  <r>
    <n v="2018"/>
    <n v="136"/>
    <n v="1"/>
    <d v="2018-01-01T00:00:00"/>
    <d v="2018-12-31T00:00:00"/>
    <d v="2018-12-31T00:00:00"/>
    <x v="19"/>
    <s v="Cesantías Fondos Privados"/>
    <n v="185"/>
    <d v="2018-09-18T00:00:00"/>
    <s v="Pago de la nómina y cesantías del mes de septiembre de 2018."/>
    <s v="ETHEL VASQUEZ ROJAS"/>
    <n v="5463"/>
    <n v="3911945"/>
    <n v="0"/>
    <n v="0"/>
    <s v="AGOTADO"/>
    <n v="0"/>
    <n v="3911945"/>
    <s v="SEPTIEMBRE"/>
    <n v="185"/>
  </r>
  <r>
    <n v="2018"/>
    <n v="136"/>
    <n v="1"/>
    <d v="2018-01-01T00:00:00"/>
    <d v="2018-12-31T00:00:00"/>
    <d v="2018-12-31T00:00:00"/>
    <x v="19"/>
    <s v="Cesantías Fondos Privados"/>
    <n v="197"/>
    <d v="2018-10-16T00:00:00"/>
    <s v="TRASLADO PRESUPUESTAL"/>
    <s v="DORA BELEN GUTIERREZ HERNANDEZ"/>
    <n v="6153"/>
    <n v="124584000"/>
    <n v="124584000"/>
    <n v="0"/>
    <s v="ANULADO"/>
    <n v="0"/>
    <n v="0"/>
    <s v="OCTUBRE"/>
    <n v="197"/>
  </r>
  <r>
    <n v="2018"/>
    <n v="136"/>
    <n v="1"/>
    <d v="2018-01-01T00:00:00"/>
    <d v="2018-12-31T00:00:00"/>
    <d v="2018-12-31T00:00:00"/>
    <x v="19"/>
    <s v="Cesantías Fondos Privados"/>
    <n v="199"/>
    <d v="2018-10-17T00:00:00"/>
    <s v="Pago de nómina y cesantías fondos del mes de octubre de 2018."/>
    <s v="DORA BELEN GUTIERREZ HERNANDEZ"/>
    <n v="6168"/>
    <n v="1759189"/>
    <n v="0"/>
    <n v="0"/>
    <s v="AGOTADO"/>
    <n v="0"/>
    <n v="1759189"/>
    <s v="OCTUBRE"/>
    <n v="199"/>
  </r>
  <r>
    <n v="2018"/>
    <n v="136"/>
    <n v="1"/>
    <d v="2018-01-01T00:00:00"/>
    <d v="2018-12-31T00:00:00"/>
    <d v="2018-12-31T00:00:00"/>
    <x v="19"/>
    <s v="Cesantías Fondos Privados"/>
    <n v="224"/>
    <d v="2018-12-07T00:00:00"/>
    <s v="Pago de la nómina del mes de diciembre de 2018, de  los servidores de planta de la Secretaría Jurídica Distrital."/>
    <s v="ETHEL VASQUEZ ROJAS"/>
    <n v="7407"/>
    <n v="4620347"/>
    <n v="0"/>
    <n v="0"/>
    <s v="AGOTADO"/>
    <n v="0"/>
    <n v="4620347"/>
    <s v="DICIEMBRE"/>
    <n v="224"/>
  </r>
  <r>
    <n v="2018"/>
    <n v="136"/>
    <n v="1"/>
    <d v="2018-01-01T00:00:00"/>
    <d v="2018-12-31T00:00:00"/>
    <d v="2018-12-31T00:00:00"/>
    <x v="19"/>
    <s v="Cesantías Fondos Privados"/>
    <n v="230"/>
    <d v="2018-12-14T00:00:00"/>
    <s v="Pago de Cesantias Fondos Públicos y Cesantías Fondos Privados, causadas en la vigencia 2018."/>
    <s v="ETHEL VASQUEZ ROJAS"/>
    <n v="7706"/>
    <n v="257368744"/>
    <n v="0"/>
    <n v="0"/>
    <s v="AGOTADO"/>
    <n v="0"/>
    <n v="257368744"/>
    <s v="DICIEMBRE"/>
    <n v="230"/>
  </r>
  <r>
    <n v="2018"/>
    <n v="136"/>
    <n v="1"/>
    <d v="2018-01-01T00:00:00"/>
    <d v="2018-12-31T00:00:00"/>
    <d v="2018-12-31T00:00:00"/>
    <x v="19"/>
    <s v="Cesantías Fondos Privados"/>
    <n v="231"/>
    <d v="2018-12-14T00:00:00"/>
    <s v="Pago de los intereses de las Cesantías Fondos Públicos y Cesantías Fondos Privados,  causados en la vigencia 2018."/>
    <s v="ETHEL VASQUEZ ROJAS"/>
    <n v="7709"/>
    <n v="30884249"/>
    <n v="0"/>
    <n v="0"/>
    <s v="AGOTADO"/>
    <n v="0"/>
    <n v="30884249"/>
    <s v="DICIEMBRE"/>
    <n v="231"/>
  </r>
  <r>
    <n v="2018"/>
    <n v="136"/>
    <n v="1"/>
    <d v="2018-01-01T00:00:00"/>
    <d v="2018-12-31T00:00:00"/>
    <d v="2018-12-31T00:00:00"/>
    <x v="20"/>
    <s v="Pensiones Fondos Privados"/>
    <n v="107"/>
    <d v="2018-02-02T00:00:00"/>
    <s v="Pago de la autoliquidación y cesantías fondos públicos  (FONCEP), del mes de enero de 2018."/>
    <s v="JORGE ERNESTO PARRA LEGUIZAMON"/>
    <n v="713"/>
    <n v="30600718"/>
    <n v="0"/>
    <n v="0"/>
    <s v="AGOTADO"/>
    <n v="0"/>
    <n v="30600718"/>
    <s v="FEBRERO"/>
    <n v="107"/>
  </r>
  <r>
    <n v="2018"/>
    <n v="136"/>
    <n v="1"/>
    <d v="2018-01-01T00:00:00"/>
    <d v="2018-12-31T00:00:00"/>
    <d v="2018-12-31T00:00:00"/>
    <x v="20"/>
    <s v="Pensiones Fondos Privados"/>
    <n v="114"/>
    <d v="2018-03-05T00:00:00"/>
    <s v="Pago de la autoliquidación, cesantías fondos públicos y comisiones del mes de febrero de 2018."/>
    <s v="ETHEL VASQUEZ ROJAS"/>
    <n v="1331"/>
    <n v="34518440"/>
    <n v="0"/>
    <n v="0"/>
    <s v="AGOTADO"/>
    <n v="0"/>
    <n v="34518440"/>
    <s v="MARZO"/>
    <n v="114"/>
  </r>
  <r>
    <n v="2018"/>
    <n v="136"/>
    <n v="1"/>
    <d v="2018-01-01T00:00:00"/>
    <d v="2018-12-31T00:00:00"/>
    <d v="2018-12-31T00:00:00"/>
    <x v="20"/>
    <s v="Pensiones Fondos Privados"/>
    <n v="122"/>
    <d v="2018-04-04T00:00:00"/>
    <s v="Pago de la Autoliquidación y Cesantías Fondos Públicos  (FONCEP) del mes de marzo de 2018."/>
    <s v="ETHEL VASQUEZ ROJAS"/>
    <n v="1875"/>
    <n v="33171785"/>
    <n v="0"/>
    <n v="0"/>
    <s v="AGOTADO"/>
    <n v="0"/>
    <n v="33171785"/>
    <s v="ABRIL"/>
    <n v="122"/>
  </r>
  <r>
    <n v="2018"/>
    <n v="136"/>
    <n v="1"/>
    <d v="2018-01-01T00:00:00"/>
    <d v="2018-12-31T00:00:00"/>
    <d v="2018-12-31T00:00:00"/>
    <x v="20"/>
    <s v="Pensiones Fondos Privados"/>
    <n v="128"/>
    <d v="2018-05-04T00:00:00"/>
    <s v="Pago de la autoliquidación y cesantías fondos públicos - FONCEP del mes de abril de 2018."/>
    <s v="ETHEL VASQUEZ ROJAS"/>
    <n v="2456"/>
    <n v="30718913"/>
    <n v="0"/>
    <n v="0"/>
    <s v="AGOTADO"/>
    <n v="0"/>
    <n v="30718913"/>
    <s v="MAYO"/>
    <n v="128"/>
  </r>
  <r>
    <n v="2018"/>
    <n v="136"/>
    <n v="1"/>
    <d v="2018-01-01T00:00:00"/>
    <d v="2018-12-31T00:00:00"/>
    <d v="2018-12-31T00:00:00"/>
    <x v="20"/>
    <s v="Pensiones Fondos Privados"/>
    <n v="132"/>
    <d v="2018-05-21T00:00:00"/>
    <s v="Traslado presupuestal"/>
    <s v="ETHEL VASQUEZ ROJAS"/>
    <n v="2720"/>
    <n v="20768447"/>
    <n v="20768447"/>
    <n v="0"/>
    <s v="ANULADO"/>
    <n v="0"/>
    <n v="0"/>
    <s v="MAYO"/>
    <n v="132"/>
  </r>
  <r>
    <n v="2018"/>
    <n v="136"/>
    <n v="1"/>
    <d v="2018-01-01T00:00:00"/>
    <d v="2018-12-31T00:00:00"/>
    <d v="2018-12-31T00:00:00"/>
    <x v="20"/>
    <s v="Pensiones Fondos Privados"/>
    <n v="134"/>
    <d v="2018-06-01T00:00:00"/>
    <s v="Autoliquidación y Cesantias Fondos Públicos (FONCEP) del mes de mayo de 2018."/>
    <s v="ETHEL VASQUEZ ROJAS"/>
    <n v="2992"/>
    <n v="30709211"/>
    <n v="0"/>
    <n v="0"/>
    <s v="AGOTADO"/>
    <n v="0"/>
    <n v="30709211"/>
    <s v="JUNIO"/>
    <n v="134"/>
  </r>
  <r>
    <n v="2018"/>
    <n v="136"/>
    <n v="1"/>
    <d v="2018-01-01T00:00:00"/>
    <d v="2018-12-31T00:00:00"/>
    <d v="2018-12-31T00:00:00"/>
    <x v="20"/>
    <s v="Pensiones Fondos Privados"/>
    <n v="136"/>
    <d v="2018-06-12T00:00:00"/>
    <s v="Traslado Presupuestal"/>
    <s v="ETHEL VASQUEZ ROJAS"/>
    <n v="3199"/>
    <n v="21385331"/>
    <n v="21385331"/>
    <n v="0"/>
    <s v="ANULADO"/>
    <n v="0"/>
    <n v="0"/>
    <s v="JUNIO"/>
    <n v="136"/>
  </r>
  <r>
    <n v="2018"/>
    <n v="136"/>
    <n v="1"/>
    <d v="2018-01-01T00:00:00"/>
    <d v="2018-12-31T00:00:00"/>
    <d v="2018-12-31T00:00:00"/>
    <x v="20"/>
    <s v="Pensiones Fondos Privados"/>
    <n v="145"/>
    <d v="2018-07-05T00:00:00"/>
    <s v="Pago de la Autoliquidación y Cesantias Fondos Públicos (FONCEP), del mes de junio de 2018."/>
    <s v="ETHEL VASQUEZ ROJAS"/>
    <n v="3714"/>
    <n v="30214569"/>
    <n v="0"/>
    <n v="0"/>
    <s v="AGOTADO"/>
    <n v="0"/>
    <n v="30214569"/>
    <s v="JULIO"/>
    <n v="145"/>
  </r>
  <r>
    <n v="2018"/>
    <n v="136"/>
    <n v="1"/>
    <d v="2018-01-01T00:00:00"/>
    <d v="2018-12-31T00:00:00"/>
    <d v="2018-12-31T00:00:00"/>
    <x v="20"/>
    <s v="Pensiones Fondos Privados"/>
    <n v="159"/>
    <d v="2018-08-02T00:00:00"/>
    <s v="Pago de Autoliquidación y Cesantias Fondos Públicos  (FONCEP) del mes de julio de 2018."/>
    <s v="ETHEL VASQUEZ ROJAS"/>
    <n v="4379"/>
    <n v="29610005"/>
    <n v="0"/>
    <n v="0"/>
    <s v="AGOTADO"/>
    <n v="0"/>
    <n v="29610005"/>
    <s v="AGOSTO"/>
    <n v="159"/>
  </r>
  <r>
    <n v="2018"/>
    <n v="136"/>
    <n v="1"/>
    <d v="2018-01-01T00:00:00"/>
    <d v="2018-12-31T00:00:00"/>
    <d v="2018-12-31T00:00:00"/>
    <x v="20"/>
    <s v="Pensiones Fondos Privados"/>
    <n v="180"/>
    <d v="2018-09-05T00:00:00"/>
    <s v="Pago de la Autoliquidacióny Cesantías Fondos Públicos (FONCEP) del mes de Agosto de 2018."/>
    <s v="ETHEL VASQUEZ ROJAS"/>
    <n v="5149"/>
    <n v="28623812"/>
    <n v="0"/>
    <n v="0"/>
    <s v="AGOTADO"/>
    <n v="0"/>
    <n v="28623812"/>
    <s v="SEPTIEMBRE"/>
    <n v="180"/>
  </r>
  <r>
    <n v="2018"/>
    <n v="136"/>
    <n v="1"/>
    <d v="2018-01-01T00:00:00"/>
    <d v="2018-12-31T00:00:00"/>
    <d v="2018-12-31T00:00:00"/>
    <x v="20"/>
    <s v="Pensiones Fondos Privados"/>
    <n v="190"/>
    <d v="2018-10-03T00:00:00"/>
    <s v="Pago de la Autoliquidación y Cesantías Fondos Públicos (FONCEP), del mes de Septiembre de 2018."/>
    <s v="ETHEL VASQUEZ ROJAS"/>
    <n v="5814"/>
    <n v="27108374"/>
    <n v="0"/>
    <n v="0"/>
    <s v="AGOTADO"/>
    <n v="0"/>
    <n v="27108374"/>
    <s v="OCTUBRE"/>
    <n v="190"/>
  </r>
  <r>
    <n v="2018"/>
    <n v="136"/>
    <n v="1"/>
    <d v="2018-01-01T00:00:00"/>
    <d v="2018-12-31T00:00:00"/>
    <d v="2018-12-31T00:00:00"/>
    <x v="20"/>
    <s v="Pensiones Fondos Privados"/>
    <n v="197"/>
    <d v="2018-10-16T00:00:00"/>
    <s v="TRASLADO PRESUPUESTAL"/>
    <s v="DORA BELEN GUTIERREZ HERNANDEZ"/>
    <n v="6153"/>
    <n v="140942000"/>
    <n v="140942000"/>
    <n v="0"/>
    <s v="ANULADO"/>
    <n v="0"/>
    <n v="0"/>
    <s v="OCTUBRE"/>
    <n v="197"/>
  </r>
  <r>
    <n v="2018"/>
    <n v="136"/>
    <n v="1"/>
    <d v="2018-01-01T00:00:00"/>
    <d v="2018-12-31T00:00:00"/>
    <d v="2018-12-31T00:00:00"/>
    <x v="20"/>
    <s v="Pensiones Fondos Privados"/>
    <n v="209"/>
    <d v="2018-11-07T00:00:00"/>
    <s v="Pago de la Autoliquidación y Cesantías Fondos Públicos (FONCEP), del mes de octubre de 2018."/>
    <s v="ETHEL VASQUEZ ROJAS"/>
    <n v="6756"/>
    <n v="24566578"/>
    <n v="0"/>
    <n v="0"/>
    <s v="AGOTADO"/>
    <n v="0"/>
    <n v="24566578"/>
    <s v="NOVIEMBRE"/>
    <n v="209"/>
  </r>
  <r>
    <n v="2018"/>
    <n v="136"/>
    <n v="1"/>
    <d v="2018-01-01T00:00:00"/>
    <d v="2018-12-31T00:00:00"/>
    <d v="2018-12-31T00:00:00"/>
    <x v="20"/>
    <s v="Pensiones Fondos Privados"/>
    <n v="222"/>
    <d v="2018-12-04T00:00:00"/>
    <s v="Pago de la Autoliquidación y Cesantías Fondos Públicos (FONCEP), del mes de noviembre de 2018."/>
    <s v="ETHEL VASQUEZ ROJAS"/>
    <n v="7347"/>
    <n v="23410380"/>
    <n v="0"/>
    <n v="0"/>
    <s v="AGOTADO"/>
    <n v="0"/>
    <n v="23410380"/>
    <s v="DICIEMBRE"/>
    <n v="222"/>
  </r>
  <r>
    <n v="2018"/>
    <n v="136"/>
    <n v="1"/>
    <d v="2018-01-01T00:00:00"/>
    <d v="2018-12-31T00:00:00"/>
    <d v="2018-12-31T00:00:00"/>
    <x v="20"/>
    <s v="Pensiones Fondos Privados"/>
    <n v="229"/>
    <d v="2018-12-14T00:00:00"/>
    <s v="Pago de la Autoliquidación y Cesantías Fondos Públicos (FONCEP), del mes de diciembre de 2018."/>
    <s v="ETHEL VASQUEZ ROJAS"/>
    <n v="7707"/>
    <n v="23055741"/>
    <n v="0"/>
    <n v="0"/>
    <s v="AGOTADO"/>
    <n v="0"/>
    <n v="23055741"/>
    <s v="DICIEMBRE"/>
    <n v="229"/>
  </r>
  <r>
    <n v="2018"/>
    <n v="136"/>
    <n v="1"/>
    <d v="2018-01-01T00:00:00"/>
    <d v="2018-12-31T00:00:00"/>
    <d v="2018-12-31T00:00:00"/>
    <x v="21"/>
    <s v="Salud EPS Privadas"/>
    <n v="107"/>
    <d v="2018-02-02T00:00:00"/>
    <s v="Pago de la autoliquidación y cesantías fondos públicos  (FONCEP), del mes de enero de 2018."/>
    <s v="JORGE ERNESTO PARRA LEGUIZAMON"/>
    <n v="713"/>
    <n v="62519116"/>
    <n v="0"/>
    <n v="0"/>
    <s v="AGOTADO"/>
    <n v="0"/>
    <n v="62519116"/>
    <s v="FEBRERO"/>
    <n v="107"/>
  </r>
  <r>
    <n v="2018"/>
    <n v="136"/>
    <n v="1"/>
    <d v="2018-01-01T00:00:00"/>
    <d v="2018-12-31T00:00:00"/>
    <d v="2018-12-31T00:00:00"/>
    <x v="21"/>
    <s v="Salud EPS Privadas"/>
    <n v="112"/>
    <d v="2018-03-01T00:00:00"/>
    <s v="Pago de aportes de seguridad social y parafiscales de la liquidación de prestaciones pagadas en el mes de febrero de 2018."/>
    <s v="ETHEL VASQUEZ ROJAS"/>
    <n v="1195"/>
    <n v="104959"/>
    <n v="0"/>
    <n v="0"/>
    <s v="AGOTADO"/>
    <n v="0"/>
    <n v="104959"/>
    <s v="MARZO"/>
    <n v="112"/>
  </r>
  <r>
    <n v="2018"/>
    <n v="136"/>
    <n v="1"/>
    <d v="2018-01-01T00:00:00"/>
    <d v="2018-12-31T00:00:00"/>
    <d v="2018-12-31T00:00:00"/>
    <x v="21"/>
    <s v="Salud EPS Privadas"/>
    <n v="114"/>
    <d v="2018-03-05T00:00:00"/>
    <s v="Pago de la autoliquidación, cesantías fondos públicos y comisiones del mes de febrero de 2018."/>
    <s v="ETHEL VASQUEZ ROJAS"/>
    <n v="1331"/>
    <n v="66317905"/>
    <n v="0"/>
    <n v="0"/>
    <s v="AGOTADO"/>
    <n v="0"/>
    <n v="66317905"/>
    <s v="MARZO"/>
    <n v="114"/>
  </r>
  <r>
    <n v="2018"/>
    <n v="136"/>
    <n v="1"/>
    <d v="2018-01-01T00:00:00"/>
    <d v="2018-12-31T00:00:00"/>
    <d v="2018-12-31T00:00:00"/>
    <x v="21"/>
    <s v="Salud EPS Privadas"/>
    <n v="122"/>
    <d v="2018-04-04T00:00:00"/>
    <s v="Pago de la Autoliquidación y Cesantías Fondos Públicos  (FONCEP) del mes de marzo de 2018."/>
    <s v="ETHEL VASQUEZ ROJAS"/>
    <n v="1875"/>
    <n v="65813829"/>
    <n v="0"/>
    <n v="0"/>
    <s v="AGOTADO"/>
    <n v="0"/>
    <n v="65813829"/>
    <s v="ABRIL"/>
    <n v="122"/>
  </r>
  <r>
    <n v="2018"/>
    <n v="136"/>
    <n v="1"/>
    <d v="2018-01-01T00:00:00"/>
    <d v="2018-12-31T00:00:00"/>
    <d v="2018-12-31T00:00:00"/>
    <x v="21"/>
    <s v="Salud EPS Privadas"/>
    <n v="128"/>
    <d v="2018-05-04T00:00:00"/>
    <s v="Pago de la autoliquidación y cesantías fondos públicos - FONCEP del mes de abril de 2018."/>
    <s v="ETHEL VASQUEZ ROJAS"/>
    <n v="2456"/>
    <n v="64421725"/>
    <n v="0"/>
    <n v="0"/>
    <s v="AGOTADO"/>
    <n v="0"/>
    <n v="64421725"/>
    <s v="MAYO"/>
    <n v="128"/>
  </r>
  <r>
    <n v="2018"/>
    <n v="136"/>
    <n v="1"/>
    <d v="2018-01-01T00:00:00"/>
    <d v="2018-12-31T00:00:00"/>
    <d v="2018-12-31T00:00:00"/>
    <x v="21"/>
    <s v="Salud EPS Privadas"/>
    <n v="132"/>
    <d v="2018-05-21T00:00:00"/>
    <s v="Traslado presupuestal"/>
    <s v="ETHEL VASQUEZ ROJAS"/>
    <n v="2720"/>
    <n v="14735995"/>
    <n v="14735995"/>
    <n v="0"/>
    <s v="ANULADO"/>
    <n v="0"/>
    <n v="0"/>
    <s v="MAYO"/>
    <n v="132"/>
  </r>
  <r>
    <n v="2018"/>
    <n v="136"/>
    <n v="1"/>
    <d v="2018-01-01T00:00:00"/>
    <d v="2018-12-31T00:00:00"/>
    <d v="2018-12-31T00:00:00"/>
    <x v="21"/>
    <s v="Salud EPS Privadas"/>
    <n v="134"/>
    <d v="2018-06-01T00:00:00"/>
    <s v="Autoliquidación y Cesantias Fondos Públicos (FONCEP) del mes de mayo de 2018."/>
    <s v="ETHEL VASQUEZ ROJAS"/>
    <n v="2992"/>
    <n v="64901932"/>
    <n v="0"/>
    <n v="0"/>
    <s v="AGOTADO"/>
    <n v="0"/>
    <n v="64901932"/>
    <s v="JUNIO"/>
    <n v="134"/>
  </r>
  <r>
    <n v="2018"/>
    <n v="136"/>
    <n v="1"/>
    <d v="2018-01-01T00:00:00"/>
    <d v="2018-12-31T00:00:00"/>
    <d v="2018-12-31T00:00:00"/>
    <x v="21"/>
    <s v="Salud EPS Privadas"/>
    <n v="136"/>
    <d v="2018-06-12T00:00:00"/>
    <s v="Traslado Presupuestal"/>
    <s v="ETHEL VASQUEZ ROJAS"/>
    <n v="3199"/>
    <n v="15173697"/>
    <n v="15173697"/>
    <n v="0"/>
    <s v="ANULADO"/>
    <n v="0"/>
    <n v="0"/>
    <s v="JUNIO"/>
    <n v="136"/>
  </r>
  <r>
    <n v="2018"/>
    <n v="136"/>
    <n v="1"/>
    <d v="2018-01-01T00:00:00"/>
    <d v="2018-12-31T00:00:00"/>
    <d v="2018-12-31T00:00:00"/>
    <x v="21"/>
    <s v="Salud EPS Privadas"/>
    <n v="145"/>
    <d v="2018-07-05T00:00:00"/>
    <s v="Pago de la Autoliquidación y Cesantias Fondos Públicos (FONCEP), del mes de junio de 2018."/>
    <s v="ETHEL VASQUEZ ROJAS"/>
    <n v="3714"/>
    <n v="64809722"/>
    <n v="0"/>
    <n v="0"/>
    <s v="AGOTADO"/>
    <n v="0"/>
    <n v="64809722"/>
    <s v="JULIO"/>
    <n v="145"/>
  </r>
  <r>
    <n v="2018"/>
    <n v="136"/>
    <n v="1"/>
    <d v="2018-01-01T00:00:00"/>
    <d v="2018-12-31T00:00:00"/>
    <d v="2018-12-31T00:00:00"/>
    <x v="21"/>
    <s v="Salud EPS Privadas"/>
    <n v="158"/>
    <d v="2018-08-02T00:00:00"/>
    <s v="Pago de Autoliquidación y Cesantías y Fondos Públicos (FONCEP) del mes de julio de 2018."/>
    <s v="ETHEL VASQUEZ ROJAS"/>
    <n v="4379"/>
    <n v="63895990"/>
    <n v="63895990"/>
    <n v="0"/>
    <s v="ANULADO"/>
    <n v="0"/>
    <n v="0"/>
    <s v="AGOSTO"/>
    <n v="158"/>
  </r>
  <r>
    <n v="2018"/>
    <n v="136"/>
    <n v="1"/>
    <d v="2018-01-01T00:00:00"/>
    <d v="2018-12-31T00:00:00"/>
    <d v="2018-12-31T00:00:00"/>
    <x v="21"/>
    <s v="Salud EPS Privadas"/>
    <n v="159"/>
    <d v="2018-08-02T00:00:00"/>
    <s v="Pago de Autoliquidación y Cesantias Fondos Públicos  (FONCEP) del mes de julio de 2018."/>
    <s v="ETHEL VASQUEZ ROJAS"/>
    <n v="4379"/>
    <n v="63895990"/>
    <n v="0"/>
    <n v="0"/>
    <s v="AGOTADO"/>
    <n v="0"/>
    <n v="63895990"/>
    <s v="AGOSTO"/>
    <n v="159"/>
  </r>
  <r>
    <n v="2018"/>
    <n v="136"/>
    <n v="1"/>
    <d v="2018-01-01T00:00:00"/>
    <d v="2018-12-31T00:00:00"/>
    <d v="2018-12-31T00:00:00"/>
    <x v="21"/>
    <s v="Salud EPS Privadas"/>
    <n v="180"/>
    <d v="2018-09-05T00:00:00"/>
    <s v="Pago de la Autoliquidacióny Cesantías Fondos Públicos (FONCEP) del mes de Agosto de 2018."/>
    <s v="ETHEL VASQUEZ ROJAS"/>
    <n v="5149"/>
    <n v="63413728"/>
    <n v="0"/>
    <n v="0"/>
    <s v="AGOTADO"/>
    <n v="0"/>
    <n v="63413728"/>
    <s v="SEPTIEMBRE"/>
    <n v="180"/>
  </r>
  <r>
    <n v="2018"/>
    <n v="136"/>
    <n v="1"/>
    <d v="2018-01-01T00:00:00"/>
    <d v="2018-12-31T00:00:00"/>
    <d v="2018-12-31T00:00:00"/>
    <x v="21"/>
    <s v="Salud EPS Privadas"/>
    <n v="190"/>
    <d v="2018-10-03T00:00:00"/>
    <s v="Pago de la Autoliquidación y Cesantías Fondos Públicos (FONCEP), del mes de Septiembre de 2018."/>
    <s v="ETHEL VASQUEZ ROJAS"/>
    <n v="5814"/>
    <n v="63143979"/>
    <n v="0"/>
    <n v="0"/>
    <s v="AGOTADO"/>
    <n v="0"/>
    <n v="63143979"/>
    <s v="OCTUBRE"/>
    <n v="190"/>
  </r>
  <r>
    <n v="2018"/>
    <n v="136"/>
    <n v="1"/>
    <d v="2018-01-01T00:00:00"/>
    <d v="2018-12-31T00:00:00"/>
    <d v="2018-12-31T00:00:00"/>
    <x v="21"/>
    <s v="Salud EPS Privadas"/>
    <n v="209"/>
    <d v="2018-11-07T00:00:00"/>
    <s v="Pago de la Autoliquidación y Cesantías Fondos Públicos (FONCEP), del mes de octubre de 2018."/>
    <s v="ETHEL VASQUEZ ROJAS"/>
    <n v="6756"/>
    <n v="62385244"/>
    <n v="0"/>
    <n v="0"/>
    <s v="AGOTADO"/>
    <n v="0"/>
    <n v="62385244"/>
    <s v="NOVIEMBRE"/>
    <n v="209"/>
  </r>
  <r>
    <n v="2018"/>
    <n v="136"/>
    <n v="1"/>
    <d v="2018-01-01T00:00:00"/>
    <d v="2018-12-31T00:00:00"/>
    <d v="2018-12-31T00:00:00"/>
    <x v="21"/>
    <s v="Salud EPS Privadas"/>
    <n v="222"/>
    <d v="2018-12-04T00:00:00"/>
    <s v="Pago de la Autoliquidación y Cesantías Fondos Públicos (FONCEP), del mes de noviembre de 2018."/>
    <s v="ETHEL VASQUEZ ROJAS"/>
    <n v="7347"/>
    <n v="62353235"/>
    <n v="0"/>
    <n v="0"/>
    <s v="AGOTADO"/>
    <n v="0"/>
    <n v="62353235"/>
    <s v="DICIEMBRE"/>
    <n v="222"/>
  </r>
  <r>
    <n v="2018"/>
    <n v="136"/>
    <n v="1"/>
    <d v="2018-01-01T00:00:00"/>
    <d v="2018-12-31T00:00:00"/>
    <d v="2018-12-31T00:00:00"/>
    <x v="21"/>
    <s v="Salud EPS Privadas"/>
    <n v="229"/>
    <d v="2018-12-14T00:00:00"/>
    <s v="Pago de la Autoliquidación y Cesantías Fondos Públicos (FONCEP), del mes de diciembre de 2018."/>
    <s v="ETHEL VASQUEZ ROJAS"/>
    <n v="7707"/>
    <n v="61721938"/>
    <n v="0"/>
    <n v="0"/>
    <s v="AGOTADO"/>
    <n v="0"/>
    <n v="61721938"/>
    <s v="DICIEMBRE"/>
    <n v="229"/>
  </r>
  <r>
    <n v="2018"/>
    <n v="136"/>
    <n v="1"/>
    <d v="2018-01-01T00:00:00"/>
    <d v="2018-12-31T00:00:00"/>
    <d v="2018-12-31T00:00:00"/>
    <x v="22"/>
    <s v="Riesgos Profesionales Sector Privado"/>
    <n v="107"/>
    <d v="2018-02-02T00:00:00"/>
    <s v="Pago de la autoliquidación y cesantías fondos públicos  (FONCEP), del mes de enero de 2018."/>
    <s v="JORGE ERNESTO PARRA LEGUIZAMON"/>
    <n v="713"/>
    <n v="3464200"/>
    <n v="0"/>
    <n v="0"/>
    <s v="AGOTADO"/>
    <n v="0"/>
    <n v="3464200"/>
    <s v="FEBRERO"/>
    <n v="107"/>
  </r>
  <r>
    <n v="2018"/>
    <n v="136"/>
    <n v="1"/>
    <d v="2018-01-01T00:00:00"/>
    <d v="2018-12-31T00:00:00"/>
    <d v="2018-12-31T00:00:00"/>
    <x v="22"/>
    <s v="Riesgos Profesionales Sector Privado"/>
    <n v="112"/>
    <d v="2018-03-01T00:00:00"/>
    <s v="Pago de aportes de seguridad social y parafiscales de la liquidación de prestaciones pagadas en el mes de febrero de 2018."/>
    <s v="ETHEL VASQUEZ ROJAS"/>
    <n v="1195"/>
    <n v="66"/>
    <n v="0"/>
    <n v="0"/>
    <s v="AGOTADO"/>
    <n v="0"/>
    <n v="66"/>
    <s v="MARZO"/>
    <n v="112"/>
  </r>
  <r>
    <n v="2018"/>
    <n v="136"/>
    <n v="1"/>
    <d v="2018-01-01T00:00:00"/>
    <d v="2018-12-31T00:00:00"/>
    <d v="2018-12-31T00:00:00"/>
    <x v="22"/>
    <s v="Riesgos Profesionales Sector Privado"/>
    <n v="114"/>
    <d v="2018-03-05T00:00:00"/>
    <s v="Pago de la autoliquidación, cesantías fondos públicos y comisiones del mes de febrero de 2018."/>
    <s v="ETHEL VASQUEZ ROJAS"/>
    <n v="1331"/>
    <n v="3901200"/>
    <n v="0"/>
    <n v="0"/>
    <s v="AGOTADO"/>
    <n v="0"/>
    <n v="3901200"/>
    <s v="MARZO"/>
    <n v="114"/>
  </r>
  <r>
    <n v="2018"/>
    <n v="136"/>
    <n v="1"/>
    <d v="2018-01-01T00:00:00"/>
    <d v="2018-12-31T00:00:00"/>
    <d v="2018-12-31T00:00:00"/>
    <x v="22"/>
    <s v="Riesgos Profesionales Sector Privado"/>
    <n v="122"/>
    <d v="2018-04-04T00:00:00"/>
    <s v="Pago de la Autoliquidación y Cesantías Fondos Públicos  (FONCEP) del mes de marzo de 2018."/>
    <s v="ETHEL VASQUEZ ROJAS"/>
    <n v="1875"/>
    <n v="3834900"/>
    <n v="0"/>
    <n v="0"/>
    <s v="AGOTADO"/>
    <n v="0"/>
    <n v="3834900"/>
    <s v="ABRIL"/>
    <n v="122"/>
  </r>
  <r>
    <n v="2018"/>
    <n v="136"/>
    <n v="1"/>
    <d v="2018-01-01T00:00:00"/>
    <d v="2018-12-31T00:00:00"/>
    <d v="2018-12-31T00:00:00"/>
    <x v="22"/>
    <s v="Riesgos Profesionales Sector Privado"/>
    <n v="128"/>
    <d v="2018-05-04T00:00:00"/>
    <s v="Pago de la autoliquidación y cesantías fondos públicos - FONCEP del mes de abril de 2018."/>
    <s v="ETHEL VASQUEZ ROJAS"/>
    <n v="2456"/>
    <n v="3749900"/>
    <n v="0"/>
    <n v="0"/>
    <s v="AGOTADO"/>
    <n v="0"/>
    <n v="3749900"/>
    <s v="MAYO"/>
    <n v="128"/>
  </r>
  <r>
    <n v="2018"/>
    <n v="136"/>
    <n v="1"/>
    <d v="2018-01-01T00:00:00"/>
    <d v="2018-12-31T00:00:00"/>
    <d v="2018-12-31T00:00:00"/>
    <x v="22"/>
    <s v="Riesgos Profesionales Sector Privado"/>
    <n v="132"/>
    <d v="2018-05-21T00:00:00"/>
    <s v="Traslado presupuestal"/>
    <s v="ETHEL VASQUEZ ROJAS"/>
    <n v="2720"/>
    <n v="903915"/>
    <n v="903915"/>
    <n v="0"/>
    <s v="ANULADO"/>
    <n v="0"/>
    <n v="0"/>
    <s v="MAYO"/>
    <n v="132"/>
  </r>
  <r>
    <n v="2018"/>
    <n v="136"/>
    <n v="1"/>
    <d v="2018-01-01T00:00:00"/>
    <d v="2018-12-31T00:00:00"/>
    <d v="2018-12-31T00:00:00"/>
    <x v="22"/>
    <s v="Riesgos Profesionales Sector Privado"/>
    <n v="134"/>
    <d v="2018-06-01T00:00:00"/>
    <s v="Autoliquidación y Cesantias Fondos Públicos (FONCEP) del mes de mayo de 2018."/>
    <s v="ETHEL VASQUEZ ROJAS"/>
    <n v="2992"/>
    <n v="3778500"/>
    <n v="0"/>
    <n v="0"/>
    <s v="AGOTADO"/>
    <n v="0"/>
    <n v="3778500"/>
    <s v="JUNIO"/>
    <n v="134"/>
  </r>
  <r>
    <n v="2018"/>
    <n v="136"/>
    <n v="1"/>
    <d v="2018-01-01T00:00:00"/>
    <d v="2018-12-31T00:00:00"/>
    <d v="2018-12-31T00:00:00"/>
    <x v="22"/>
    <s v="Riesgos Profesionales Sector Privado"/>
    <n v="136"/>
    <d v="2018-06-12T00:00:00"/>
    <s v="Traslado Presupuestal"/>
    <s v="ETHEL VASQUEZ ROJAS"/>
    <n v="3199"/>
    <n v="930764"/>
    <n v="930764"/>
    <n v="0"/>
    <s v="ANULADO"/>
    <n v="0"/>
    <n v="0"/>
    <s v="JUNIO"/>
    <n v="136"/>
  </r>
  <r>
    <n v="2018"/>
    <n v="136"/>
    <n v="1"/>
    <d v="2018-01-01T00:00:00"/>
    <d v="2018-12-31T00:00:00"/>
    <d v="2018-12-31T00:00:00"/>
    <x v="22"/>
    <s v="Riesgos Profesionales Sector Privado"/>
    <n v="145"/>
    <d v="2018-07-05T00:00:00"/>
    <s v="Pago de la Autoliquidación y Cesantias Fondos Públicos (FONCEP), del mes de junio de 2018."/>
    <s v="ETHEL VASQUEZ ROJAS"/>
    <n v="3714"/>
    <n v="3644400"/>
    <n v="0"/>
    <n v="0"/>
    <s v="AGOTADO"/>
    <n v="0"/>
    <n v="3644400"/>
    <s v="JULIO"/>
    <n v="145"/>
  </r>
  <r>
    <n v="2018"/>
    <n v="136"/>
    <n v="1"/>
    <d v="2018-01-01T00:00:00"/>
    <d v="2018-12-31T00:00:00"/>
    <d v="2018-12-31T00:00:00"/>
    <x v="22"/>
    <s v="Riesgos Profesionales Sector Privado"/>
    <n v="158"/>
    <d v="2018-08-02T00:00:00"/>
    <s v="Pago de Autoliquidación y Cesantías y Fondos Públicos (FONCEP) del mes de julio de 2018."/>
    <s v="ETHEL VASQUEZ ROJAS"/>
    <n v="4379"/>
    <n v="3647600"/>
    <n v="3647600"/>
    <n v="0"/>
    <s v="ANULADO"/>
    <n v="0"/>
    <n v="0"/>
    <s v="AGOSTO"/>
    <n v="158"/>
  </r>
  <r>
    <n v="2018"/>
    <n v="136"/>
    <n v="1"/>
    <d v="2018-01-01T00:00:00"/>
    <d v="2018-12-31T00:00:00"/>
    <d v="2018-12-31T00:00:00"/>
    <x v="22"/>
    <s v="Riesgos Profesionales Sector Privado"/>
    <n v="159"/>
    <d v="2018-08-02T00:00:00"/>
    <s v="Pago de Autoliquidación y Cesantias Fondos Públicos  (FONCEP) del mes de julio de 2018."/>
    <s v="ETHEL VASQUEZ ROJAS"/>
    <n v="4379"/>
    <n v="3647600"/>
    <n v="0"/>
    <n v="0"/>
    <s v="AGOTADO"/>
    <n v="0"/>
    <n v="3647600"/>
    <s v="AGOSTO"/>
    <n v="159"/>
  </r>
  <r>
    <n v="2018"/>
    <n v="136"/>
    <n v="1"/>
    <d v="2018-01-01T00:00:00"/>
    <d v="2018-12-31T00:00:00"/>
    <d v="2018-12-31T00:00:00"/>
    <x v="22"/>
    <s v="Riesgos Profesionales Sector Privado"/>
    <n v="180"/>
    <d v="2018-09-05T00:00:00"/>
    <s v="Pago de la Autoliquidacióny Cesantías Fondos Públicos (FONCEP) del mes de Agosto de 2018."/>
    <s v="ETHEL VASQUEZ ROJAS"/>
    <n v="5149"/>
    <n v="3526200"/>
    <n v="0"/>
    <n v="0"/>
    <s v="AGOTADO"/>
    <n v="0"/>
    <n v="3526200"/>
    <s v="SEPTIEMBRE"/>
    <n v="180"/>
  </r>
  <r>
    <n v="2018"/>
    <n v="136"/>
    <n v="1"/>
    <d v="2018-01-01T00:00:00"/>
    <d v="2018-12-31T00:00:00"/>
    <d v="2018-12-31T00:00:00"/>
    <x v="22"/>
    <s v="Riesgos Profesionales Sector Privado"/>
    <n v="190"/>
    <d v="2018-10-03T00:00:00"/>
    <s v="Pago de la Autoliquidación y Cesantías Fondos Públicos (FONCEP), del mes de Septiembre de 2018."/>
    <s v="ETHEL VASQUEZ ROJAS"/>
    <n v="5814"/>
    <n v="3707100"/>
    <n v="0"/>
    <n v="0"/>
    <s v="AGOTADO"/>
    <n v="0"/>
    <n v="3707100"/>
    <s v="OCTUBRE"/>
    <n v="190"/>
  </r>
  <r>
    <n v="2018"/>
    <n v="136"/>
    <n v="1"/>
    <d v="2018-01-01T00:00:00"/>
    <d v="2018-12-31T00:00:00"/>
    <d v="2018-12-31T00:00:00"/>
    <x v="22"/>
    <s v="Riesgos Profesionales Sector Privado"/>
    <n v="209"/>
    <d v="2018-11-07T00:00:00"/>
    <s v="Pago de la Autoliquidación y Cesantías Fondos Públicos (FONCEP), del mes de octubre de 2018."/>
    <s v="ETHEL VASQUEZ ROJAS"/>
    <n v="6756"/>
    <n v="3556600"/>
    <n v="0"/>
    <n v="0"/>
    <s v="AGOTADO"/>
    <n v="0"/>
    <n v="3556600"/>
    <s v="NOVIEMBRE"/>
    <n v="209"/>
  </r>
  <r>
    <n v="2018"/>
    <n v="136"/>
    <n v="1"/>
    <d v="2018-01-01T00:00:00"/>
    <d v="2018-12-31T00:00:00"/>
    <d v="2018-12-31T00:00:00"/>
    <x v="22"/>
    <s v="Riesgos Profesionales Sector Privado"/>
    <n v="222"/>
    <d v="2018-12-04T00:00:00"/>
    <s v="Pago de la Autoliquidación y Cesantías Fondos Públicos (FONCEP), del mes de noviembre de 2018."/>
    <s v="ETHEL VASQUEZ ROJAS"/>
    <n v="7347"/>
    <n v="3727900"/>
    <n v="0"/>
    <n v="0"/>
    <s v="AGOTADO"/>
    <n v="0"/>
    <n v="3727900"/>
    <s v="DICIEMBRE"/>
    <n v="222"/>
  </r>
  <r>
    <n v="2018"/>
    <n v="136"/>
    <n v="1"/>
    <d v="2018-01-01T00:00:00"/>
    <d v="2018-12-31T00:00:00"/>
    <d v="2018-12-31T00:00:00"/>
    <x v="22"/>
    <s v="Riesgos Profesionales Sector Privado"/>
    <n v="229"/>
    <d v="2018-12-14T00:00:00"/>
    <s v="Pago de la Autoliquidación y Cesantías Fondos Públicos (FONCEP), del mes de diciembre de 2018."/>
    <s v="ETHEL VASQUEZ ROJAS"/>
    <n v="7707"/>
    <n v="3540100"/>
    <n v="0"/>
    <n v="0"/>
    <s v="AGOTADO"/>
    <n v="0"/>
    <n v="3540100"/>
    <s v="DICIEMBRE"/>
    <n v="229"/>
  </r>
  <r>
    <n v="2018"/>
    <n v="136"/>
    <n v="1"/>
    <d v="2018-01-01T00:00:00"/>
    <d v="2018-12-31T00:00:00"/>
    <d v="2018-12-31T00:00:00"/>
    <x v="23"/>
    <s v="Caja de Compensación"/>
    <n v="107"/>
    <d v="2018-02-02T00:00:00"/>
    <s v="Pago de la autoliquidación y cesantías fondos públicos  (FONCEP), del mes de enero de 2018."/>
    <s v="JORGE ERNESTO PARRA LEGUIZAMON"/>
    <n v="713"/>
    <n v="26802400"/>
    <n v="0"/>
    <n v="0"/>
    <s v="AGOTADO"/>
    <n v="0"/>
    <n v="26802400"/>
    <s v="FEBRERO"/>
    <n v="107"/>
  </r>
  <r>
    <n v="2018"/>
    <n v="136"/>
    <n v="1"/>
    <d v="2018-01-01T00:00:00"/>
    <d v="2018-12-31T00:00:00"/>
    <d v="2018-12-31T00:00:00"/>
    <x v="23"/>
    <s v="Caja de Compensación"/>
    <n v="112"/>
    <d v="2018-03-01T00:00:00"/>
    <s v="Pago de aportes de seguridad social y parafiscales de la liquidación de prestaciones pagadas en el mes de febrero de 2018."/>
    <s v="ETHEL VASQUEZ ROJAS"/>
    <n v="1195"/>
    <n v="1333200"/>
    <n v="0"/>
    <n v="0"/>
    <s v="AGOTADO"/>
    <n v="0"/>
    <n v="1333200"/>
    <s v="MARZO"/>
    <n v="112"/>
  </r>
  <r>
    <n v="2018"/>
    <n v="136"/>
    <n v="1"/>
    <d v="2018-01-01T00:00:00"/>
    <d v="2018-12-31T00:00:00"/>
    <d v="2018-12-31T00:00:00"/>
    <x v="23"/>
    <s v="Caja de Compensación"/>
    <n v="114"/>
    <d v="2018-03-05T00:00:00"/>
    <s v="Pago de la autoliquidación, cesantías fondos públicos y comisiones del mes de febrero de 2018."/>
    <s v="ETHEL VASQUEZ ROJAS"/>
    <n v="1331"/>
    <n v="30555400"/>
    <n v="0"/>
    <n v="0"/>
    <s v="AGOTADO"/>
    <n v="0"/>
    <n v="30555400"/>
    <s v="MARZO"/>
    <n v="114"/>
  </r>
  <r>
    <n v="2018"/>
    <n v="136"/>
    <n v="1"/>
    <d v="2018-01-01T00:00:00"/>
    <d v="2018-12-31T00:00:00"/>
    <d v="2018-12-31T00:00:00"/>
    <x v="23"/>
    <s v="Caja de Compensación"/>
    <n v="122"/>
    <d v="2018-04-04T00:00:00"/>
    <s v="Pago de la Autoliquidación y Cesantías Fondos Públicos  (FONCEP) del mes de marzo de 2018."/>
    <s v="ETHEL VASQUEZ ROJAS"/>
    <n v="1875"/>
    <n v="30852700"/>
    <n v="0"/>
    <n v="0"/>
    <s v="AGOTADO"/>
    <n v="0"/>
    <n v="30852700"/>
    <s v="ABRIL"/>
    <n v="122"/>
  </r>
  <r>
    <n v="2018"/>
    <n v="136"/>
    <n v="1"/>
    <d v="2018-01-01T00:00:00"/>
    <d v="2018-12-31T00:00:00"/>
    <d v="2018-12-31T00:00:00"/>
    <x v="23"/>
    <s v="Caja de Compensación"/>
    <n v="128"/>
    <d v="2018-05-04T00:00:00"/>
    <s v="Pago de la autoliquidación y cesantías fondos públicos - FONCEP del mes de abril de 2018."/>
    <s v="ETHEL VASQUEZ ROJAS"/>
    <n v="2456"/>
    <n v="29680900"/>
    <n v="0"/>
    <n v="0"/>
    <s v="AGOTADO"/>
    <n v="0"/>
    <n v="29680900"/>
    <s v="MAYO"/>
    <n v="128"/>
  </r>
  <r>
    <n v="2018"/>
    <n v="136"/>
    <n v="1"/>
    <d v="2018-01-01T00:00:00"/>
    <d v="2018-12-31T00:00:00"/>
    <d v="2018-12-31T00:00:00"/>
    <x v="23"/>
    <s v="Caja de Compensación"/>
    <n v="132"/>
    <d v="2018-05-21T00:00:00"/>
    <s v="Traslado presupuestal"/>
    <s v="ETHEL VASQUEZ ROJAS"/>
    <n v="2720"/>
    <n v="6934586"/>
    <n v="6934586"/>
    <n v="0"/>
    <s v="ANULADO"/>
    <n v="0"/>
    <n v="0"/>
    <s v="MAYO"/>
    <n v="132"/>
  </r>
  <r>
    <n v="2018"/>
    <n v="136"/>
    <n v="1"/>
    <d v="2018-01-01T00:00:00"/>
    <d v="2018-12-31T00:00:00"/>
    <d v="2018-12-31T00:00:00"/>
    <x v="23"/>
    <s v="Caja de Compensación"/>
    <n v="134"/>
    <d v="2018-06-01T00:00:00"/>
    <s v="Autoliquidación y Cesantias Fondos Públicos (FONCEP) del mes de mayo de 2018."/>
    <s v="ETHEL VASQUEZ ROJAS"/>
    <n v="2992"/>
    <n v="29993500"/>
    <n v="0"/>
    <n v="0"/>
    <s v="AGOTADO"/>
    <n v="0"/>
    <n v="29993500"/>
    <s v="JUNIO"/>
    <n v="134"/>
  </r>
  <r>
    <n v="2018"/>
    <n v="136"/>
    <n v="1"/>
    <d v="2018-01-01T00:00:00"/>
    <d v="2018-12-31T00:00:00"/>
    <d v="2018-12-31T00:00:00"/>
    <x v="23"/>
    <s v="Caja de Compensación"/>
    <n v="136"/>
    <d v="2018-06-12T00:00:00"/>
    <s v="Traslado Presupuestal"/>
    <s v="ETHEL VASQUEZ ROJAS"/>
    <n v="3199"/>
    <n v="7140564"/>
    <n v="7140564"/>
    <n v="0"/>
    <s v="ANULADO"/>
    <n v="0"/>
    <n v="0"/>
    <s v="JUNIO"/>
    <n v="136"/>
  </r>
  <r>
    <n v="2018"/>
    <n v="136"/>
    <n v="1"/>
    <d v="2018-01-01T00:00:00"/>
    <d v="2018-12-31T00:00:00"/>
    <d v="2018-12-31T00:00:00"/>
    <x v="23"/>
    <s v="Caja de Compensación"/>
    <n v="145"/>
    <d v="2018-07-05T00:00:00"/>
    <s v="Pago de la Autoliquidación y Cesantias Fondos Públicos (FONCEP), del mes de junio de 2018."/>
    <s v="ETHEL VASQUEZ ROJAS"/>
    <n v="3714"/>
    <n v="70461900"/>
    <n v="0"/>
    <n v="0"/>
    <s v="AGOTADO"/>
    <n v="0"/>
    <n v="70461900"/>
    <s v="JULIO"/>
    <n v="145"/>
  </r>
  <r>
    <n v="2018"/>
    <n v="136"/>
    <n v="1"/>
    <d v="2018-01-01T00:00:00"/>
    <d v="2018-12-31T00:00:00"/>
    <d v="2018-12-31T00:00:00"/>
    <x v="23"/>
    <s v="Caja de Compensación"/>
    <n v="158"/>
    <d v="2018-08-02T00:00:00"/>
    <s v="Pago de Autoliquidación y Cesantías y Fondos Públicos (FONCEP) del mes de julio de 2018."/>
    <s v="ETHEL VASQUEZ ROJAS"/>
    <n v="4379"/>
    <n v="33575600"/>
    <n v="33575600"/>
    <n v="0"/>
    <s v="ANULADO"/>
    <n v="0"/>
    <n v="0"/>
    <s v="AGOSTO"/>
    <n v="158"/>
  </r>
  <r>
    <n v="2018"/>
    <n v="136"/>
    <n v="1"/>
    <d v="2018-01-01T00:00:00"/>
    <d v="2018-12-31T00:00:00"/>
    <d v="2018-12-31T00:00:00"/>
    <x v="23"/>
    <s v="Caja de Compensación"/>
    <n v="159"/>
    <d v="2018-08-02T00:00:00"/>
    <s v="Pago de Autoliquidación y Cesantias Fondos Públicos  (FONCEP) del mes de julio de 2018."/>
    <s v="ETHEL VASQUEZ ROJAS"/>
    <n v="4379"/>
    <n v="33575600"/>
    <n v="0"/>
    <n v="0"/>
    <s v="AGOTADO"/>
    <n v="0"/>
    <n v="33575600"/>
    <s v="AGOSTO"/>
    <n v="159"/>
  </r>
  <r>
    <n v="2018"/>
    <n v="136"/>
    <n v="1"/>
    <d v="2018-01-01T00:00:00"/>
    <d v="2018-12-31T00:00:00"/>
    <d v="2018-12-31T00:00:00"/>
    <x v="23"/>
    <s v="Caja de Compensación"/>
    <n v="167"/>
    <d v="2018-08-22T00:00:00"/>
    <s v="Pago de aportes parafiscales de liquidación de prestaciones  pagadas en el mes de mayo de 2018."/>
    <s v="ETHEL VASQUEZ ROJAS"/>
    <n v="4798"/>
    <n v="5976"/>
    <n v="0"/>
    <n v="0"/>
    <s v="AGOTADO"/>
    <n v="0"/>
    <n v="5976"/>
    <s v="AGOSTO"/>
    <n v="167"/>
  </r>
  <r>
    <n v="2018"/>
    <n v="136"/>
    <n v="1"/>
    <d v="2018-01-01T00:00:00"/>
    <d v="2018-12-31T00:00:00"/>
    <d v="2018-12-31T00:00:00"/>
    <x v="23"/>
    <s v="Caja de Compensación"/>
    <n v="180"/>
    <d v="2018-09-05T00:00:00"/>
    <s v="Pago de la Autoliquidacióny Cesantías Fondos Públicos (FONCEP) del mes de Agosto de 2018."/>
    <s v="ETHEL VASQUEZ ROJAS"/>
    <n v="5149"/>
    <n v="29002200"/>
    <n v="0"/>
    <n v="0"/>
    <s v="AGOTADO"/>
    <n v="0"/>
    <n v="29002200"/>
    <s v="SEPTIEMBRE"/>
    <n v="180"/>
  </r>
  <r>
    <n v="2018"/>
    <n v="136"/>
    <n v="1"/>
    <d v="2018-01-01T00:00:00"/>
    <d v="2018-12-31T00:00:00"/>
    <d v="2018-12-31T00:00:00"/>
    <x v="23"/>
    <s v="Caja de Compensación"/>
    <n v="190"/>
    <d v="2018-10-03T00:00:00"/>
    <s v="Pago de la Autoliquidación y Cesantías Fondos Públicos (FONCEP), del mes de Septiembre de 2018."/>
    <s v="ETHEL VASQUEZ ROJAS"/>
    <n v="5814"/>
    <n v="33315400"/>
    <n v="0"/>
    <n v="0"/>
    <s v="AGOTADO"/>
    <n v="0"/>
    <n v="33315400"/>
    <s v="OCTUBRE"/>
    <n v="190"/>
  </r>
  <r>
    <n v="2018"/>
    <n v="136"/>
    <n v="1"/>
    <d v="2018-01-01T00:00:00"/>
    <d v="2018-12-31T00:00:00"/>
    <d v="2018-12-31T00:00:00"/>
    <x v="23"/>
    <s v="Caja de Compensación"/>
    <n v="209"/>
    <d v="2018-11-07T00:00:00"/>
    <s v="Pago de la Autoliquidación y Cesantías Fondos Públicos (FONCEP), del mes de octubre de 2018."/>
    <s v="ETHEL VASQUEZ ROJAS"/>
    <n v="6756"/>
    <n v="29729600"/>
    <n v="0"/>
    <n v="0"/>
    <s v="AGOTADO"/>
    <n v="0"/>
    <n v="29729600"/>
    <s v="NOVIEMBRE"/>
    <n v="209"/>
  </r>
  <r>
    <n v="2018"/>
    <n v="136"/>
    <n v="1"/>
    <d v="2018-01-01T00:00:00"/>
    <d v="2018-12-31T00:00:00"/>
    <d v="2018-12-31T00:00:00"/>
    <x v="23"/>
    <s v="Caja de Compensación"/>
    <n v="212"/>
    <d v="2018-11-16T00:00:00"/>
    <s v="Pago de aportes parafiscales de liquidación de prestaciones pagadas en los meses de septiembre y octubre de 2018."/>
    <s v="ETHEL VASQUEZ ROJAS"/>
    <n v="6922"/>
    <n v="9946"/>
    <n v="0"/>
    <n v="0"/>
    <s v="AGOTADO"/>
    <n v="0"/>
    <n v="9946"/>
    <s v="NOVIEMBRE"/>
    <n v="212"/>
  </r>
  <r>
    <n v="2018"/>
    <n v="136"/>
    <n v="1"/>
    <d v="2018-01-01T00:00:00"/>
    <d v="2018-12-31T00:00:00"/>
    <d v="2018-12-31T00:00:00"/>
    <x v="23"/>
    <s v="Caja de Compensación"/>
    <n v="222"/>
    <d v="2018-12-04T00:00:00"/>
    <s v="Pago de la Autoliquidación y Cesantías Fondos Públicos (FONCEP), del mes de noviembre de 2018."/>
    <s v="ETHEL VASQUEZ ROJAS"/>
    <n v="7347"/>
    <n v="30898600"/>
    <n v="0"/>
    <n v="0"/>
    <s v="AGOTADO"/>
    <n v="0"/>
    <n v="30898600"/>
    <s v="DICIEMBRE"/>
    <n v="222"/>
  </r>
  <r>
    <n v="2018"/>
    <n v="136"/>
    <n v="1"/>
    <d v="2018-01-01T00:00:00"/>
    <d v="2018-12-31T00:00:00"/>
    <d v="2018-12-31T00:00:00"/>
    <x v="23"/>
    <s v="Caja de Compensación"/>
    <n v="229"/>
    <d v="2018-12-14T00:00:00"/>
    <s v="Pago de la Autoliquidación y Cesantías Fondos Públicos (FONCEP), del mes de diciembre de 2018."/>
    <s v="ETHEL VASQUEZ ROJAS"/>
    <n v="7707"/>
    <n v="36986600"/>
    <n v="0"/>
    <n v="0"/>
    <s v="AGOTADO"/>
    <n v="0"/>
    <n v="36986600"/>
    <s v="DICIEMBRE"/>
    <n v="229"/>
  </r>
  <r>
    <n v="2018"/>
    <n v="136"/>
    <n v="1"/>
    <d v="2018-01-01T00:00:00"/>
    <d v="2018-12-31T00:00:00"/>
    <d v="2018-12-31T00:00:00"/>
    <x v="24"/>
    <s v="Cesantías Fondos Públicos"/>
    <n v="107"/>
    <d v="2018-02-02T00:00:00"/>
    <s v="Pago de la autoliquidación y cesantías fondos públicos  (FONCEP), del mes de enero de 2018."/>
    <s v="JORGE ERNESTO PARRA LEGUIZAMON"/>
    <n v="713"/>
    <n v="4633865"/>
    <n v="0"/>
    <n v="0"/>
    <s v="AGOTADO"/>
    <n v="0"/>
    <n v="4633865"/>
    <s v="FEBRERO"/>
    <n v="107"/>
  </r>
  <r>
    <n v="2018"/>
    <n v="136"/>
    <n v="1"/>
    <d v="2018-01-01T00:00:00"/>
    <d v="2018-12-31T00:00:00"/>
    <d v="2018-12-31T00:00:00"/>
    <x v="24"/>
    <s v="Cesantías Fondos Públicos"/>
    <n v="111"/>
    <d v="2018-02-16T00:00:00"/>
    <s v="Pago de nómina y cesantías del mes de febrero de 2018."/>
    <s v="ETHEL VASQUEZ ROJAS"/>
    <n v="1026"/>
    <n v="4481068"/>
    <n v="0"/>
    <n v="0"/>
    <s v="AGOTADO"/>
    <n v="0"/>
    <n v="4481068"/>
    <s v="FEBRERO"/>
    <n v="111"/>
  </r>
  <r>
    <n v="2018"/>
    <n v="136"/>
    <n v="1"/>
    <d v="2018-01-01T00:00:00"/>
    <d v="2018-12-31T00:00:00"/>
    <d v="2018-12-31T00:00:00"/>
    <x v="24"/>
    <s v="Cesantías Fondos Públicos"/>
    <n v="114"/>
    <d v="2018-03-05T00:00:00"/>
    <s v="Pago de la autoliquidación, cesantías fondos públicos y comisiones del mes de febrero de 2018."/>
    <s v="ETHEL VASQUEZ ROJAS"/>
    <n v="1331"/>
    <n v="5699817"/>
    <n v="0"/>
    <n v="0"/>
    <s v="AGOTADO"/>
    <n v="0"/>
    <n v="5699817"/>
    <s v="MARZO"/>
    <n v="114"/>
  </r>
  <r>
    <n v="2018"/>
    <n v="136"/>
    <n v="1"/>
    <d v="2018-01-01T00:00:00"/>
    <d v="2018-12-31T00:00:00"/>
    <d v="2018-12-31T00:00:00"/>
    <x v="24"/>
    <s v="Cesantías Fondos Públicos"/>
    <n v="122"/>
    <d v="2018-04-04T00:00:00"/>
    <s v="Pago de la Autoliquidación y Cesantías Fondos Públicos  (FONCEP) del mes de marzo de 2018."/>
    <s v="ETHEL VASQUEZ ROJAS"/>
    <n v="1875"/>
    <n v="5601361"/>
    <n v="0"/>
    <n v="0"/>
    <s v="AGOTADO"/>
    <n v="0"/>
    <n v="5601361"/>
    <s v="ABRIL"/>
    <n v="122"/>
  </r>
  <r>
    <n v="2018"/>
    <n v="136"/>
    <n v="1"/>
    <d v="2018-01-01T00:00:00"/>
    <d v="2018-12-31T00:00:00"/>
    <d v="2018-12-31T00:00:00"/>
    <x v="24"/>
    <s v="Cesantías Fondos Públicos"/>
    <n v="128"/>
    <d v="2018-05-04T00:00:00"/>
    <s v="Pago de la autoliquidación y cesantías fondos públicos - FONCEP del mes de abril de 2018."/>
    <s v="ETHEL VASQUEZ ROJAS"/>
    <n v="2456"/>
    <n v="5886675"/>
    <n v="0"/>
    <n v="0"/>
    <s v="AGOTADO"/>
    <n v="0"/>
    <n v="5886675"/>
    <s v="MAYO"/>
    <n v="128"/>
  </r>
  <r>
    <n v="2018"/>
    <n v="136"/>
    <n v="1"/>
    <d v="2018-01-01T00:00:00"/>
    <d v="2018-12-31T00:00:00"/>
    <d v="2018-12-31T00:00:00"/>
    <x v="24"/>
    <s v="Cesantías Fondos Públicos"/>
    <n v="134"/>
    <d v="2018-06-01T00:00:00"/>
    <s v="Autoliquidación y Cesantias Fondos Públicos (FONCEP) del mes de mayo de 2018."/>
    <s v="ETHEL VASQUEZ ROJAS"/>
    <n v="2992"/>
    <n v="5635928"/>
    <n v="0"/>
    <n v="0"/>
    <s v="AGOTADO"/>
    <n v="0"/>
    <n v="5635928"/>
    <s v="JUNIO"/>
    <n v="134"/>
  </r>
  <r>
    <n v="2018"/>
    <n v="136"/>
    <n v="1"/>
    <d v="2018-01-01T00:00:00"/>
    <d v="2018-12-31T00:00:00"/>
    <d v="2018-12-31T00:00:00"/>
    <x v="24"/>
    <s v="Cesantías Fondos Públicos"/>
    <n v="145"/>
    <d v="2018-07-05T00:00:00"/>
    <s v="Pago de la Autoliquidación y Cesantias Fondos Públicos (FONCEP), del mes de junio de 2018."/>
    <s v="ETHEL VASQUEZ ROJAS"/>
    <n v="3714"/>
    <n v="12915966"/>
    <n v="0"/>
    <n v="0"/>
    <s v="AGOTADO"/>
    <n v="0"/>
    <n v="12915966"/>
    <s v="JULIO"/>
    <n v="145"/>
  </r>
  <r>
    <n v="2018"/>
    <n v="136"/>
    <n v="1"/>
    <d v="2018-01-01T00:00:00"/>
    <d v="2018-12-31T00:00:00"/>
    <d v="2018-12-31T00:00:00"/>
    <x v="24"/>
    <s v="Cesantías Fondos Públicos"/>
    <n v="158"/>
    <d v="2018-08-02T00:00:00"/>
    <s v="Pago de Autoliquidación y Cesantías y Fondos Públicos (FONCEP) del mes de julio de 2018."/>
    <s v="ETHEL VASQUEZ ROJAS"/>
    <n v="4379"/>
    <n v="8343987"/>
    <n v="8343987"/>
    <n v="0"/>
    <s v="ANULADO"/>
    <n v="0"/>
    <n v="0"/>
    <s v="AGOSTO"/>
    <n v="158"/>
  </r>
  <r>
    <n v="2018"/>
    <n v="136"/>
    <n v="1"/>
    <d v="2018-01-01T00:00:00"/>
    <d v="2018-12-31T00:00:00"/>
    <d v="2018-12-31T00:00:00"/>
    <x v="24"/>
    <s v="Cesantías Fondos Públicos"/>
    <n v="159"/>
    <d v="2018-08-02T00:00:00"/>
    <s v="Pago de Autoliquidación y Cesantias Fondos Públicos  (FONCEP) del mes de julio de 2018."/>
    <s v="ETHEL VASQUEZ ROJAS"/>
    <n v="4379"/>
    <n v="8343987"/>
    <n v="0"/>
    <n v="0"/>
    <s v="AGOTADO"/>
    <n v="0"/>
    <n v="8343987"/>
    <s v="AGOSTO"/>
    <n v="159"/>
  </r>
  <r>
    <n v="2018"/>
    <n v="136"/>
    <n v="1"/>
    <d v="2018-01-01T00:00:00"/>
    <d v="2018-12-31T00:00:00"/>
    <d v="2018-12-31T00:00:00"/>
    <x v="24"/>
    <s v="Cesantías Fondos Públicos"/>
    <n v="180"/>
    <d v="2018-09-05T00:00:00"/>
    <s v="Pago de la Autoliquidacióny Cesantías Fondos Públicos (FONCEP) del mes de Agosto de 2018."/>
    <s v="ETHEL VASQUEZ ROJAS"/>
    <n v="5149"/>
    <n v="4835371"/>
    <n v="0"/>
    <n v="0"/>
    <s v="AGOTADO"/>
    <n v="0"/>
    <n v="4835371"/>
    <s v="SEPTIEMBRE"/>
    <n v="180"/>
  </r>
  <r>
    <n v="2018"/>
    <n v="136"/>
    <n v="1"/>
    <d v="2018-01-01T00:00:00"/>
    <d v="2018-12-31T00:00:00"/>
    <d v="2018-12-31T00:00:00"/>
    <x v="24"/>
    <s v="Cesantías Fondos Públicos"/>
    <n v="185"/>
    <d v="2018-09-18T00:00:00"/>
    <s v="Pago de la nómina y cesantías del mes de septiembre de 2018."/>
    <s v="ETHEL VASQUEZ ROJAS"/>
    <n v="5463"/>
    <n v="3861171"/>
    <n v="0"/>
    <n v="0"/>
    <s v="AGOTADO"/>
    <n v="0"/>
    <n v="3861171"/>
    <s v="SEPTIEMBRE"/>
    <n v="185"/>
  </r>
  <r>
    <n v="2018"/>
    <n v="136"/>
    <n v="1"/>
    <d v="2018-01-01T00:00:00"/>
    <d v="2018-12-31T00:00:00"/>
    <d v="2018-12-31T00:00:00"/>
    <x v="24"/>
    <s v="Cesantías Fondos Públicos"/>
    <n v="190"/>
    <d v="2018-10-03T00:00:00"/>
    <s v="Pago de la Autoliquidación y Cesantías Fondos Públicos (FONCEP), del mes de Septiembre de 2018."/>
    <s v="ETHEL VASQUEZ ROJAS"/>
    <n v="5814"/>
    <n v="5368915"/>
    <n v="0"/>
    <n v="0"/>
    <s v="AGOTADO"/>
    <n v="0"/>
    <n v="5368915"/>
    <s v="OCTUBRE"/>
    <n v="190"/>
  </r>
  <r>
    <n v="2018"/>
    <n v="136"/>
    <n v="1"/>
    <d v="2018-01-01T00:00:00"/>
    <d v="2018-12-31T00:00:00"/>
    <d v="2018-12-31T00:00:00"/>
    <x v="24"/>
    <s v="Cesantías Fondos Públicos"/>
    <n v="199"/>
    <d v="2018-10-17T00:00:00"/>
    <s v="Pago de nómina y cesantías fondos del mes de octubre de 2018."/>
    <s v="DORA BELEN GUTIERREZ HERNANDEZ"/>
    <n v="6168"/>
    <n v="616593"/>
    <n v="0"/>
    <n v="0"/>
    <s v="AGOTADO"/>
    <n v="0"/>
    <n v="616593"/>
    <s v="OCTUBRE"/>
    <n v="199"/>
  </r>
  <r>
    <n v="2018"/>
    <n v="136"/>
    <n v="1"/>
    <d v="2018-01-01T00:00:00"/>
    <d v="2018-12-31T00:00:00"/>
    <d v="2018-12-31T00:00:00"/>
    <x v="24"/>
    <s v="Cesantías Fondos Públicos"/>
    <n v="209"/>
    <d v="2018-11-07T00:00:00"/>
    <s v="Pago de la Autoliquidación y Cesantías Fondos Públicos (FONCEP), del mes de octubre de 2018."/>
    <s v="ETHEL VASQUEZ ROJAS"/>
    <n v="6756"/>
    <n v="5727790"/>
    <n v="0"/>
    <n v="0"/>
    <s v="AGOTADO"/>
    <n v="0"/>
    <n v="5727790"/>
    <s v="NOVIEMBRE"/>
    <n v="209"/>
  </r>
  <r>
    <n v="2018"/>
    <n v="136"/>
    <n v="1"/>
    <d v="2018-01-01T00:00:00"/>
    <d v="2018-12-31T00:00:00"/>
    <d v="2018-12-31T00:00:00"/>
    <x v="24"/>
    <s v="Cesantías Fondos Públicos"/>
    <n v="222"/>
    <d v="2018-12-04T00:00:00"/>
    <s v="Pago de la Autoliquidación y Cesantías Fondos Públicos (FONCEP), del mes de noviembre de 2018."/>
    <s v="ETHEL VASQUEZ ROJAS"/>
    <n v="7347"/>
    <n v="5479748"/>
    <n v="0"/>
    <n v="0"/>
    <s v="AGOTADO"/>
    <n v="0"/>
    <n v="5479748"/>
    <s v="DICIEMBRE"/>
    <n v="222"/>
  </r>
  <r>
    <n v="2018"/>
    <n v="136"/>
    <n v="1"/>
    <d v="2018-01-01T00:00:00"/>
    <d v="2018-12-31T00:00:00"/>
    <d v="2018-12-31T00:00:00"/>
    <x v="24"/>
    <s v="Cesantías Fondos Públicos"/>
    <n v="224"/>
    <d v="2018-12-07T00:00:00"/>
    <s v="Pago de la nómina del mes de diciembre de 2018, de  los servidores de planta de la Secretaría Jurídica Distrital."/>
    <s v="ETHEL VASQUEZ ROJAS"/>
    <n v="7407"/>
    <n v="44280358"/>
    <n v="0"/>
    <n v="0"/>
    <s v="AGOTADO"/>
    <n v="0"/>
    <n v="44280358"/>
    <s v="DICIEMBRE"/>
    <n v="224"/>
  </r>
  <r>
    <n v="2018"/>
    <n v="136"/>
    <n v="1"/>
    <d v="2018-01-01T00:00:00"/>
    <d v="2018-12-31T00:00:00"/>
    <d v="2018-12-31T00:00:00"/>
    <x v="24"/>
    <s v="Cesantías Fondos Públicos"/>
    <n v="229"/>
    <d v="2018-12-14T00:00:00"/>
    <s v="Pago de la Autoliquidación y Cesantías Fondos Públicos (FONCEP), del mes de diciembre de 2018."/>
    <s v="ETHEL VASQUEZ ROJAS"/>
    <n v="7707"/>
    <n v="14617308"/>
    <n v="0"/>
    <n v="0"/>
    <s v="AGOTADO"/>
    <n v="0"/>
    <n v="14617308"/>
    <s v="DICIEMBRE"/>
    <n v="229"/>
  </r>
  <r>
    <n v="2018"/>
    <n v="136"/>
    <n v="1"/>
    <d v="2018-01-01T00:00:00"/>
    <d v="2018-12-31T00:00:00"/>
    <d v="2018-12-31T00:00:00"/>
    <x v="24"/>
    <s v="Cesantías Fondos Públicos"/>
    <n v="230"/>
    <d v="2018-12-14T00:00:00"/>
    <s v="Pago de Cesantias Fondos Públicos y Cesantías Fondos Privados, causadas en la vigencia 2018."/>
    <s v="ETHEL VASQUEZ ROJAS"/>
    <n v="7706"/>
    <n v="543993439"/>
    <n v="0"/>
    <n v="0"/>
    <s v="AGOTADO"/>
    <n v="0"/>
    <n v="543993439"/>
    <s v="DICIEMBRE"/>
    <n v="230"/>
  </r>
  <r>
    <n v="2018"/>
    <n v="136"/>
    <n v="1"/>
    <d v="2018-01-01T00:00:00"/>
    <d v="2018-12-31T00:00:00"/>
    <d v="2018-12-31T00:00:00"/>
    <x v="24"/>
    <s v="Cesantías Fondos Públicos"/>
    <n v="231"/>
    <d v="2018-12-14T00:00:00"/>
    <s v="Pago de los intereses de las Cesantías Fondos Públicos y Cesantías Fondos Privados,  causados en la vigencia 2018."/>
    <s v="ETHEL VASQUEZ ROJAS"/>
    <n v="7709"/>
    <n v="64652090"/>
    <n v="0"/>
    <n v="0"/>
    <s v="AGOTADO"/>
    <n v="0"/>
    <n v="64652090"/>
    <s v="DICIEMBRE"/>
    <n v="231"/>
  </r>
  <r>
    <n v="2018"/>
    <n v="136"/>
    <n v="1"/>
    <d v="2018-01-01T00:00:00"/>
    <d v="2018-12-31T00:00:00"/>
    <d v="2018-12-31T00:00:00"/>
    <x v="24"/>
    <s v="Cesantías Fondos Públicos"/>
    <n v="235"/>
    <d v="2018-12-28T00:00:00"/>
    <s v="Pago extraordinario de Pasivo de Cesantías FONCEP y Comisión del 2% , con corte a Noviembre 30 de 2018."/>
    <s v="ETHEL VASQUEZ ROJAS"/>
    <n v="8072"/>
    <n v="110137794"/>
    <n v="0"/>
    <n v="0"/>
    <s v="AGOTADO"/>
    <n v="0"/>
    <n v="110137794"/>
    <s v="DICIEMBRE"/>
    <n v="235"/>
  </r>
  <r>
    <n v="2018"/>
    <n v="136"/>
    <n v="1"/>
    <d v="2018-01-01T00:00:00"/>
    <d v="2018-12-31T00:00:00"/>
    <d v="2018-12-31T00:00:00"/>
    <x v="25"/>
    <s v="Pensiones Fondos Públicos"/>
    <n v="107"/>
    <d v="2018-02-02T00:00:00"/>
    <s v="Pago de la autoliquidación y cesantías fondos públicos  (FONCEP), del mes de enero de 2018."/>
    <s v="JORGE ERNESTO PARRA LEGUIZAMON"/>
    <n v="713"/>
    <n v="57656898"/>
    <n v="0"/>
    <n v="0"/>
    <s v="AGOTADO"/>
    <n v="0"/>
    <n v="57656898"/>
    <s v="FEBRERO"/>
    <n v="107"/>
  </r>
  <r>
    <n v="2018"/>
    <n v="136"/>
    <n v="1"/>
    <d v="2018-01-01T00:00:00"/>
    <d v="2018-12-31T00:00:00"/>
    <d v="2018-12-31T00:00:00"/>
    <x v="25"/>
    <s v="Pensiones Fondos Públicos"/>
    <n v="112"/>
    <d v="2018-03-01T00:00:00"/>
    <s v="Pago de aportes de seguridad social y parafiscales de la liquidación de prestaciones pagadas en el mes de febrero de 2018."/>
    <s v="ETHEL VASQUEZ ROJAS"/>
    <n v="1195"/>
    <n v="75973"/>
    <n v="0"/>
    <n v="0"/>
    <s v="AGOTADO"/>
    <n v="0"/>
    <n v="75973"/>
    <s v="MARZO"/>
    <n v="112"/>
  </r>
  <r>
    <n v="2018"/>
    <n v="136"/>
    <n v="1"/>
    <d v="2018-01-01T00:00:00"/>
    <d v="2018-12-31T00:00:00"/>
    <d v="2018-12-31T00:00:00"/>
    <x v="25"/>
    <s v="Pensiones Fondos Públicos"/>
    <n v="114"/>
    <d v="2018-03-05T00:00:00"/>
    <s v="Pago de la autoliquidación, cesantías fondos públicos y comisiones del mes de febrero de 2018."/>
    <s v="ETHEL VASQUEZ ROJAS"/>
    <n v="1331"/>
    <n v="59103165"/>
    <n v="0"/>
    <n v="0"/>
    <s v="AGOTADO"/>
    <n v="0"/>
    <n v="59103165"/>
    <s v="MARZO"/>
    <n v="114"/>
  </r>
  <r>
    <n v="2018"/>
    <n v="136"/>
    <n v="1"/>
    <d v="2018-01-01T00:00:00"/>
    <d v="2018-12-31T00:00:00"/>
    <d v="2018-12-31T00:00:00"/>
    <x v="25"/>
    <s v="Pensiones Fondos Públicos"/>
    <n v="122"/>
    <d v="2018-04-04T00:00:00"/>
    <s v="Pago de la Autoliquidación y Cesantías Fondos Públicos  (FONCEP) del mes de marzo de 2018."/>
    <s v="ETHEL VASQUEZ ROJAS"/>
    <n v="1875"/>
    <n v="59737144"/>
    <n v="0"/>
    <n v="0"/>
    <s v="AGOTADO"/>
    <n v="0"/>
    <n v="59737144"/>
    <s v="ABRIL"/>
    <n v="122"/>
  </r>
  <r>
    <n v="2018"/>
    <n v="136"/>
    <n v="1"/>
    <d v="2018-01-01T00:00:00"/>
    <d v="2018-12-31T00:00:00"/>
    <d v="2018-12-31T00:00:00"/>
    <x v="25"/>
    <s v="Pensiones Fondos Públicos"/>
    <n v="128"/>
    <d v="2018-05-04T00:00:00"/>
    <s v="Pago de la autoliquidación y cesantías fondos públicos - FONCEP del mes de abril de 2018."/>
    <s v="ETHEL VASQUEZ ROJAS"/>
    <n v="2456"/>
    <n v="60225312"/>
    <n v="0"/>
    <n v="0"/>
    <s v="AGOTADO"/>
    <n v="0"/>
    <n v="60225312"/>
    <s v="MAYO"/>
    <n v="128"/>
  </r>
  <r>
    <n v="2018"/>
    <n v="136"/>
    <n v="1"/>
    <d v="2018-01-01T00:00:00"/>
    <d v="2018-12-31T00:00:00"/>
    <d v="2018-12-31T00:00:00"/>
    <x v="25"/>
    <s v="Pensiones Fondos Públicos"/>
    <n v="134"/>
    <d v="2018-06-01T00:00:00"/>
    <s v="Autoliquidación y Cesantias Fondos Públicos (FONCEP) del mes de mayo de 2018."/>
    <s v="ETHEL VASQUEZ ROJAS"/>
    <n v="2992"/>
    <n v="60912121"/>
    <n v="0"/>
    <n v="0"/>
    <s v="AGOTADO"/>
    <n v="0"/>
    <n v="60912121"/>
    <s v="JUNIO"/>
    <n v="134"/>
  </r>
  <r>
    <n v="2018"/>
    <n v="136"/>
    <n v="1"/>
    <d v="2018-01-01T00:00:00"/>
    <d v="2018-12-31T00:00:00"/>
    <d v="2018-12-31T00:00:00"/>
    <x v="25"/>
    <s v="Pensiones Fondos Públicos"/>
    <n v="145"/>
    <d v="2018-07-05T00:00:00"/>
    <s v="Pago de la Autoliquidación y Cesantias Fondos Públicos (FONCEP), del mes de junio de 2018."/>
    <s v="ETHEL VASQUEZ ROJAS"/>
    <n v="3714"/>
    <n v="61276053"/>
    <n v="0"/>
    <n v="0"/>
    <s v="AGOTADO"/>
    <n v="0"/>
    <n v="61276053"/>
    <s v="JULIO"/>
    <n v="145"/>
  </r>
  <r>
    <n v="2018"/>
    <n v="136"/>
    <n v="1"/>
    <d v="2018-01-01T00:00:00"/>
    <d v="2018-12-31T00:00:00"/>
    <d v="2018-12-31T00:00:00"/>
    <x v="25"/>
    <s v="Pensiones Fondos Públicos"/>
    <n v="158"/>
    <d v="2018-08-02T00:00:00"/>
    <s v="Pago de Autoliquidación y Cesantías y Fondos Públicos (FONCEP) del mes de julio de 2018."/>
    <s v="ETHEL VASQUEZ ROJAS"/>
    <n v="4379"/>
    <n v="60590885"/>
    <n v="60590885"/>
    <n v="0"/>
    <s v="ANULADO"/>
    <n v="0"/>
    <n v="0"/>
    <s v="AGOSTO"/>
    <n v="158"/>
  </r>
  <r>
    <n v="2018"/>
    <n v="136"/>
    <n v="1"/>
    <d v="2018-01-01T00:00:00"/>
    <d v="2018-12-31T00:00:00"/>
    <d v="2018-12-31T00:00:00"/>
    <x v="25"/>
    <s v="Pensiones Fondos Públicos"/>
    <n v="159"/>
    <d v="2018-08-02T00:00:00"/>
    <s v="Pago de Autoliquidación y Cesantias Fondos Públicos  (FONCEP) del mes de julio de 2018."/>
    <s v="ETHEL VASQUEZ ROJAS"/>
    <n v="4379"/>
    <n v="60590885"/>
    <n v="0"/>
    <n v="0"/>
    <s v="AGOTADO"/>
    <n v="0"/>
    <n v="60590885"/>
    <s v="AGOSTO"/>
    <n v="159"/>
  </r>
  <r>
    <n v="2018"/>
    <n v="136"/>
    <n v="1"/>
    <d v="2018-01-01T00:00:00"/>
    <d v="2018-12-31T00:00:00"/>
    <d v="2018-12-31T00:00:00"/>
    <x v="25"/>
    <s v="Pensiones Fondos Públicos"/>
    <n v="180"/>
    <d v="2018-09-05T00:00:00"/>
    <s v="Pago de la Autoliquidacióny Cesantías Fondos Públicos (FONCEP) del mes de Agosto de 2018."/>
    <s v="ETHEL VASQUEZ ROJAS"/>
    <n v="5149"/>
    <n v="60896916"/>
    <n v="0"/>
    <n v="0"/>
    <s v="AGOTADO"/>
    <n v="0"/>
    <n v="60896916"/>
    <s v="SEPTIEMBRE"/>
    <n v="180"/>
  </r>
  <r>
    <n v="2018"/>
    <n v="136"/>
    <n v="1"/>
    <d v="2018-01-01T00:00:00"/>
    <d v="2018-12-31T00:00:00"/>
    <d v="2018-12-31T00:00:00"/>
    <x v="25"/>
    <s v="Pensiones Fondos Públicos"/>
    <n v="190"/>
    <d v="2018-10-03T00:00:00"/>
    <s v="Pago de la Autoliquidación y Cesantías Fondos Públicos (FONCEP), del mes de Septiembre de 2018."/>
    <s v="ETHEL VASQUEZ ROJAS"/>
    <n v="5814"/>
    <n v="62032005"/>
    <n v="0"/>
    <n v="0"/>
    <s v="AGOTADO"/>
    <n v="0"/>
    <n v="62032005"/>
    <s v="OCTUBRE"/>
    <n v="190"/>
  </r>
  <r>
    <n v="2018"/>
    <n v="136"/>
    <n v="1"/>
    <d v="2018-01-01T00:00:00"/>
    <d v="2018-12-31T00:00:00"/>
    <d v="2018-12-31T00:00:00"/>
    <x v="25"/>
    <s v="Pensiones Fondos Públicos"/>
    <n v="209"/>
    <d v="2018-11-07T00:00:00"/>
    <s v="Pago de la Autoliquidación y Cesantías Fondos Públicos (FONCEP), del mes de octubre de 2018."/>
    <s v="ETHEL VASQUEZ ROJAS"/>
    <n v="6756"/>
    <n v="63503566"/>
    <n v="0"/>
    <n v="0"/>
    <s v="AGOTADO"/>
    <n v="0"/>
    <n v="63503566"/>
    <s v="NOVIEMBRE"/>
    <n v="209"/>
  </r>
  <r>
    <n v="2018"/>
    <n v="136"/>
    <n v="1"/>
    <d v="2018-01-01T00:00:00"/>
    <d v="2018-12-31T00:00:00"/>
    <d v="2018-12-31T00:00:00"/>
    <x v="25"/>
    <s v="Pensiones Fondos Públicos"/>
    <n v="222"/>
    <d v="2018-12-04T00:00:00"/>
    <s v="Pago de la Autoliquidación y Cesantías Fondos Públicos (FONCEP), del mes de noviembre de 2018."/>
    <s v="ETHEL VASQUEZ ROJAS"/>
    <n v="7347"/>
    <n v="64613455"/>
    <n v="0"/>
    <n v="0"/>
    <s v="AGOTADO"/>
    <n v="0"/>
    <n v="64613455"/>
    <s v="DICIEMBRE"/>
    <n v="222"/>
  </r>
  <r>
    <n v="2018"/>
    <n v="136"/>
    <n v="1"/>
    <d v="2018-01-01T00:00:00"/>
    <d v="2018-12-31T00:00:00"/>
    <d v="2018-12-31T00:00:00"/>
    <x v="25"/>
    <s v="Pensiones Fondos Públicos"/>
    <n v="229"/>
    <d v="2018-12-14T00:00:00"/>
    <s v="Pago de la Autoliquidación y Cesantías Fondos Públicos (FONCEP), del mes de diciembre de 2018."/>
    <s v="ETHEL VASQUEZ ROJAS"/>
    <n v="7707"/>
    <n v="64076797"/>
    <n v="0"/>
    <n v="0"/>
    <s v="AGOTADO"/>
    <n v="0"/>
    <n v="64076797"/>
    <s v="DICIEMBRE"/>
    <n v="229"/>
  </r>
  <r>
    <n v="2018"/>
    <n v="136"/>
    <n v="1"/>
    <d v="2018-01-01T00:00:00"/>
    <d v="2018-12-31T00:00:00"/>
    <d v="2018-12-31T00:00:00"/>
    <x v="26"/>
    <s v="ESAP"/>
    <n v="107"/>
    <d v="2018-02-02T00:00:00"/>
    <s v="Pago de la autoliquidación y cesantías fondos públicos  (FONCEP), del mes de enero de 2018."/>
    <s v="JORGE ERNESTO PARRA LEGUIZAMON"/>
    <n v="713"/>
    <n v="3357100"/>
    <n v="0"/>
    <n v="0"/>
    <s v="AGOTADO"/>
    <n v="0"/>
    <n v="3357100"/>
    <s v="FEBRERO"/>
    <n v="107"/>
  </r>
  <r>
    <n v="2018"/>
    <n v="136"/>
    <n v="1"/>
    <d v="2018-01-01T00:00:00"/>
    <d v="2018-12-31T00:00:00"/>
    <d v="2018-12-31T00:00:00"/>
    <x v="26"/>
    <s v="ESAP"/>
    <n v="112"/>
    <d v="2018-03-01T00:00:00"/>
    <s v="Pago de aportes de seguridad social y parafiscales de la liquidación de prestaciones pagadas en el mes de febrero de 2018."/>
    <s v="ETHEL VASQUEZ ROJAS"/>
    <n v="1195"/>
    <n v="1668"/>
    <n v="0"/>
    <n v="0"/>
    <s v="AGOTADO"/>
    <n v="0"/>
    <n v="1668"/>
    <s v="MARZO"/>
    <n v="112"/>
  </r>
  <r>
    <n v="2018"/>
    <n v="136"/>
    <n v="1"/>
    <d v="2018-01-01T00:00:00"/>
    <d v="2018-12-31T00:00:00"/>
    <d v="2018-12-31T00:00:00"/>
    <x v="26"/>
    <s v="ESAP"/>
    <n v="114"/>
    <d v="2018-03-05T00:00:00"/>
    <s v="Pago de la autoliquidación, cesantías fondos públicos y comisiones del mes de febrero de 2018."/>
    <s v="ETHEL VASQUEZ ROJAS"/>
    <n v="1331"/>
    <n v="3826200"/>
    <n v="0"/>
    <n v="0"/>
    <s v="AGOTADO"/>
    <n v="0"/>
    <n v="3826200"/>
    <s v="MARZO"/>
    <n v="114"/>
  </r>
  <r>
    <n v="2018"/>
    <n v="136"/>
    <n v="1"/>
    <d v="2018-01-01T00:00:00"/>
    <d v="2018-12-31T00:00:00"/>
    <d v="2018-12-31T00:00:00"/>
    <x v="26"/>
    <s v="ESAP"/>
    <n v="122"/>
    <d v="2018-04-04T00:00:00"/>
    <s v="Pago de la Autoliquidación y Cesantías Fondos Públicos  (FONCEP) del mes de marzo de 2018."/>
    <s v="ETHEL VASQUEZ ROJAS"/>
    <n v="1875"/>
    <n v="3862900"/>
    <n v="0"/>
    <n v="0"/>
    <s v="AGOTADO"/>
    <n v="0"/>
    <n v="3862900"/>
    <s v="ABRIL"/>
    <n v="122"/>
  </r>
  <r>
    <n v="2018"/>
    <n v="136"/>
    <n v="1"/>
    <d v="2018-01-01T00:00:00"/>
    <d v="2018-12-31T00:00:00"/>
    <d v="2018-12-31T00:00:00"/>
    <x v="26"/>
    <s v="ESAP"/>
    <n v="128"/>
    <d v="2018-05-04T00:00:00"/>
    <s v="Pago de la autoliquidación y cesantías fondos públicos - FONCEP del mes de abril de 2018."/>
    <s v="ETHEL VASQUEZ ROJAS"/>
    <n v="2456"/>
    <n v="3717200"/>
    <n v="0"/>
    <n v="0"/>
    <s v="AGOTADO"/>
    <n v="0"/>
    <n v="3717200"/>
    <s v="MAYO"/>
    <n v="128"/>
  </r>
  <r>
    <n v="2018"/>
    <n v="136"/>
    <n v="1"/>
    <d v="2018-01-01T00:00:00"/>
    <d v="2018-12-31T00:00:00"/>
    <d v="2018-12-31T00:00:00"/>
    <x v="26"/>
    <s v="ESAP"/>
    <n v="132"/>
    <d v="2018-05-21T00:00:00"/>
    <s v="Traslado presupuestal"/>
    <s v="ETHEL VASQUEZ ROJAS"/>
    <n v="2720"/>
    <n v="866823"/>
    <n v="866823"/>
    <n v="0"/>
    <s v="ANULADO"/>
    <n v="0"/>
    <n v="0"/>
    <s v="MAYO"/>
    <n v="132"/>
  </r>
  <r>
    <n v="2018"/>
    <n v="136"/>
    <n v="1"/>
    <d v="2018-01-01T00:00:00"/>
    <d v="2018-12-31T00:00:00"/>
    <d v="2018-12-31T00:00:00"/>
    <x v="26"/>
    <s v="ESAP"/>
    <n v="134"/>
    <d v="2018-06-01T00:00:00"/>
    <s v="Autoliquidación y Cesantias Fondos Públicos (FONCEP) del mes de mayo de 2018."/>
    <s v="ETHEL VASQUEZ ROJAS"/>
    <n v="2992"/>
    <n v="3755700"/>
    <n v="0"/>
    <n v="0"/>
    <s v="AGOTADO"/>
    <n v="0"/>
    <n v="3755700"/>
    <s v="JUNIO"/>
    <n v="134"/>
  </r>
  <r>
    <n v="2018"/>
    <n v="136"/>
    <n v="1"/>
    <d v="2018-01-01T00:00:00"/>
    <d v="2018-12-31T00:00:00"/>
    <d v="2018-12-31T00:00:00"/>
    <x v="26"/>
    <s v="ESAP"/>
    <n v="136"/>
    <d v="2018-06-12T00:00:00"/>
    <s v="Traslado Presupuestal"/>
    <s v="ETHEL VASQUEZ ROJAS"/>
    <n v="3199"/>
    <n v="89257"/>
    <n v="89257"/>
    <n v="0"/>
    <s v="ANULADO"/>
    <n v="0"/>
    <n v="0"/>
    <s v="JUNIO"/>
    <n v="136"/>
  </r>
  <r>
    <n v="2018"/>
    <n v="136"/>
    <n v="1"/>
    <d v="2018-01-01T00:00:00"/>
    <d v="2018-12-31T00:00:00"/>
    <d v="2018-12-31T00:00:00"/>
    <x v="26"/>
    <s v="ESAP"/>
    <n v="145"/>
    <d v="2018-07-05T00:00:00"/>
    <s v="Pago de la Autoliquidación y Cesantias Fondos Públicos (FONCEP), del mes de junio de 2018."/>
    <s v="ETHEL VASQUEZ ROJAS"/>
    <n v="3714"/>
    <n v="8813700"/>
    <n v="0"/>
    <n v="0"/>
    <s v="AGOTADO"/>
    <n v="0"/>
    <n v="8813700"/>
    <s v="JULIO"/>
    <n v="145"/>
  </r>
  <r>
    <n v="2018"/>
    <n v="136"/>
    <n v="1"/>
    <d v="2018-01-01T00:00:00"/>
    <d v="2018-12-31T00:00:00"/>
    <d v="2018-12-31T00:00:00"/>
    <x v="26"/>
    <s v="ESAP"/>
    <n v="158"/>
    <d v="2018-08-02T00:00:00"/>
    <s v="Pago de Autoliquidación y Cesantías y Fondos Públicos (FONCEP) del mes de julio de 2018."/>
    <s v="ETHEL VASQUEZ ROJAS"/>
    <n v="4379"/>
    <n v="4204200"/>
    <n v="4204200"/>
    <n v="0"/>
    <s v="ANULADO"/>
    <n v="0"/>
    <n v="0"/>
    <s v="AGOSTO"/>
    <n v="158"/>
  </r>
  <r>
    <n v="2018"/>
    <n v="136"/>
    <n v="1"/>
    <d v="2018-01-01T00:00:00"/>
    <d v="2018-12-31T00:00:00"/>
    <d v="2018-12-31T00:00:00"/>
    <x v="26"/>
    <s v="ESAP"/>
    <n v="159"/>
    <d v="2018-08-02T00:00:00"/>
    <s v="Pago de Autoliquidación y Cesantias Fondos Públicos  (FONCEP) del mes de julio de 2018."/>
    <s v="ETHEL VASQUEZ ROJAS"/>
    <n v="4379"/>
    <n v="4204200"/>
    <n v="0"/>
    <n v="0"/>
    <s v="AGOTADO"/>
    <n v="0"/>
    <n v="4204200"/>
    <s v="AGOSTO"/>
    <n v="159"/>
  </r>
  <r>
    <n v="2018"/>
    <n v="136"/>
    <n v="1"/>
    <d v="2018-01-01T00:00:00"/>
    <d v="2018-12-31T00:00:00"/>
    <d v="2018-12-31T00:00:00"/>
    <x v="26"/>
    <s v="ESAP"/>
    <n v="167"/>
    <d v="2018-08-22T00:00:00"/>
    <s v="Pago de aportes parafiscales de liquidación de prestaciones  pagadas en el mes de mayo de 2018."/>
    <s v="ETHEL VASQUEZ ROJAS"/>
    <n v="4798"/>
    <n v="747"/>
    <n v="0"/>
    <n v="0"/>
    <s v="AGOTADO"/>
    <n v="0"/>
    <n v="747"/>
    <s v="AGOSTO"/>
    <n v="167"/>
  </r>
  <r>
    <n v="2018"/>
    <n v="136"/>
    <n v="1"/>
    <d v="2018-01-01T00:00:00"/>
    <d v="2018-12-31T00:00:00"/>
    <d v="2018-12-31T00:00:00"/>
    <x v="26"/>
    <s v="ESAP"/>
    <n v="180"/>
    <d v="2018-09-05T00:00:00"/>
    <s v="Pago de la Autoliquidacióny Cesantías Fondos Públicos (FONCEP) del mes de Agosto de 2018."/>
    <s v="ETHEL VASQUEZ ROJAS"/>
    <n v="5149"/>
    <n v="3632000"/>
    <n v="0"/>
    <n v="0"/>
    <s v="AGOTADO"/>
    <n v="0"/>
    <n v="3632000"/>
    <s v="SEPTIEMBRE"/>
    <n v="180"/>
  </r>
  <r>
    <n v="2018"/>
    <n v="136"/>
    <n v="1"/>
    <d v="2018-01-01T00:00:00"/>
    <d v="2018-12-31T00:00:00"/>
    <d v="2018-12-31T00:00:00"/>
    <x v="26"/>
    <s v="ESAP"/>
    <n v="190"/>
    <d v="2018-10-03T00:00:00"/>
    <s v="Pago de la Autoliquidación y Cesantías Fondos Públicos (FONCEP), del mes de Septiembre de 2018."/>
    <s v="ETHEL VASQUEZ ROJAS"/>
    <n v="5814"/>
    <n v="4171100"/>
    <n v="0"/>
    <n v="0"/>
    <s v="AGOTADO"/>
    <n v="0"/>
    <n v="4171100"/>
    <s v="OCTUBRE"/>
    <n v="190"/>
  </r>
  <r>
    <n v="2018"/>
    <n v="136"/>
    <n v="1"/>
    <d v="2018-01-01T00:00:00"/>
    <d v="2018-12-31T00:00:00"/>
    <d v="2018-12-31T00:00:00"/>
    <x v="26"/>
    <s v="ESAP"/>
    <n v="209"/>
    <d v="2018-11-07T00:00:00"/>
    <s v="Pago de la Autoliquidación y Cesantías Fondos Públicos (FONCEP), del mes de octubre de 2018."/>
    <s v="ETHEL VASQUEZ ROJAS"/>
    <n v="6756"/>
    <n v="3722500"/>
    <n v="0"/>
    <n v="0"/>
    <s v="AGOTADO"/>
    <n v="0"/>
    <n v="3722500"/>
    <s v="NOVIEMBRE"/>
    <n v="209"/>
  </r>
  <r>
    <n v="2018"/>
    <n v="136"/>
    <n v="1"/>
    <d v="2018-01-01T00:00:00"/>
    <d v="2018-12-31T00:00:00"/>
    <d v="2018-12-31T00:00:00"/>
    <x v="26"/>
    <s v="ESAP"/>
    <n v="212"/>
    <d v="2018-11-16T00:00:00"/>
    <s v="Pago de aportes parafiscales de liquidación de prestaciones pagadas en los meses de septiembre y octubre de 2018."/>
    <s v="ETHEL VASQUEZ ROJAS"/>
    <n v="6922"/>
    <n v="1243"/>
    <n v="0"/>
    <n v="0"/>
    <s v="AGOTADO"/>
    <n v="0"/>
    <n v="1243"/>
    <s v="NOVIEMBRE"/>
    <n v="212"/>
  </r>
  <r>
    <n v="2018"/>
    <n v="136"/>
    <n v="1"/>
    <d v="2018-01-01T00:00:00"/>
    <d v="2018-12-31T00:00:00"/>
    <d v="2018-12-31T00:00:00"/>
    <x v="26"/>
    <s v="ESAP"/>
    <n v="222"/>
    <d v="2018-12-04T00:00:00"/>
    <s v="Pago de la Autoliquidación y Cesantías Fondos Públicos (FONCEP), del mes de noviembre de 2018."/>
    <s v="ETHEL VASQUEZ ROJAS"/>
    <n v="7347"/>
    <n v="3869300"/>
    <n v="0"/>
    <n v="0"/>
    <s v="AGOTADO"/>
    <n v="0"/>
    <n v="3869300"/>
    <s v="DICIEMBRE"/>
    <n v="222"/>
  </r>
  <r>
    <n v="2018"/>
    <n v="136"/>
    <n v="1"/>
    <d v="2018-01-01T00:00:00"/>
    <d v="2018-12-31T00:00:00"/>
    <d v="2018-12-31T00:00:00"/>
    <x v="26"/>
    <s v="ESAP"/>
    <n v="229"/>
    <d v="2018-12-14T00:00:00"/>
    <s v="Pago de la Autoliquidación y Cesantías Fondos Públicos (FONCEP), del mes de diciembre de 2018."/>
    <s v="ETHEL VASQUEZ ROJAS"/>
    <n v="7707"/>
    <n v="4629800"/>
    <n v="0"/>
    <n v="0"/>
    <s v="AGOTADO"/>
    <n v="0"/>
    <n v="4629800"/>
    <s v="DICIEMBRE"/>
    <n v="229"/>
  </r>
  <r>
    <n v="2018"/>
    <n v="136"/>
    <n v="1"/>
    <d v="2018-01-01T00:00:00"/>
    <d v="2018-12-31T00:00:00"/>
    <d v="2018-12-31T00:00:00"/>
    <x v="27"/>
    <s v="ICBF"/>
    <n v="107"/>
    <d v="2018-02-02T00:00:00"/>
    <s v="Pago de la autoliquidación y cesantías fondos públicos  (FONCEP), del mes de enero de 2018."/>
    <s v="JORGE ERNESTO PARRA LEGUIZAMON"/>
    <n v="713"/>
    <n v="20103900"/>
    <n v="0"/>
    <n v="0"/>
    <s v="AGOTADO"/>
    <n v="0"/>
    <n v="20103900"/>
    <s v="FEBRERO"/>
    <n v="107"/>
  </r>
  <r>
    <n v="2018"/>
    <n v="136"/>
    <n v="1"/>
    <d v="2018-01-01T00:00:00"/>
    <d v="2018-12-31T00:00:00"/>
    <d v="2018-12-31T00:00:00"/>
    <x v="27"/>
    <s v="ICBF"/>
    <n v="112"/>
    <d v="2018-03-01T00:00:00"/>
    <s v="Pago de aportes de seguridad social y parafiscales de la liquidación de prestaciones pagadas en el mes de febrero de 2018."/>
    <s v="ETHEL VASQUEZ ROJAS"/>
    <n v="1195"/>
    <n v="1000100"/>
    <n v="0"/>
    <n v="0"/>
    <s v="AGOTADO"/>
    <n v="0"/>
    <n v="1000100"/>
    <s v="MARZO"/>
    <n v="112"/>
  </r>
  <r>
    <n v="2018"/>
    <n v="136"/>
    <n v="1"/>
    <d v="2018-01-01T00:00:00"/>
    <d v="2018-12-31T00:00:00"/>
    <d v="2018-12-31T00:00:00"/>
    <x v="27"/>
    <s v="ICBF"/>
    <n v="114"/>
    <d v="2018-03-05T00:00:00"/>
    <s v="Pago de la autoliquidación, cesantías fondos públicos y comisiones del mes de febrero de 2018."/>
    <s v="ETHEL VASQUEZ ROJAS"/>
    <n v="1331"/>
    <n v="22919300"/>
    <n v="0"/>
    <n v="0"/>
    <s v="AGOTADO"/>
    <n v="0"/>
    <n v="22919300"/>
    <s v="MARZO"/>
    <n v="114"/>
  </r>
  <r>
    <n v="2018"/>
    <n v="136"/>
    <n v="1"/>
    <d v="2018-01-01T00:00:00"/>
    <d v="2018-12-31T00:00:00"/>
    <d v="2018-12-31T00:00:00"/>
    <x v="27"/>
    <s v="ICBF"/>
    <n v="122"/>
    <d v="2018-04-04T00:00:00"/>
    <s v="Pago de la Autoliquidación y Cesantías Fondos Públicos  (FONCEP) del mes de marzo de 2018."/>
    <s v="ETHEL VASQUEZ ROJAS"/>
    <n v="1875"/>
    <n v="23142300"/>
    <n v="0"/>
    <n v="0"/>
    <s v="AGOTADO"/>
    <n v="0"/>
    <n v="23142300"/>
    <s v="ABRIL"/>
    <n v="122"/>
  </r>
  <r>
    <n v="2018"/>
    <n v="136"/>
    <n v="1"/>
    <d v="2018-01-01T00:00:00"/>
    <d v="2018-12-31T00:00:00"/>
    <d v="2018-12-31T00:00:00"/>
    <x v="27"/>
    <s v="ICBF"/>
    <n v="128"/>
    <d v="2018-05-04T00:00:00"/>
    <s v="Pago de la autoliquidación y cesantías fondos públicos - FONCEP del mes de abril de 2018."/>
    <s v="ETHEL VASQUEZ ROJAS"/>
    <n v="2456"/>
    <n v="22263000"/>
    <n v="0"/>
    <n v="0"/>
    <s v="AGOTADO"/>
    <n v="0"/>
    <n v="22263000"/>
    <s v="MAYO"/>
    <n v="128"/>
  </r>
  <r>
    <n v="2018"/>
    <n v="136"/>
    <n v="1"/>
    <d v="2018-01-01T00:00:00"/>
    <d v="2018-12-31T00:00:00"/>
    <d v="2018-12-31T00:00:00"/>
    <x v="27"/>
    <s v="ICBF"/>
    <n v="132"/>
    <d v="2018-05-21T00:00:00"/>
    <s v="Traslado presupuestal"/>
    <s v="ETHEL VASQUEZ ROJAS"/>
    <n v="2720"/>
    <n v="5200940"/>
    <n v="5200940"/>
    <n v="0"/>
    <s v="ANULADO"/>
    <n v="0"/>
    <n v="0"/>
    <s v="MAYO"/>
    <n v="132"/>
  </r>
  <r>
    <n v="2018"/>
    <n v="136"/>
    <n v="1"/>
    <d v="2018-01-01T00:00:00"/>
    <d v="2018-12-31T00:00:00"/>
    <d v="2018-12-31T00:00:00"/>
    <x v="27"/>
    <s v="ICBF"/>
    <n v="134"/>
    <d v="2018-06-01T00:00:00"/>
    <s v="Autoliquidación y Cesantias Fondos Públicos (FONCEP) del mes de mayo de 2018."/>
    <s v="ETHEL VASQUEZ ROJAS"/>
    <n v="2992"/>
    <n v="22497200"/>
    <n v="0"/>
    <n v="0"/>
    <s v="AGOTADO"/>
    <n v="0"/>
    <n v="22497200"/>
    <s v="JUNIO"/>
    <n v="134"/>
  </r>
  <r>
    <n v="2018"/>
    <n v="136"/>
    <n v="1"/>
    <d v="2018-01-01T00:00:00"/>
    <d v="2018-12-31T00:00:00"/>
    <d v="2018-12-31T00:00:00"/>
    <x v="27"/>
    <s v="ICBF"/>
    <n v="136"/>
    <d v="2018-06-12T00:00:00"/>
    <s v="Traslado Presupuestal"/>
    <s v="ETHEL VASQUEZ ROJAS"/>
    <n v="3199"/>
    <n v="5355423"/>
    <n v="5355423"/>
    <n v="0"/>
    <s v="ANULADO"/>
    <n v="0"/>
    <n v="0"/>
    <s v="JUNIO"/>
    <n v="136"/>
  </r>
  <r>
    <n v="2018"/>
    <n v="136"/>
    <n v="1"/>
    <d v="2018-01-01T00:00:00"/>
    <d v="2018-12-31T00:00:00"/>
    <d v="2018-12-31T00:00:00"/>
    <x v="27"/>
    <s v="ICBF"/>
    <n v="145"/>
    <d v="2018-07-05T00:00:00"/>
    <s v="Pago de la Autoliquidación y Cesantias Fondos Públicos (FONCEP), del mes de junio de 2018."/>
    <s v="ETHEL VASQUEZ ROJAS"/>
    <n v="3714"/>
    <n v="52847200"/>
    <n v="0"/>
    <n v="0"/>
    <s v="AGOTADO"/>
    <n v="0"/>
    <n v="52847200"/>
    <s v="JULIO"/>
    <n v="145"/>
  </r>
  <r>
    <n v="2018"/>
    <n v="136"/>
    <n v="1"/>
    <d v="2018-01-01T00:00:00"/>
    <d v="2018-12-31T00:00:00"/>
    <d v="2018-12-31T00:00:00"/>
    <x v="27"/>
    <s v="ICBF"/>
    <n v="158"/>
    <d v="2018-08-02T00:00:00"/>
    <s v="Pago de Autoliquidación y Cesantías y Fondos Públicos (FONCEP) del mes de julio de 2018."/>
    <s v="ETHEL VASQUEZ ROJAS"/>
    <n v="4379"/>
    <n v="25184800"/>
    <n v="25184800"/>
    <n v="0"/>
    <s v="ANULADO"/>
    <n v="0"/>
    <n v="0"/>
    <s v="AGOSTO"/>
    <n v="158"/>
  </r>
  <r>
    <n v="2018"/>
    <n v="136"/>
    <n v="1"/>
    <d v="2018-01-01T00:00:00"/>
    <d v="2018-12-31T00:00:00"/>
    <d v="2018-12-31T00:00:00"/>
    <x v="27"/>
    <s v="ICBF"/>
    <n v="159"/>
    <d v="2018-08-02T00:00:00"/>
    <s v="Pago de Autoliquidación y Cesantias Fondos Públicos  (FONCEP) del mes de julio de 2018."/>
    <s v="ETHEL VASQUEZ ROJAS"/>
    <n v="4379"/>
    <n v="25184800"/>
    <n v="0"/>
    <n v="0"/>
    <s v="AGOTADO"/>
    <n v="0"/>
    <n v="25184800"/>
    <s v="AGOSTO"/>
    <n v="159"/>
  </r>
  <r>
    <n v="2018"/>
    <n v="136"/>
    <n v="1"/>
    <d v="2018-01-01T00:00:00"/>
    <d v="2018-12-31T00:00:00"/>
    <d v="2018-12-31T00:00:00"/>
    <x v="27"/>
    <s v="ICBF"/>
    <n v="167"/>
    <d v="2018-08-22T00:00:00"/>
    <s v="Pago de aportes parafiscales de liquidación de prestaciones  pagadas en el mes de mayo de 2018."/>
    <s v="ETHEL VASQUEZ ROJAS"/>
    <n v="4798"/>
    <n v="4482"/>
    <n v="0"/>
    <n v="0"/>
    <s v="AGOTADO"/>
    <n v="0"/>
    <n v="4482"/>
    <s v="AGOSTO"/>
    <n v="167"/>
  </r>
  <r>
    <n v="2018"/>
    <n v="136"/>
    <n v="1"/>
    <d v="2018-01-01T00:00:00"/>
    <d v="2018-12-31T00:00:00"/>
    <d v="2018-12-31T00:00:00"/>
    <x v="27"/>
    <s v="ICBF"/>
    <n v="180"/>
    <d v="2018-09-05T00:00:00"/>
    <s v="Pago de la Autoliquidacióny Cesantías Fondos Públicos (FONCEP) del mes de Agosto de 2018."/>
    <s v="ETHEL VASQUEZ ROJAS"/>
    <n v="5149"/>
    <n v="21754100"/>
    <n v="0"/>
    <n v="0"/>
    <s v="AGOTADO"/>
    <n v="0"/>
    <n v="21754100"/>
    <s v="SEPTIEMBRE"/>
    <n v="180"/>
  </r>
  <r>
    <n v="2018"/>
    <n v="136"/>
    <n v="1"/>
    <d v="2018-01-01T00:00:00"/>
    <d v="2018-12-31T00:00:00"/>
    <d v="2018-12-31T00:00:00"/>
    <x v="27"/>
    <s v="ICBF"/>
    <n v="190"/>
    <d v="2018-10-03T00:00:00"/>
    <s v="Pago de la Autoliquidación y Cesantías Fondos Públicos (FONCEP), del mes de Septiembre de 2018."/>
    <s v="ETHEL VASQUEZ ROJAS"/>
    <n v="5814"/>
    <n v="24988600"/>
    <n v="0"/>
    <n v="0"/>
    <s v="AGOTADO"/>
    <n v="0"/>
    <n v="24988600"/>
    <s v="OCTUBRE"/>
    <n v="190"/>
  </r>
  <r>
    <n v="2018"/>
    <n v="136"/>
    <n v="1"/>
    <d v="2018-01-01T00:00:00"/>
    <d v="2018-12-31T00:00:00"/>
    <d v="2018-12-31T00:00:00"/>
    <x v="27"/>
    <s v="ICBF"/>
    <n v="209"/>
    <d v="2018-11-07T00:00:00"/>
    <s v="Pago de la Autoliquidación y Cesantías Fondos Públicos (FONCEP), del mes de octubre de 2018."/>
    <s v="ETHEL VASQUEZ ROJAS"/>
    <n v="6756"/>
    <n v="22299200"/>
    <n v="0"/>
    <n v="0"/>
    <s v="AGOTADO"/>
    <n v="0"/>
    <n v="22299200"/>
    <s v="NOVIEMBRE"/>
    <n v="209"/>
  </r>
  <r>
    <n v="2018"/>
    <n v="136"/>
    <n v="1"/>
    <d v="2018-01-01T00:00:00"/>
    <d v="2018-12-31T00:00:00"/>
    <d v="2018-12-31T00:00:00"/>
    <x v="27"/>
    <s v="ICBF"/>
    <n v="212"/>
    <d v="2018-11-16T00:00:00"/>
    <s v="Pago de aportes parafiscales de liquidación de prestaciones pagadas en los meses de septiembre y octubre de 2018."/>
    <s v="ETHEL VASQUEZ ROJAS"/>
    <n v="6922"/>
    <n v="7459"/>
    <n v="0"/>
    <n v="0"/>
    <s v="AGOTADO"/>
    <n v="0"/>
    <n v="7459"/>
    <s v="NOVIEMBRE"/>
    <n v="212"/>
  </r>
  <r>
    <n v="2018"/>
    <n v="136"/>
    <n v="1"/>
    <d v="2018-01-01T00:00:00"/>
    <d v="2018-12-31T00:00:00"/>
    <d v="2018-12-31T00:00:00"/>
    <x v="27"/>
    <s v="ICBF"/>
    <n v="222"/>
    <d v="2018-12-04T00:00:00"/>
    <s v="Pago de la Autoliquidación y Cesantías Fondos Públicos (FONCEP), del mes de noviembre de 2018."/>
    <s v="ETHEL VASQUEZ ROJAS"/>
    <n v="7347"/>
    <n v="23176000"/>
    <n v="0"/>
    <n v="0"/>
    <s v="AGOTADO"/>
    <n v="0"/>
    <n v="23176000"/>
    <s v="DICIEMBRE"/>
    <n v="222"/>
  </r>
  <r>
    <n v="2018"/>
    <n v="136"/>
    <n v="1"/>
    <d v="2018-01-01T00:00:00"/>
    <d v="2018-12-31T00:00:00"/>
    <d v="2018-12-31T00:00:00"/>
    <x v="27"/>
    <s v="ICBF"/>
    <n v="229"/>
    <d v="2018-12-14T00:00:00"/>
    <s v="Pago de la Autoliquidación y Cesantías Fondos Públicos (FONCEP), del mes de diciembre de 2018."/>
    <s v="ETHEL VASQUEZ ROJAS"/>
    <n v="7707"/>
    <n v="27742400"/>
    <n v="0"/>
    <n v="0"/>
    <s v="AGOTADO"/>
    <n v="0"/>
    <n v="27742400"/>
    <s v="DICIEMBRE"/>
    <n v="229"/>
  </r>
  <r>
    <n v="2018"/>
    <n v="136"/>
    <n v="1"/>
    <d v="2018-01-01T00:00:00"/>
    <d v="2018-12-31T00:00:00"/>
    <d v="2018-12-31T00:00:00"/>
    <x v="28"/>
    <s v="SENA"/>
    <n v="107"/>
    <d v="2018-02-02T00:00:00"/>
    <s v="Pago de la autoliquidación y cesantías fondos públicos  (FONCEP), del mes de enero de 2018."/>
    <s v="JORGE ERNESTO PARRA LEGUIZAMON"/>
    <n v="713"/>
    <n v="3357100"/>
    <n v="0"/>
    <n v="0"/>
    <s v="AGOTADO"/>
    <n v="0"/>
    <n v="3357100"/>
    <s v="FEBRERO"/>
    <n v="107"/>
  </r>
  <r>
    <n v="2018"/>
    <n v="136"/>
    <n v="1"/>
    <d v="2018-01-01T00:00:00"/>
    <d v="2018-12-31T00:00:00"/>
    <d v="2018-12-31T00:00:00"/>
    <x v="28"/>
    <s v="SENA"/>
    <n v="112"/>
    <d v="2018-03-01T00:00:00"/>
    <s v="Pago de aportes de seguridad social y parafiscales de la liquidación de prestaciones pagadas en el mes de febrero de 2018."/>
    <s v="ETHEL VASQUEZ ROJAS"/>
    <n v="1195"/>
    <n v="1668"/>
    <n v="0"/>
    <n v="0"/>
    <s v="AGOTADO"/>
    <n v="0"/>
    <n v="1668"/>
    <s v="MARZO"/>
    <n v="112"/>
  </r>
  <r>
    <n v="2018"/>
    <n v="136"/>
    <n v="1"/>
    <d v="2018-01-01T00:00:00"/>
    <d v="2018-12-31T00:00:00"/>
    <d v="2018-12-31T00:00:00"/>
    <x v="28"/>
    <s v="SENA"/>
    <n v="114"/>
    <d v="2018-03-05T00:00:00"/>
    <s v="Pago de la autoliquidación, cesantías fondos públicos y comisiones del mes de febrero de 2018."/>
    <s v="ETHEL VASQUEZ ROJAS"/>
    <n v="1331"/>
    <n v="3826200"/>
    <n v="0"/>
    <n v="0"/>
    <s v="AGOTADO"/>
    <n v="0"/>
    <n v="3826200"/>
    <s v="MARZO"/>
    <n v="114"/>
  </r>
  <r>
    <n v="2018"/>
    <n v="136"/>
    <n v="1"/>
    <d v="2018-01-01T00:00:00"/>
    <d v="2018-12-31T00:00:00"/>
    <d v="2018-12-31T00:00:00"/>
    <x v="28"/>
    <s v="SENA"/>
    <n v="122"/>
    <d v="2018-04-04T00:00:00"/>
    <s v="Pago de la Autoliquidación y Cesantías Fondos Públicos  (FONCEP) del mes de marzo de 2018."/>
    <s v="ETHEL VASQUEZ ROJAS"/>
    <n v="1875"/>
    <n v="3862900"/>
    <n v="0"/>
    <n v="0"/>
    <s v="AGOTADO"/>
    <n v="0"/>
    <n v="3862900"/>
    <s v="ABRIL"/>
    <n v="122"/>
  </r>
  <r>
    <n v="2018"/>
    <n v="136"/>
    <n v="1"/>
    <d v="2018-01-01T00:00:00"/>
    <d v="2018-12-31T00:00:00"/>
    <d v="2018-12-31T00:00:00"/>
    <x v="28"/>
    <s v="SENA"/>
    <n v="128"/>
    <d v="2018-05-04T00:00:00"/>
    <s v="Pago de la autoliquidación y cesantías fondos públicos - FONCEP del mes de abril de 2018."/>
    <s v="ETHEL VASQUEZ ROJAS"/>
    <n v="2456"/>
    <n v="3717200"/>
    <n v="0"/>
    <n v="0"/>
    <s v="AGOTADO"/>
    <n v="0"/>
    <n v="3717200"/>
    <s v="MAYO"/>
    <n v="128"/>
  </r>
  <r>
    <n v="2018"/>
    <n v="136"/>
    <n v="1"/>
    <d v="2018-01-01T00:00:00"/>
    <d v="2018-12-31T00:00:00"/>
    <d v="2018-12-31T00:00:00"/>
    <x v="28"/>
    <s v="SENA"/>
    <n v="132"/>
    <d v="2018-05-21T00:00:00"/>
    <s v="Traslado presupuestal"/>
    <s v="ETHEL VASQUEZ ROJAS"/>
    <n v="2720"/>
    <n v="866823"/>
    <n v="866823"/>
    <n v="0"/>
    <s v="ANULADO"/>
    <n v="0"/>
    <n v="0"/>
    <s v="MAYO"/>
    <n v="132"/>
  </r>
  <r>
    <n v="2018"/>
    <n v="136"/>
    <n v="1"/>
    <d v="2018-01-01T00:00:00"/>
    <d v="2018-12-31T00:00:00"/>
    <d v="2018-12-31T00:00:00"/>
    <x v="28"/>
    <s v="SENA"/>
    <n v="134"/>
    <d v="2018-06-01T00:00:00"/>
    <s v="Autoliquidación y Cesantias Fondos Públicos (FONCEP) del mes de mayo de 2018."/>
    <s v="ETHEL VASQUEZ ROJAS"/>
    <n v="2992"/>
    <n v="3755700"/>
    <n v="0"/>
    <n v="0"/>
    <s v="AGOTADO"/>
    <n v="0"/>
    <n v="3755700"/>
    <s v="JUNIO"/>
    <n v="134"/>
  </r>
  <r>
    <n v="2018"/>
    <n v="136"/>
    <n v="1"/>
    <d v="2018-01-01T00:00:00"/>
    <d v="2018-12-31T00:00:00"/>
    <d v="2018-12-31T00:00:00"/>
    <x v="28"/>
    <s v="SENA"/>
    <n v="136"/>
    <d v="2018-06-12T00:00:00"/>
    <s v="Traslado Presupuestal"/>
    <s v="ETHEL VASQUEZ ROJAS"/>
    <n v="3199"/>
    <n v="89257"/>
    <n v="89257"/>
    <n v="0"/>
    <s v="ANULADO"/>
    <n v="0"/>
    <n v="0"/>
    <s v="JUNIO"/>
    <n v="136"/>
  </r>
  <r>
    <n v="2018"/>
    <n v="136"/>
    <n v="1"/>
    <d v="2018-01-01T00:00:00"/>
    <d v="2018-12-31T00:00:00"/>
    <d v="2018-12-31T00:00:00"/>
    <x v="28"/>
    <s v="SENA"/>
    <n v="145"/>
    <d v="2018-07-05T00:00:00"/>
    <s v="Pago de la Autoliquidación y Cesantias Fondos Públicos (FONCEP), del mes de junio de 2018."/>
    <s v="ETHEL VASQUEZ ROJAS"/>
    <n v="3714"/>
    <n v="8813700"/>
    <n v="0"/>
    <n v="0"/>
    <s v="AGOTADO"/>
    <n v="0"/>
    <n v="8813700"/>
    <s v="JULIO"/>
    <n v="145"/>
  </r>
  <r>
    <n v="2018"/>
    <n v="136"/>
    <n v="1"/>
    <d v="2018-01-01T00:00:00"/>
    <d v="2018-12-31T00:00:00"/>
    <d v="2018-12-31T00:00:00"/>
    <x v="28"/>
    <s v="SENA"/>
    <n v="158"/>
    <d v="2018-08-02T00:00:00"/>
    <s v="Pago de Autoliquidación y Cesantías y Fondos Públicos (FONCEP) del mes de julio de 2018."/>
    <s v="ETHEL VASQUEZ ROJAS"/>
    <n v="4379"/>
    <n v="4204200"/>
    <n v="4204200"/>
    <n v="0"/>
    <s v="ANULADO"/>
    <n v="0"/>
    <n v="0"/>
    <s v="AGOSTO"/>
    <n v="158"/>
  </r>
  <r>
    <n v="2018"/>
    <n v="136"/>
    <n v="1"/>
    <d v="2018-01-01T00:00:00"/>
    <d v="2018-12-31T00:00:00"/>
    <d v="2018-12-31T00:00:00"/>
    <x v="28"/>
    <s v="SENA"/>
    <n v="159"/>
    <d v="2018-08-02T00:00:00"/>
    <s v="Pago de Autoliquidación y Cesantias Fondos Públicos  (FONCEP) del mes de julio de 2018."/>
    <s v="ETHEL VASQUEZ ROJAS"/>
    <n v="4379"/>
    <n v="4204200"/>
    <n v="0"/>
    <n v="0"/>
    <s v="AGOTADO"/>
    <n v="0"/>
    <n v="4204200"/>
    <s v="AGOSTO"/>
    <n v="159"/>
  </r>
  <r>
    <n v="2018"/>
    <n v="136"/>
    <n v="1"/>
    <d v="2018-01-01T00:00:00"/>
    <d v="2018-12-31T00:00:00"/>
    <d v="2018-12-31T00:00:00"/>
    <x v="28"/>
    <s v="SENA"/>
    <n v="167"/>
    <d v="2018-08-22T00:00:00"/>
    <s v="Pago de aportes parafiscales de liquidación de prestaciones  pagadas en el mes de mayo de 2018."/>
    <s v="ETHEL VASQUEZ ROJAS"/>
    <n v="4798"/>
    <n v="747"/>
    <n v="0"/>
    <n v="0"/>
    <s v="AGOTADO"/>
    <n v="0"/>
    <n v="747"/>
    <s v="AGOSTO"/>
    <n v="167"/>
  </r>
  <r>
    <n v="2018"/>
    <n v="136"/>
    <n v="1"/>
    <d v="2018-01-01T00:00:00"/>
    <d v="2018-12-31T00:00:00"/>
    <d v="2018-12-31T00:00:00"/>
    <x v="28"/>
    <s v="SENA"/>
    <n v="180"/>
    <d v="2018-09-05T00:00:00"/>
    <s v="Pago de la Autoliquidacióny Cesantías Fondos Públicos (FONCEP) del mes de Agosto de 2018."/>
    <s v="ETHEL VASQUEZ ROJAS"/>
    <n v="5149"/>
    <n v="3632000"/>
    <n v="0"/>
    <n v="0"/>
    <s v="AGOTADO"/>
    <n v="0"/>
    <n v="3632000"/>
    <s v="SEPTIEMBRE"/>
    <n v="180"/>
  </r>
  <r>
    <n v="2018"/>
    <n v="136"/>
    <n v="1"/>
    <d v="2018-01-01T00:00:00"/>
    <d v="2018-12-31T00:00:00"/>
    <d v="2018-12-31T00:00:00"/>
    <x v="28"/>
    <s v="SENA"/>
    <n v="190"/>
    <d v="2018-10-03T00:00:00"/>
    <s v="Pago de la Autoliquidación y Cesantías Fondos Públicos (FONCEP), del mes de Septiembre de 2018."/>
    <s v="ETHEL VASQUEZ ROJAS"/>
    <n v="5814"/>
    <n v="4171100"/>
    <n v="0"/>
    <n v="0"/>
    <s v="AGOTADO"/>
    <n v="0"/>
    <n v="4171100"/>
    <s v="OCTUBRE"/>
    <n v="190"/>
  </r>
  <r>
    <n v="2018"/>
    <n v="136"/>
    <n v="1"/>
    <d v="2018-01-01T00:00:00"/>
    <d v="2018-12-31T00:00:00"/>
    <d v="2018-12-31T00:00:00"/>
    <x v="28"/>
    <s v="SENA"/>
    <n v="209"/>
    <d v="2018-11-07T00:00:00"/>
    <s v="Pago de la Autoliquidación y Cesantías Fondos Públicos (FONCEP), del mes de octubre de 2018."/>
    <s v="ETHEL VASQUEZ ROJAS"/>
    <n v="6756"/>
    <n v="3722500"/>
    <n v="0"/>
    <n v="0"/>
    <s v="AGOTADO"/>
    <n v="0"/>
    <n v="3722500"/>
    <s v="NOVIEMBRE"/>
    <n v="209"/>
  </r>
  <r>
    <n v="2018"/>
    <n v="136"/>
    <n v="1"/>
    <d v="2018-01-01T00:00:00"/>
    <d v="2018-12-31T00:00:00"/>
    <d v="2018-12-31T00:00:00"/>
    <x v="28"/>
    <s v="SENA"/>
    <n v="212"/>
    <d v="2018-11-16T00:00:00"/>
    <s v="Pago de aportes parafiscales de liquidación de prestaciones pagadas en los meses de septiembre y octubre de 2018."/>
    <s v="ETHEL VASQUEZ ROJAS"/>
    <n v="6922"/>
    <n v="1243"/>
    <n v="0"/>
    <n v="0"/>
    <s v="AGOTADO"/>
    <n v="0"/>
    <n v="1243"/>
    <s v="NOVIEMBRE"/>
    <n v="212"/>
  </r>
  <r>
    <n v="2018"/>
    <n v="136"/>
    <n v="1"/>
    <d v="2018-01-01T00:00:00"/>
    <d v="2018-12-31T00:00:00"/>
    <d v="2018-12-31T00:00:00"/>
    <x v="28"/>
    <s v="SENA"/>
    <n v="222"/>
    <d v="2018-12-04T00:00:00"/>
    <s v="Pago de la Autoliquidación y Cesantías Fondos Públicos (FONCEP), del mes de noviembre de 2018."/>
    <s v="ETHEL VASQUEZ ROJAS"/>
    <n v="7347"/>
    <n v="3869300"/>
    <n v="0"/>
    <n v="0"/>
    <s v="AGOTADO"/>
    <n v="0"/>
    <n v="3869300"/>
    <s v="DICIEMBRE"/>
    <n v="222"/>
  </r>
  <r>
    <n v="2018"/>
    <n v="136"/>
    <n v="1"/>
    <d v="2018-01-01T00:00:00"/>
    <d v="2018-12-31T00:00:00"/>
    <d v="2018-12-31T00:00:00"/>
    <x v="28"/>
    <s v="SENA"/>
    <n v="229"/>
    <d v="2018-12-14T00:00:00"/>
    <s v="Pago de la Autoliquidación y Cesantías Fondos Públicos (FONCEP), del mes de diciembre de 2018."/>
    <s v="ETHEL VASQUEZ ROJAS"/>
    <n v="7707"/>
    <n v="4629800"/>
    <n v="0"/>
    <n v="0"/>
    <s v="AGOTADO"/>
    <n v="0"/>
    <n v="4629800"/>
    <s v="DICIEMBRE"/>
    <n v="229"/>
  </r>
  <r>
    <n v="2018"/>
    <n v="136"/>
    <n v="1"/>
    <d v="2018-01-01T00:00:00"/>
    <d v="2018-12-31T00:00:00"/>
    <d v="2018-12-31T00:00:00"/>
    <x v="29"/>
    <s v="Institutos Técnicos"/>
    <n v="107"/>
    <d v="2018-02-02T00:00:00"/>
    <s v="Pago de la autoliquidación y cesantías fondos públicos  (FONCEP), del mes de enero de 2018."/>
    <s v="JORGE ERNESTO PARRA LEGUIZAMON"/>
    <n v="713"/>
    <n v="6707000"/>
    <n v="0"/>
    <n v="0"/>
    <s v="AGOTADO"/>
    <n v="0"/>
    <n v="6707000"/>
    <s v="FEBRERO"/>
    <n v="107"/>
  </r>
  <r>
    <n v="2018"/>
    <n v="136"/>
    <n v="1"/>
    <d v="2018-01-01T00:00:00"/>
    <d v="2018-12-31T00:00:00"/>
    <d v="2018-12-31T00:00:00"/>
    <x v="29"/>
    <s v="Institutos Técnicos"/>
    <n v="112"/>
    <d v="2018-03-01T00:00:00"/>
    <s v="Pago de aportes de seguridad social y parafiscales de la liquidación de prestaciones pagadas en el mes de febrero de 2018."/>
    <s v="ETHEL VASQUEZ ROJAS"/>
    <n v="1195"/>
    <n v="3334"/>
    <n v="0"/>
    <n v="0"/>
    <s v="AGOTADO"/>
    <n v="0"/>
    <n v="3334"/>
    <s v="MARZO"/>
    <n v="112"/>
  </r>
  <r>
    <n v="2018"/>
    <n v="136"/>
    <n v="1"/>
    <d v="2018-01-01T00:00:00"/>
    <d v="2018-12-31T00:00:00"/>
    <d v="2018-12-31T00:00:00"/>
    <x v="29"/>
    <s v="Institutos Técnicos"/>
    <n v="114"/>
    <d v="2018-03-05T00:00:00"/>
    <s v="Pago de la autoliquidación, cesantías fondos públicos y comisiones del mes de febrero de 2018."/>
    <s v="ETHEL VASQUEZ ROJAS"/>
    <n v="1331"/>
    <n v="7645500"/>
    <n v="0"/>
    <n v="0"/>
    <s v="AGOTADO"/>
    <n v="0"/>
    <n v="7645500"/>
    <s v="MARZO"/>
    <n v="114"/>
  </r>
  <r>
    <n v="2018"/>
    <n v="136"/>
    <n v="1"/>
    <d v="2018-01-01T00:00:00"/>
    <d v="2018-12-31T00:00:00"/>
    <d v="2018-12-31T00:00:00"/>
    <x v="29"/>
    <s v="Institutos Técnicos"/>
    <n v="122"/>
    <d v="2018-04-04T00:00:00"/>
    <s v="Pago de la Autoliquidación y Cesantías Fondos Públicos  (FONCEP) del mes de marzo de 2018."/>
    <s v="ETHEL VASQUEZ ROJAS"/>
    <n v="1875"/>
    <n v="7719500"/>
    <n v="0"/>
    <n v="0"/>
    <s v="AGOTADO"/>
    <n v="0"/>
    <n v="7719500"/>
    <s v="ABRIL"/>
    <n v="122"/>
  </r>
  <r>
    <n v="2018"/>
    <n v="136"/>
    <n v="1"/>
    <d v="2018-01-01T00:00:00"/>
    <d v="2018-12-31T00:00:00"/>
    <d v="2018-12-31T00:00:00"/>
    <x v="29"/>
    <s v="Institutos Técnicos"/>
    <n v="128"/>
    <d v="2018-05-04T00:00:00"/>
    <s v="Pago de la autoliquidación y cesantías fondos públicos - FONCEP del mes de abril de 2018."/>
    <s v="ETHEL VASQUEZ ROJAS"/>
    <n v="2456"/>
    <n v="7426600"/>
    <n v="0"/>
    <n v="0"/>
    <s v="AGOTADO"/>
    <n v="0"/>
    <n v="7426600"/>
    <s v="MAYO"/>
    <n v="128"/>
  </r>
  <r>
    <n v="2018"/>
    <n v="136"/>
    <n v="1"/>
    <d v="2018-01-01T00:00:00"/>
    <d v="2018-12-31T00:00:00"/>
    <d v="2018-12-31T00:00:00"/>
    <x v="29"/>
    <s v="Institutos Técnicos"/>
    <n v="132"/>
    <d v="2018-05-21T00:00:00"/>
    <s v="Traslado presupuestal"/>
    <s v="ETHEL VASQUEZ ROJAS"/>
    <n v="2720"/>
    <n v="1733646"/>
    <n v="1733646"/>
    <n v="0"/>
    <s v="ANULADO"/>
    <n v="0"/>
    <n v="0"/>
    <s v="MAYO"/>
    <n v="132"/>
  </r>
  <r>
    <n v="2018"/>
    <n v="136"/>
    <n v="1"/>
    <d v="2018-01-01T00:00:00"/>
    <d v="2018-12-31T00:00:00"/>
    <d v="2018-12-31T00:00:00"/>
    <x v="29"/>
    <s v="Institutos Técnicos"/>
    <n v="134"/>
    <d v="2018-06-01T00:00:00"/>
    <s v="Autoliquidación y Cesantias Fondos Públicos (FONCEP) del mes de mayo de 2018."/>
    <s v="ETHEL VASQUEZ ROJAS"/>
    <n v="2992"/>
    <n v="7504800"/>
    <n v="0"/>
    <n v="0"/>
    <s v="AGOTADO"/>
    <n v="0"/>
    <n v="7504800"/>
    <s v="JUNIO"/>
    <n v="134"/>
  </r>
  <r>
    <n v="2018"/>
    <n v="136"/>
    <n v="1"/>
    <d v="2018-01-01T00:00:00"/>
    <d v="2018-12-31T00:00:00"/>
    <d v="2018-12-31T00:00:00"/>
    <x v="29"/>
    <s v="Institutos Técnicos"/>
    <n v="136"/>
    <d v="2018-06-12T00:00:00"/>
    <s v="Traslado Presupuestal"/>
    <s v="ETHEL VASQUEZ ROJAS"/>
    <n v="3199"/>
    <n v="1785140"/>
    <n v="1785140"/>
    <n v="0"/>
    <s v="ANULADO"/>
    <n v="0"/>
    <n v="0"/>
    <s v="JUNIO"/>
    <n v="136"/>
  </r>
  <r>
    <n v="2018"/>
    <n v="136"/>
    <n v="1"/>
    <d v="2018-01-01T00:00:00"/>
    <d v="2018-12-31T00:00:00"/>
    <d v="2018-12-31T00:00:00"/>
    <x v="29"/>
    <s v="Institutos Técnicos"/>
    <n v="145"/>
    <d v="2018-07-05T00:00:00"/>
    <s v="Pago de la Autoliquidación y Cesantias Fondos Públicos (FONCEP), del mes de junio de 2018."/>
    <s v="ETHEL VASQUEZ ROJAS"/>
    <n v="3714"/>
    <n v="17620700"/>
    <n v="0"/>
    <n v="0"/>
    <s v="AGOTADO"/>
    <n v="0"/>
    <n v="17620700"/>
    <s v="JULIO"/>
    <n v="145"/>
  </r>
  <r>
    <n v="2018"/>
    <n v="136"/>
    <n v="1"/>
    <d v="2018-01-01T00:00:00"/>
    <d v="2018-12-31T00:00:00"/>
    <d v="2018-12-31T00:00:00"/>
    <x v="29"/>
    <s v="Institutos Técnicos"/>
    <n v="158"/>
    <d v="2018-08-02T00:00:00"/>
    <s v="Pago de Autoliquidación y Cesantías y Fondos Públicos (FONCEP) del mes de julio de 2018."/>
    <s v="ETHEL VASQUEZ ROJAS"/>
    <n v="4379"/>
    <n v="8400600"/>
    <n v="8400600"/>
    <n v="0"/>
    <s v="ANULADO"/>
    <n v="0"/>
    <n v="0"/>
    <s v="AGOSTO"/>
    <n v="158"/>
  </r>
  <r>
    <n v="2018"/>
    <n v="136"/>
    <n v="1"/>
    <d v="2018-01-01T00:00:00"/>
    <d v="2018-12-31T00:00:00"/>
    <d v="2018-12-31T00:00:00"/>
    <x v="29"/>
    <s v="Institutos Técnicos"/>
    <n v="159"/>
    <d v="2018-08-02T00:00:00"/>
    <s v="Pago de Autoliquidación y Cesantias Fondos Públicos  (FONCEP) del mes de julio de 2018."/>
    <s v="ETHEL VASQUEZ ROJAS"/>
    <n v="4379"/>
    <n v="8400600"/>
    <n v="0"/>
    <n v="0"/>
    <s v="AGOTADO"/>
    <n v="0"/>
    <n v="8400600"/>
    <s v="AGOSTO"/>
    <n v="159"/>
  </r>
  <r>
    <n v="2018"/>
    <n v="136"/>
    <n v="1"/>
    <d v="2018-01-01T00:00:00"/>
    <d v="2018-12-31T00:00:00"/>
    <d v="2018-12-31T00:00:00"/>
    <x v="29"/>
    <s v="Institutos Técnicos"/>
    <n v="167"/>
    <d v="2018-08-22T00:00:00"/>
    <s v="Pago de aportes parafiscales de liquidación de prestaciones  pagadas en el mes de mayo de 2018."/>
    <s v="ETHEL VASQUEZ ROJAS"/>
    <n v="4798"/>
    <n v="1494"/>
    <n v="0"/>
    <n v="0"/>
    <s v="AGOTADO"/>
    <n v="0"/>
    <n v="1494"/>
    <s v="AGOSTO"/>
    <n v="167"/>
  </r>
  <r>
    <n v="2018"/>
    <n v="136"/>
    <n v="1"/>
    <d v="2018-01-01T00:00:00"/>
    <d v="2018-12-31T00:00:00"/>
    <d v="2018-12-31T00:00:00"/>
    <x v="29"/>
    <s v="Institutos Técnicos"/>
    <n v="180"/>
    <d v="2018-09-05T00:00:00"/>
    <s v="Pago de la Autoliquidacióny Cesantías Fondos Públicos (FONCEP) del mes de Agosto de 2018."/>
    <s v="ETHEL VASQUEZ ROJAS"/>
    <n v="5149"/>
    <n v="7256600"/>
    <n v="0"/>
    <n v="0"/>
    <s v="AGOTADO"/>
    <n v="0"/>
    <n v="7256600"/>
    <s v="SEPTIEMBRE"/>
    <n v="180"/>
  </r>
  <r>
    <n v="2018"/>
    <n v="136"/>
    <n v="1"/>
    <d v="2018-01-01T00:00:00"/>
    <d v="2018-12-31T00:00:00"/>
    <d v="2018-12-31T00:00:00"/>
    <x v="29"/>
    <s v="Institutos Técnicos"/>
    <n v="190"/>
    <d v="2018-10-03T00:00:00"/>
    <s v="Pago de la Autoliquidación y Cesantías Fondos Públicos (FONCEP), del mes de Septiembre de 2018."/>
    <s v="ETHEL VASQUEZ ROJAS"/>
    <n v="5814"/>
    <n v="8335300"/>
    <n v="0"/>
    <n v="0"/>
    <s v="AGOTADO"/>
    <n v="0"/>
    <n v="8335300"/>
    <s v="OCTUBRE"/>
    <n v="190"/>
  </r>
  <r>
    <n v="2018"/>
    <n v="136"/>
    <n v="1"/>
    <d v="2018-01-01T00:00:00"/>
    <d v="2018-12-31T00:00:00"/>
    <d v="2018-12-31T00:00:00"/>
    <x v="29"/>
    <s v="Institutos Técnicos"/>
    <n v="209"/>
    <d v="2018-11-07T00:00:00"/>
    <s v="Pago de la Autoliquidación y Cesantías Fondos Públicos (FONCEP), del mes de octubre de 2018."/>
    <s v="ETHEL VASQUEZ ROJAS"/>
    <n v="6756"/>
    <n v="7438700"/>
    <n v="0"/>
    <n v="0"/>
    <s v="AGOTADO"/>
    <n v="0"/>
    <n v="7438700"/>
    <s v="NOVIEMBRE"/>
    <n v="209"/>
  </r>
  <r>
    <n v="2018"/>
    <n v="136"/>
    <n v="1"/>
    <d v="2018-01-01T00:00:00"/>
    <d v="2018-12-31T00:00:00"/>
    <d v="2018-12-31T00:00:00"/>
    <x v="29"/>
    <s v="Institutos Técnicos"/>
    <n v="212"/>
    <d v="2018-11-16T00:00:00"/>
    <s v="Pago de aportes parafiscales de liquidación de prestaciones pagadas en los meses de septiembre y octubre de 2018."/>
    <s v="ETHEL VASQUEZ ROJAS"/>
    <n v="6922"/>
    <n v="2486"/>
    <n v="0"/>
    <n v="0"/>
    <s v="AGOTADO"/>
    <n v="0"/>
    <n v="2486"/>
    <s v="NOVIEMBRE"/>
    <n v="212"/>
  </r>
  <r>
    <n v="2018"/>
    <n v="136"/>
    <n v="1"/>
    <d v="2018-01-01T00:00:00"/>
    <d v="2018-12-31T00:00:00"/>
    <d v="2018-12-31T00:00:00"/>
    <x v="29"/>
    <s v="Institutos Técnicos"/>
    <n v="222"/>
    <d v="2018-12-04T00:00:00"/>
    <s v="Pago de la Autoliquidación y Cesantías Fondos Públicos (FONCEP), del mes de noviembre de 2018."/>
    <s v="ETHEL VASQUEZ ROJAS"/>
    <n v="7347"/>
    <n v="7731200"/>
    <n v="0"/>
    <n v="0"/>
    <s v="AGOTADO"/>
    <n v="0"/>
    <n v="7731200"/>
    <s v="DICIEMBRE"/>
    <n v="222"/>
  </r>
  <r>
    <n v="2018"/>
    <n v="136"/>
    <n v="1"/>
    <d v="2018-01-01T00:00:00"/>
    <d v="2018-12-31T00:00:00"/>
    <d v="2018-12-31T00:00:00"/>
    <x v="29"/>
    <s v="Institutos Técnicos"/>
    <n v="229"/>
    <d v="2018-12-14T00:00:00"/>
    <s v="Pago de la Autoliquidación y Cesantías Fondos Públicos (FONCEP), del mes de diciembre de 2018."/>
    <s v="ETHEL VASQUEZ ROJAS"/>
    <n v="7707"/>
    <n v="9252900"/>
    <n v="0"/>
    <n v="0"/>
    <s v="AGOTADO"/>
    <n v="0"/>
    <n v="9252900"/>
    <s v="DICIEMBRE"/>
    <n v="229"/>
  </r>
  <r>
    <n v="2018"/>
    <n v="136"/>
    <n v="1"/>
    <d v="2018-01-01T00:00:00"/>
    <d v="2018-12-31T00:00:00"/>
    <d v="2018-12-31T00:00:00"/>
    <x v="30"/>
    <s v="Comisiones"/>
    <n v="107"/>
    <d v="2018-02-02T00:00:00"/>
    <s v="Pago de la autoliquidación y cesantías fondos públicos  (FONCEP), del mes de enero de 2018."/>
    <s v="JORGE ERNESTO PARRA LEGUIZAMON"/>
    <n v="713"/>
    <n v="92677"/>
    <n v="0"/>
    <n v="0"/>
    <s v="AGOTADO"/>
    <n v="0"/>
    <n v="92677"/>
    <s v="FEBRERO"/>
    <n v="107"/>
  </r>
  <r>
    <n v="2018"/>
    <n v="136"/>
    <n v="1"/>
    <d v="2018-01-01T00:00:00"/>
    <d v="2018-12-31T00:00:00"/>
    <d v="2018-12-31T00:00:00"/>
    <x v="30"/>
    <s v="Comisiones"/>
    <n v="114"/>
    <d v="2018-03-05T00:00:00"/>
    <s v="Pago de la autoliquidación, cesantías fondos públicos y comisiones del mes de febrero de 2018."/>
    <s v="ETHEL VASQUEZ ROJAS"/>
    <n v="1331"/>
    <n v="113996"/>
    <n v="0"/>
    <n v="0"/>
    <s v="AGOTADO"/>
    <n v="0"/>
    <n v="113996"/>
    <s v="MARZO"/>
    <n v="114"/>
  </r>
  <r>
    <n v="2018"/>
    <n v="136"/>
    <n v="1"/>
    <d v="2018-01-01T00:00:00"/>
    <d v="2018-12-31T00:00:00"/>
    <d v="2018-12-31T00:00:00"/>
    <x v="30"/>
    <s v="Comisiones"/>
    <n v="122"/>
    <d v="2018-04-04T00:00:00"/>
    <s v="Pago de la Autoliquidación y Cesantías Fondos Públicos  (FONCEP) del mes de marzo de 2018."/>
    <s v="ETHEL VASQUEZ ROJAS"/>
    <n v="1875"/>
    <n v="112027"/>
    <n v="0"/>
    <n v="0"/>
    <s v="AGOTADO"/>
    <n v="0"/>
    <n v="112027"/>
    <s v="ABRIL"/>
    <n v="122"/>
  </r>
  <r>
    <n v="2018"/>
    <n v="136"/>
    <n v="1"/>
    <d v="2018-01-01T00:00:00"/>
    <d v="2018-12-31T00:00:00"/>
    <d v="2018-12-31T00:00:00"/>
    <x v="30"/>
    <s v="Comisiones"/>
    <n v="128"/>
    <d v="2018-05-04T00:00:00"/>
    <s v="Pago de la autoliquidación y cesantías fondos públicos - FONCEP del mes de abril de 2018."/>
    <s v="ETHEL VASQUEZ ROJAS"/>
    <n v="2456"/>
    <n v="117734"/>
    <n v="0"/>
    <n v="0"/>
    <s v="AGOTADO"/>
    <n v="0"/>
    <n v="117734"/>
    <s v="MAYO"/>
    <n v="128"/>
  </r>
  <r>
    <n v="2018"/>
    <n v="136"/>
    <n v="1"/>
    <d v="2018-01-01T00:00:00"/>
    <d v="2018-12-31T00:00:00"/>
    <d v="2018-12-31T00:00:00"/>
    <x v="30"/>
    <s v="Comisiones"/>
    <n v="134"/>
    <d v="2018-06-01T00:00:00"/>
    <s v="Autoliquidación y Cesantias Fondos Públicos (FONCEP) del mes de mayo de 2018."/>
    <s v="ETHEL VASQUEZ ROJAS"/>
    <n v="2992"/>
    <n v="112719"/>
    <n v="0"/>
    <n v="0"/>
    <s v="AGOTADO"/>
    <n v="0"/>
    <n v="112719"/>
    <s v="JUNIO"/>
    <n v="134"/>
  </r>
  <r>
    <n v="2018"/>
    <n v="136"/>
    <n v="1"/>
    <d v="2018-01-01T00:00:00"/>
    <d v="2018-12-31T00:00:00"/>
    <d v="2018-12-31T00:00:00"/>
    <x v="30"/>
    <s v="Comisiones"/>
    <n v="145"/>
    <d v="2018-07-05T00:00:00"/>
    <s v="Pago de la Autoliquidación y Cesantias Fondos Públicos (FONCEP), del mes de junio de 2018."/>
    <s v="ETHEL VASQUEZ ROJAS"/>
    <n v="3714"/>
    <n v="258319"/>
    <n v="0"/>
    <n v="0"/>
    <s v="AGOTADO"/>
    <n v="0"/>
    <n v="258319"/>
    <s v="JULIO"/>
    <n v="145"/>
  </r>
  <r>
    <n v="2018"/>
    <n v="136"/>
    <n v="1"/>
    <d v="2018-01-01T00:00:00"/>
    <d v="2018-12-31T00:00:00"/>
    <d v="2018-12-31T00:00:00"/>
    <x v="30"/>
    <s v="Comisiones"/>
    <n v="158"/>
    <d v="2018-08-02T00:00:00"/>
    <s v="Pago de Autoliquidación y Cesantías y Fondos Públicos (FONCEP) del mes de julio de 2018."/>
    <s v="ETHEL VASQUEZ ROJAS"/>
    <n v="4379"/>
    <n v="16688"/>
    <n v="16688"/>
    <n v="0"/>
    <s v="ANULADO"/>
    <n v="0"/>
    <n v="0"/>
    <s v="AGOSTO"/>
    <n v="158"/>
  </r>
  <r>
    <n v="2018"/>
    <n v="136"/>
    <n v="1"/>
    <d v="2018-01-01T00:00:00"/>
    <d v="2018-12-31T00:00:00"/>
    <d v="2018-12-31T00:00:00"/>
    <x v="30"/>
    <s v="Comisiones"/>
    <n v="159"/>
    <d v="2018-08-02T00:00:00"/>
    <s v="Pago de Autoliquidación y Cesantias Fondos Públicos  (FONCEP) del mes de julio de 2018."/>
    <s v="ETHEL VASQUEZ ROJAS"/>
    <n v="4379"/>
    <n v="16688"/>
    <n v="0"/>
    <n v="0"/>
    <s v="AGOTADO"/>
    <n v="0"/>
    <n v="16688"/>
    <s v="AGOSTO"/>
    <n v="159"/>
  </r>
  <r>
    <n v="2018"/>
    <n v="136"/>
    <n v="1"/>
    <d v="2018-01-01T00:00:00"/>
    <d v="2018-12-31T00:00:00"/>
    <d v="2018-12-31T00:00:00"/>
    <x v="30"/>
    <s v="Comisiones"/>
    <n v="180"/>
    <d v="2018-09-05T00:00:00"/>
    <s v="Pago de la Autoliquidacióny Cesantías Fondos Públicos (FONCEP) del mes de Agosto de 2018."/>
    <s v="ETHEL VASQUEZ ROJAS"/>
    <n v="5149"/>
    <n v="96707"/>
    <n v="0"/>
    <n v="0"/>
    <s v="AGOTADO"/>
    <n v="0"/>
    <n v="96707"/>
    <s v="SEPTIEMBRE"/>
    <n v="180"/>
  </r>
  <r>
    <n v="2018"/>
    <n v="136"/>
    <n v="1"/>
    <d v="2018-01-01T00:00:00"/>
    <d v="2018-12-31T00:00:00"/>
    <d v="2018-12-31T00:00:00"/>
    <x v="30"/>
    <s v="Comisiones"/>
    <n v="190"/>
    <d v="2018-10-03T00:00:00"/>
    <s v="Pago de la Autoliquidación y Cesantías Fondos Públicos (FONCEP), del mes de Septiembre de 2018."/>
    <s v="ETHEL VASQUEZ ROJAS"/>
    <n v="5814"/>
    <n v="107378"/>
    <n v="0"/>
    <n v="0"/>
    <s v="AGOTADO"/>
    <n v="0"/>
    <n v="107378"/>
    <s v="OCTUBRE"/>
    <n v="190"/>
  </r>
  <r>
    <n v="2018"/>
    <n v="136"/>
    <n v="1"/>
    <d v="2018-01-01T00:00:00"/>
    <d v="2018-12-31T00:00:00"/>
    <d v="2018-12-31T00:00:00"/>
    <x v="30"/>
    <s v="Comisiones"/>
    <n v="209"/>
    <d v="2018-11-07T00:00:00"/>
    <s v="Pago de la Autoliquidación y Cesantías Fondos Públicos (FONCEP), del mes de octubre de 2018."/>
    <s v="ETHEL VASQUEZ ROJAS"/>
    <n v="6756"/>
    <n v="114556"/>
    <n v="0"/>
    <n v="0"/>
    <s v="AGOTADO"/>
    <n v="0"/>
    <n v="114556"/>
    <s v="NOVIEMBRE"/>
    <n v="209"/>
  </r>
  <r>
    <n v="2018"/>
    <n v="136"/>
    <n v="1"/>
    <d v="2018-01-01T00:00:00"/>
    <d v="2018-12-31T00:00:00"/>
    <d v="2018-12-31T00:00:00"/>
    <x v="30"/>
    <s v="Comisiones"/>
    <n v="222"/>
    <d v="2018-12-04T00:00:00"/>
    <s v="Pago de la Autoliquidación y Cesantías Fondos Públicos (FONCEP), del mes de noviembre de 2018."/>
    <s v="ETHEL VASQUEZ ROJAS"/>
    <n v="7347"/>
    <n v="109595"/>
    <n v="0"/>
    <n v="0"/>
    <s v="AGOTADO"/>
    <n v="0"/>
    <n v="109595"/>
    <s v="DICIEMBRE"/>
    <n v="222"/>
  </r>
  <r>
    <n v="2018"/>
    <n v="136"/>
    <n v="1"/>
    <d v="2018-01-01T00:00:00"/>
    <d v="2018-12-31T00:00:00"/>
    <d v="2018-12-31T00:00:00"/>
    <x v="30"/>
    <s v="Comisiones"/>
    <n v="229"/>
    <d v="2018-12-14T00:00:00"/>
    <s v="Pago de la Autoliquidación y Cesantías Fondos Públicos (FONCEP), del mes de diciembre de 2018."/>
    <s v="ETHEL VASQUEZ ROJAS"/>
    <n v="7707"/>
    <n v="292346"/>
    <n v="0"/>
    <n v="0"/>
    <s v="AGOTADO"/>
    <n v="0"/>
    <n v="292346"/>
    <s v="DICIEMBRE"/>
    <n v="229"/>
  </r>
  <r>
    <n v="2018"/>
    <n v="136"/>
    <n v="1"/>
    <d v="2018-01-01T00:00:00"/>
    <d v="2018-12-31T00:00:00"/>
    <d v="2018-12-31T00:00:00"/>
    <x v="30"/>
    <s v="Comisiones"/>
    <n v="235"/>
    <d v="2018-12-28T00:00:00"/>
    <s v="Pago extraordinario de Pasivo de Cesantías FONCEP y Comisión del 2% , con corte a Noviembre 30 de 2018."/>
    <s v="ETHEL VASQUEZ ROJAS"/>
    <n v="8072"/>
    <n v="2202756"/>
    <n v="0"/>
    <n v="0"/>
    <s v="AGOTADO"/>
    <n v="0"/>
    <n v="2202756"/>
    <s v="DICIEMBRE"/>
    <n v="235"/>
  </r>
  <r>
    <n v="2018"/>
    <n v="136"/>
    <n v="1"/>
    <d v="2018-01-01T00:00:00"/>
    <d v="2018-12-31T00:00:00"/>
    <d v="2018-12-31T00:00:00"/>
    <x v="31"/>
    <s v="Dotación"/>
    <n v="138"/>
    <d v="2018-06-18T00:00:00"/>
    <s v="Contratar el suministro de vestidos de labor y calzado mediante el sistema de bonos u órdenes de compra para los (as) servidores (as) vinculados (as) a la Secretaría Jurídica Distrital, con derecho a dotación de Ley para la vigencia 2018."/>
    <s v="ETHEL VASQUEZ ROJAS"/>
    <n v="3358"/>
    <n v="9000000"/>
    <n v="1135023"/>
    <n v="0"/>
    <s v="AGOTADO"/>
    <n v="0"/>
    <n v="7864977"/>
    <s v="JUNIO"/>
    <n v="138"/>
  </r>
  <r>
    <n v="2018"/>
    <n v="136"/>
    <n v="1"/>
    <d v="2018-01-01T00:00:00"/>
    <d v="2018-12-31T00:00:00"/>
    <d v="2018-12-31T00:00:00"/>
    <x v="31"/>
    <s v="Dotación"/>
    <n v="198"/>
    <d v="2018-10-17T00:00:00"/>
    <s v="TRASLADO PRESUPUESTAL"/>
    <s v="DORA BELEN GUTIERREZ HERNANDEZ"/>
    <n v="6162"/>
    <n v="1135023"/>
    <n v="1135023"/>
    <n v="0"/>
    <s v="ANULADO"/>
    <n v="0"/>
    <n v="0"/>
    <s v="OCTUBRE"/>
    <n v="198"/>
  </r>
  <r>
    <n v="2018"/>
    <n v="136"/>
    <n v="1"/>
    <d v="2018-01-01T00:00:00"/>
    <d v="2018-12-31T00:00:00"/>
    <d v="2018-12-31T00:00:00"/>
    <x v="32"/>
    <s v="Gastos de Computador"/>
    <n v="88"/>
    <d v="2018-01-17T00:00:00"/>
    <s v="Gatos urgentes e inaplazables para ser atendidos por la Caja Menor, según las necesidades de las dependencias de la Secretaría Jurídica Distrital."/>
    <s v="ETHEL VASQUEZ ROJAS"/>
    <n v="332"/>
    <n v="2000000"/>
    <n v="1555000"/>
    <n v="0"/>
    <s v="AGOTADO"/>
    <n v="0"/>
    <n v="445000"/>
    <s v="ENERO"/>
    <n v="88"/>
  </r>
  <r>
    <n v="2018"/>
    <n v="136"/>
    <n v="1"/>
    <d v="2018-01-01T00:00:00"/>
    <d v="2018-12-31T00:00:00"/>
    <d v="2018-12-31T00:00:00"/>
    <x v="32"/>
    <s v="Gastos de Computador"/>
    <n v="91"/>
    <d v="2018-01-22T00:00:00"/>
    <s v="Alquiler de impresoras para el servicio de las dependencias de la Secretaría Jurídica Distrital."/>
    <s v="DALILA ASTRID HERNANDEZ CORZO"/>
    <n v="452"/>
    <n v="101500000"/>
    <n v="11516636"/>
    <n v="0"/>
    <s v="AGOTADO"/>
    <n v="0"/>
    <n v="89983364"/>
    <s v="ENERO"/>
    <n v="91"/>
  </r>
  <r>
    <n v="2018"/>
    <n v="136"/>
    <n v="1"/>
    <d v="2018-01-01T00:00:00"/>
    <d v="2018-12-31T00:00:00"/>
    <d v="2018-12-31T00:00:00"/>
    <x v="32"/>
    <s v="Gastos de Computador"/>
    <n v="92"/>
    <d v="2018-01-22T00:00:00"/>
    <s v="Adquirir certificados de firmas digitales para los directivos de la Secretaría Jurídica Distrital."/>
    <s v="DALILA ASTRID HERNANDEZ CORZO"/>
    <n v="452"/>
    <n v="2000000"/>
    <n v="0"/>
    <n v="0"/>
    <s v="AGOTADO"/>
    <n v="0"/>
    <n v="2000000"/>
    <s v="ENERO"/>
    <n v="92"/>
  </r>
  <r>
    <n v="2018"/>
    <n v="136"/>
    <n v="1"/>
    <d v="2018-01-01T00:00:00"/>
    <d v="2018-12-31T00:00:00"/>
    <d v="2018-12-31T00:00:00"/>
    <x v="32"/>
    <s v="Gastos de Computador"/>
    <n v="211"/>
    <d v="2018-11-16T00:00:00"/>
    <s v="Adicionar el contrato No. 87 de 2018, que tiene por objeto &quot; Alquiler de impresoras para el servicio de las dependencias de la Secretaría Jurídica Distrital&quot;, suscrito con Rentacomputo S.A."/>
    <s v="DIEGO EMILIO OJEDA MONCAYO"/>
    <n v="6891"/>
    <n v="14528895"/>
    <n v="305587"/>
    <n v="0"/>
    <s v="AGOTADO"/>
    <n v="0"/>
    <n v="14223308"/>
    <s v="NOVIEMBRE"/>
    <n v="211"/>
  </r>
  <r>
    <n v="2018"/>
    <n v="136"/>
    <n v="1"/>
    <d v="2018-01-01T00:00:00"/>
    <d v="2018-12-31T00:00:00"/>
    <d v="2018-12-31T00:00:00"/>
    <x v="33"/>
    <s v="Combustibles, Lubricantes y Llantas"/>
    <n v="88"/>
    <d v="2018-01-17T00:00:00"/>
    <s v="Gatos urgentes e inaplazables para ser atendidos por la Caja Menor, según las necesidades de las dependencias de la Secretaría Jurídica Distrital."/>
    <s v="ETHEL VASQUEZ ROJAS"/>
    <n v="332"/>
    <n v="2000000"/>
    <n v="351445"/>
    <n v="0"/>
    <s v="AGOTADO"/>
    <n v="0"/>
    <n v="1648555"/>
    <s v="ENERO"/>
    <n v="88"/>
  </r>
  <r>
    <n v="2018"/>
    <n v="136"/>
    <n v="1"/>
    <d v="2018-01-01T00:00:00"/>
    <d v="2018-12-31T00:00:00"/>
    <d v="2018-12-31T00:00:00"/>
    <x v="33"/>
    <s v="Combustibles, Lubricantes y Llantas"/>
    <n v="133"/>
    <d v="2018-05-25T00:00:00"/>
    <s v="TRASLADO PRESUPUESTAL"/>
    <s v="ETHEL VASQUEZ ROJAS"/>
    <n v="2787"/>
    <n v="20000000"/>
    <n v="20000000"/>
    <n v="0"/>
    <s v="ANULADO"/>
    <n v="0"/>
    <n v="0"/>
    <s v="MAYO"/>
    <n v="133"/>
  </r>
  <r>
    <n v="2018"/>
    <n v="136"/>
    <n v="1"/>
    <d v="2018-01-01T00:00:00"/>
    <d v="2018-12-31T00:00:00"/>
    <d v="2018-12-31T00:00:00"/>
    <x v="33"/>
    <s v="Combustibles, Lubricantes y Llantas"/>
    <n v="193"/>
    <d v="2018-10-09T00:00:00"/>
    <s v="Contratar el suministro de gasolina corriente, mediante el sistema electrónico de control (Microchip), para los vehículos que componen el parque automotor de la Secretaría Jurídica Distrital."/>
    <s v="DORA BELEN GUTIERREZ HERNANDEZ"/>
    <n v="6060"/>
    <n v="2000000"/>
    <n v="2000000"/>
    <n v="0"/>
    <s v="ANULADO"/>
    <n v="0"/>
    <n v="0"/>
    <s v="OCTUBRE"/>
    <n v="193"/>
  </r>
  <r>
    <n v="2018"/>
    <n v="136"/>
    <n v="1"/>
    <d v="2018-01-01T00:00:00"/>
    <d v="2018-12-31T00:00:00"/>
    <d v="2018-12-31T00:00:00"/>
    <x v="33"/>
    <s v="Combustibles, Lubricantes y Llantas"/>
    <n v="219"/>
    <d v="2018-11-28T00:00:00"/>
    <s v="Contratar el suminsitro de gasolina corriente, mediante el sistema electrónico de control (microchip) para los vehículos que componen el parque automotor de la Secretaría Jurídica Distrital."/>
    <s v="ETHEL VASQUEZ ROJAS"/>
    <n v="7237"/>
    <n v="7000000"/>
    <n v="7000000"/>
    <n v="0"/>
    <s v="ANULADO"/>
    <n v="0"/>
    <n v="0"/>
    <s v="NOVIEMBRE"/>
    <n v="219"/>
  </r>
  <r>
    <n v="2018"/>
    <n v="136"/>
    <n v="1"/>
    <d v="2018-01-01T00:00:00"/>
    <d v="2018-12-31T00:00:00"/>
    <d v="2018-12-31T00:00:00"/>
    <x v="34"/>
    <s v="Materiales y Suministros"/>
    <n v="88"/>
    <d v="2018-01-17T00:00:00"/>
    <s v="Gatos urgentes e inaplazables para ser atendidos por la Caja Menor, según las necesidades de las dependencias de la Secretaría Jurídica Distrital."/>
    <s v="ETHEL VASQUEZ ROJAS"/>
    <n v="332"/>
    <n v="2400000"/>
    <n v="1864560"/>
    <n v="0"/>
    <s v="AGOTADO"/>
    <n v="0"/>
    <n v="535440"/>
    <s v="ENERO"/>
    <n v="88"/>
  </r>
  <r>
    <n v="2018"/>
    <n v="136"/>
    <n v="1"/>
    <d v="2018-01-01T00:00:00"/>
    <d v="2018-12-31T00:00:00"/>
    <d v="2018-12-31T00:00:00"/>
    <x v="34"/>
    <s v="Materiales y Suministros"/>
    <n v="133"/>
    <d v="2018-05-25T00:00:00"/>
    <s v="TRASLADO PRESUPUESTAL"/>
    <s v="ETHEL VASQUEZ ROJAS"/>
    <n v="2787"/>
    <n v="14000000"/>
    <n v="14000000"/>
    <n v="0"/>
    <s v="ANULADO"/>
    <n v="0"/>
    <n v="0"/>
    <s v="MAYO"/>
    <n v="133"/>
  </r>
  <r>
    <n v="2018"/>
    <n v="136"/>
    <n v="1"/>
    <d v="2018-01-01T00:00:00"/>
    <d v="2018-12-31T00:00:00"/>
    <d v="2018-12-31T00:00:00"/>
    <x v="34"/>
    <s v="Materiales y Suministros"/>
    <n v="172"/>
    <d v="2018-08-30T00:00:00"/>
    <s v="TRASLADO PRESUPUESTAL"/>
    <s v="ETHEL VASQUEZ ROJAS"/>
    <n v="4945"/>
    <n v="3253510"/>
    <n v="3253510"/>
    <n v="0"/>
    <s v="ANULADO"/>
    <n v="0"/>
    <n v="0"/>
    <s v="AGOSTO"/>
    <n v="172"/>
  </r>
  <r>
    <n v="2018"/>
    <n v="136"/>
    <n v="1"/>
    <d v="2018-01-01T00:00:00"/>
    <d v="2018-12-31T00:00:00"/>
    <d v="2018-12-31T00:00:00"/>
    <x v="34"/>
    <s v="Materiales y Suministros"/>
    <n v="198"/>
    <d v="2018-10-17T00:00:00"/>
    <s v="TRASLADO PRESUPUESTAL"/>
    <s v="DORA BELEN GUTIERREZ HERNANDEZ"/>
    <n v="6162"/>
    <n v="15000000"/>
    <n v="15000000"/>
    <n v="0"/>
    <s v="ANULADO"/>
    <n v="0"/>
    <n v="0"/>
    <s v="OCTUBRE"/>
    <n v="198"/>
  </r>
  <r>
    <n v="2018"/>
    <n v="136"/>
    <n v="1"/>
    <d v="2018-01-01T00:00:00"/>
    <d v="2018-12-31T00:00:00"/>
    <d v="2018-12-31T00:00:00"/>
    <x v="35"/>
    <s v="Compra de Equipo"/>
    <n v="227"/>
    <d v="2018-12-07T00:00:00"/>
    <s v="Adquisición de sistemas de monitoreo y normalización de las condiciones de humedad relativa y temperatura de los depósitos de archivo de la Secretaría Jurídica Distrital, con el fin de contribuir a la conservación de la documentación almacenada."/>
    <s v="ETHEL VASQUEZ ROJAS"/>
    <n v="7571"/>
    <n v="12700000"/>
    <n v="12700000"/>
    <n v="0"/>
    <s v="ANULADO"/>
    <n v="0"/>
    <n v="0"/>
    <s v="DICIEMBRE"/>
    <n v="227"/>
  </r>
  <r>
    <n v="2018"/>
    <n v="136"/>
    <n v="1"/>
    <d v="2018-01-01T00:00:00"/>
    <d v="2018-12-31T00:00:00"/>
    <d v="2018-12-31T00:00:00"/>
    <x v="36"/>
    <s v="Viáticos y Gastos de Viaje"/>
    <n v="108"/>
    <d v="2018-02-07T00:00:00"/>
    <s v="ATENDER GASTOS DE VIÁTICOS Y TIQUETES AÉREOS EN LA RUTA BOGOTÁ - CARTAGENA, CARTAGENA - BOGOTÁ, LOS DÍAS 14, 15 Y 16 DE FBRERO DE 2018 PARA QUE UNA SERVIDORA DE LA SECRETARÍA JURÍDICA DISTRITAL ASISTA A  42 JORMADA COLOMBIANAS DE DERECHO TRIBUTARIO, DERECHO ADUANERO Y COMERCIO EXTERIOR EN LA CIUDAD DE CARTAGENA, BOLIVAR."/>
    <s v="DORA BELEN GUTIERREZ HERNANDEZ"/>
    <n v="803"/>
    <n v="2891293"/>
    <n v="35687"/>
    <n v="0"/>
    <s v="AGOTADO"/>
    <n v="0"/>
    <n v="2855606"/>
    <s v="FEBRERO"/>
    <n v="108"/>
  </r>
  <r>
    <n v="2018"/>
    <n v="136"/>
    <n v="1"/>
    <d v="2018-01-01T00:00:00"/>
    <d v="2018-12-31T00:00:00"/>
    <d v="2018-12-31T00:00:00"/>
    <x v="36"/>
    <s v="Viáticos y Gastos de Viaje"/>
    <n v="117"/>
    <d v="2018-03-22T00:00:00"/>
    <s v="Viaticos y gastos de viaje de la doctora Dalila Astrid Hernández Corzo - Secretaria Jurídica Distrital, quien se desplazará a la ciudad de Washington EEUU, los días 25, 26 y 27 de marzo de 2018, para participar con el señor  Alcalde Mayor de Bogotá, funcionarios de CIDH y la misión permanente de Colombia ante la Organización de los Estados Americanos para tratar asuntos dirigidos  a la atención a las víctimas del conflicto, al desarrollo de políticas públicas de inclusión en sectores económicos y sociales y a las iniciativas de capacitación de funcionarios en el área de Derechos Humanos."/>
    <s v="JORGE ERNESTO PARRA LEGUIZAMON"/>
    <n v="1733"/>
    <n v="8000000"/>
    <n v="9201"/>
    <n v="0"/>
    <s v="AGOTADO"/>
    <n v="0"/>
    <n v="7990799"/>
    <s v="MARZO"/>
    <n v="117"/>
  </r>
  <r>
    <n v="2018"/>
    <n v="136"/>
    <n v="1"/>
    <d v="2018-01-01T00:00:00"/>
    <d v="2018-12-31T00:00:00"/>
    <d v="2018-12-31T00:00:00"/>
    <x v="36"/>
    <s v="Viáticos y Gastos de Viaje"/>
    <n v="171"/>
    <d v="2018-08-24T00:00:00"/>
    <s v="Pago de viáticos y tiquetes aéreos, para asistir al &quot;Congreso Internacional de TIC&quot;, organizado por CINTEL (Proyecto TIC Innovadores) a realizar en el centro de convenciones de la ciudad de Cartagena de Indias - Colombia en los días del 29 al 31 de agosto de 2018."/>
    <s v="ETHEL VASQUEZ ROJAS"/>
    <n v="4869"/>
    <n v="1734521"/>
    <n v="0"/>
    <n v="0"/>
    <s v="AGOTADO"/>
    <n v="0"/>
    <n v="1734521"/>
    <s v="AGOSTO"/>
    <n v="171"/>
  </r>
  <r>
    <n v="2018"/>
    <n v="136"/>
    <n v="1"/>
    <d v="2018-01-01T00:00:00"/>
    <d v="2018-12-31T00:00:00"/>
    <d v="2018-12-31T00:00:00"/>
    <x v="36"/>
    <s v="Viáticos y Gastos de Viaje"/>
    <n v="178"/>
    <d v="2018-09-04T00:00:00"/>
    <s v="Viaticos y tiquetes  aéreos en la ruta Bogotá - Cali - Bogotá, para unas servidoras de la Secretaría Jurídica Distrital, para que asistan al XXXIX Congreso Colombiano de Derecho Procesal, organizado por el Instituto Colombiano de Derecho Procesal, a realizarse en la ciudad de Cali  durante los días 5, 6 y 7 de septiembre de 2018."/>
    <s v="ETHEL VASQUEZ ROJAS"/>
    <n v="5125"/>
    <n v="3253510"/>
    <n v="0"/>
    <n v="0"/>
    <s v="AGOTADO"/>
    <n v="0"/>
    <n v="3253510"/>
    <s v="SEPTIEMBRE"/>
    <n v="178"/>
  </r>
  <r>
    <n v="2018"/>
    <n v="136"/>
    <n v="1"/>
    <d v="2018-01-01T00:00:00"/>
    <d v="2018-12-31T00:00:00"/>
    <d v="2018-12-31T00:00:00"/>
    <x v="36"/>
    <s v="Viáticos y Gastos de Viaje"/>
    <n v="205"/>
    <d v="2018-10-30T00:00:00"/>
    <s v="Pago de Viáticos y Gastos de Viaje de unos servidores de la Secretaría Jurídica Distrital, para participar en el V Congreso de Compra Pública - XVI Jornadas de Contratación Estatal, a realizarse en la ciudad de Cartagena de Indias los días 31 de octubre, 1 y 2 de noviembre de 2018."/>
    <s v="DORA BELEN GUTIERREZ HERNANDEZ"/>
    <n v="6446"/>
    <n v="9481131"/>
    <n v="0"/>
    <n v="0"/>
    <s v="AGOTADO"/>
    <n v="0"/>
    <n v="9481131"/>
    <s v="OCTUBRE"/>
    <n v="205"/>
  </r>
  <r>
    <n v="2018"/>
    <n v="136"/>
    <n v="1"/>
    <d v="2018-01-01T00:00:00"/>
    <d v="2018-12-31T00:00:00"/>
    <d v="2018-12-31T00:00:00"/>
    <x v="36"/>
    <s v="Viáticos y Gastos de Viaje"/>
    <n v="206"/>
    <d v="2018-10-31T00:00:00"/>
    <s v="Pago de Viáticos y Gastos de Viaje de un servidor de la Secretaría Jurídica Distrital, para participar en el V Congreso de Compra Publica, XVI Jornadas de Contratación Estatal, organizado por la Universidad de los Andes los días 31 de Octubre, 1 y 2 de noviembre de 2018, en la Ciudad de Cartagena."/>
    <s v="DORA BELEN GUTIERREZ HERNANDEZ"/>
    <n v="6508"/>
    <n v="2112378"/>
    <n v="0"/>
    <n v="0"/>
    <s v="AGOTADO"/>
    <n v="0"/>
    <n v="2112378"/>
    <s v="OCTUBRE"/>
    <n v="206"/>
  </r>
  <r>
    <n v="2018"/>
    <n v="136"/>
    <n v="1"/>
    <d v="2018-01-01T00:00:00"/>
    <d v="2018-12-31T00:00:00"/>
    <d v="2018-12-31T00:00:00"/>
    <x v="37"/>
    <s v="Gastos de Transporte y Comunicación"/>
    <n v="88"/>
    <d v="2018-01-17T00:00:00"/>
    <s v="Gatos urgentes e inaplazables para ser atendidos por la Caja Menor, según las necesidades de las dependencias de la Secretaría Jurídica Distrital."/>
    <s v="ETHEL VASQUEZ ROJAS"/>
    <n v="332"/>
    <n v="5562000"/>
    <n v="3071500"/>
    <n v="0"/>
    <s v="AGOTADO"/>
    <n v="0"/>
    <n v="2490500"/>
    <s v="ENERO"/>
    <n v="88"/>
  </r>
  <r>
    <n v="2018"/>
    <n v="136"/>
    <n v="1"/>
    <d v="2018-01-01T00:00:00"/>
    <d v="2018-12-31T00:00:00"/>
    <d v="2018-12-31T00:00:00"/>
    <x v="37"/>
    <s v="Gastos de Transporte y Comunicación"/>
    <n v="118"/>
    <d v="2018-03-23T00:00:00"/>
    <s v="Adición al contrato interadministrativo No. 83 de 2017, cuyo objeto es        &quot; Prestar el servicio de correo y mensajería expresa para las distintas dependencias de la Secretaría Jurídica Distrital&quot;."/>
    <s v="JORGE ERNESTO PARRA LEGUIZAMON"/>
    <n v="1754"/>
    <n v="85031354"/>
    <n v="0"/>
    <n v="0"/>
    <s v="AGOTADO"/>
    <n v="0"/>
    <n v="85031354"/>
    <s v="MARZO"/>
    <n v="118"/>
  </r>
  <r>
    <n v="2018"/>
    <n v="136"/>
    <n v="1"/>
    <d v="2018-01-01T00:00:00"/>
    <d v="2018-12-31T00:00:00"/>
    <d v="2018-12-31T00:00:00"/>
    <x v="37"/>
    <s v="Gastos de Transporte y Comunicación"/>
    <n v="120"/>
    <d v="2018-03-26T00:00:00"/>
    <s v="Prestar el servicio de telefonía celular a la Secretaría Jurídica Distrital."/>
    <s v="JORGE ERNESTO PARRA LEGUIZAMON"/>
    <n v="1800"/>
    <n v="11289015"/>
    <n v="4306775"/>
    <n v="0"/>
    <s v="AGOTADO"/>
    <n v="0"/>
    <n v="6982240"/>
    <s v="MARZO"/>
    <n v="120"/>
  </r>
  <r>
    <n v="2018"/>
    <n v="136"/>
    <n v="1"/>
    <d v="2018-01-01T00:00:00"/>
    <d v="2018-12-31T00:00:00"/>
    <d v="2018-12-31T00:00:00"/>
    <x v="37"/>
    <s v="Gastos de Transporte y Comunicación"/>
    <n v="126"/>
    <d v="2018-04-27T00:00:00"/>
    <s v="Prestar el servicio de acceso a internet para el desarrollo de las funciones de la Secretaría Jurídica Distrital."/>
    <s v="DIEGO EMILIO OJEDA MONCAYO"/>
    <n v="2338"/>
    <n v="97245380"/>
    <n v="86458030"/>
    <n v="0"/>
    <s v="AGOTADO"/>
    <n v="0"/>
    <n v="10787350"/>
    <s v="ABRIL"/>
    <n v="126"/>
  </r>
  <r>
    <n v="2018"/>
    <n v="136"/>
    <n v="1"/>
    <d v="2018-01-01T00:00:00"/>
    <d v="2018-12-31T00:00:00"/>
    <d v="2018-12-31T00:00:00"/>
    <x v="37"/>
    <s v="Gastos de Transporte y Comunicación"/>
    <n v="127"/>
    <d v="2018-04-27T00:00:00"/>
    <s v="Adquirir el servicio de correo electrónico y  el servicio de hosting para el almacenamiento accesible via web de la información prioritaria y misional de la Secretaría Jurídica Distrita"/>
    <s v="DIEGO EMILIO OJEDA MONCAYO"/>
    <n v="2338"/>
    <n v="171585184"/>
    <n v="1915399"/>
    <n v="0"/>
    <s v="AGOTADO"/>
    <n v="0"/>
    <n v="169669785"/>
    <s v="ABRIL"/>
    <n v="127"/>
  </r>
  <r>
    <n v="2018"/>
    <n v="136"/>
    <n v="1"/>
    <d v="2018-01-01T00:00:00"/>
    <d v="2018-12-31T00:00:00"/>
    <d v="2018-12-31T00:00:00"/>
    <x v="37"/>
    <s v="Gastos de Transporte y Comunicación"/>
    <n v="139"/>
    <d v="2018-06-18T00:00:00"/>
    <s v="Contratar el servicio de correo y mensajería expresa para las distintas dependencias de la Secretaría Jurídica Distrital."/>
    <s v="ETHEL VASQUEZ ROJAS"/>
    <n v="3370"/>
    <n v="216407561"/>
    <n v="0"/>
    <n v="0"/>
    <s v="AGOTADO"/>
    <n v="0"/>
    <n v="216407561"/>
    <s v="JUNIO"/>
    <n v="139"/>
  </r>
  <r>
    <n v="2018"/>
    <n v="136"/>
    <n v="1"/>
    <d v="2018-01-01T00:00:00"/>
    <d v="2018-12-31T00:00:00"/>
    <d v="2018-12-31T00:00:00"/>
    <x v="37"/>
    <s v="Gastos de Transporte y Comunicación"/>
    <n v="192"/>
    <d v="2018-10-09T00:00:00"/>
    <s v="Adición al contrato No. 090 de 2018, que tiene por objeto &quot;Prestar el servicio de correo y mensajeria expresa para las distintas dependencias de la Secretaría Jurídica Distrital&quot;."/>
    <s v="DORA BELEN GUTIERREZ HERNANDEZ"/>
    <n v="6039"/>
    <n v="108203781"/>
    <n v="0"/>
    <n v="0"/>
    <s v="AGOTADO"/>
    <n v="0"/>
    <n v="108203781"/>
    <s v="OCTUBRE"/>
    <n v="192"/>
  </r>
  <r>
    <n v="2018"/>
    <n v="136"/>
    <n v="1"/>
    <d v="2018-01-01T00:00:00"/>
    <d v="2018-12-31T00:00:00"/>
    <d v="2018-12-31T00:00:00"/>
    <x v="37"/>
    <s v="Gastos de Transporte y Comunicación"/>
    <n v="198"/>
    <d v="2018-10-17T00:00:00"/>
    <s v="TRASLADO PRESUPUESTAL"/>
    <s v="DORA BELEN GUTIERREZ HERNANDEZ"/>
    <n v="6162"/>
    <n v="44321871"/>
    <n v="44321871"/>
    <n v="0"/>
    <s v="ANULADO"/>
    <n v="0"/>
    <n v="0"/>
    <s v="OCTUBRE"/>
    <n v="198"/>
  </r>
  <r>
    <n v="2018"/>
    <n v="136"/>
    <n v="1"/>
    <d v="2018-01-01T00:00:00"/>
    <d v="2018-12-31T00:00:00"/>
    <d v="2018-12-31T00:00:00"/>
    <x v="37"/>
    <s v="Gastos de Transporte y Comunicación"/>
    <n v="204"/>
    <d v="2018-10-29T00:00:00"/>
    <s v="Adquirir el servicio de certificado digital sitio seguro para los dominios en internet de la Secretaría Jurídica Distrital."/>
    <s v="DIEGO EMILIO OJEDA MONCAYO"/>
    <n v="6394"/>
    <n v="2500000"/>
    <n v="543914"/>
    <n v="0"/>
    <s v="AGOTADO"/>
    <n v="0"/>
    <n v="1956086"/>
    <s v="OCTUBRE"/>
    <n v="204"/>
  </r>
  <r>
    <n v="2018"/>
    <n v="136"/>
    <n v="1"/>
    <d v="2018-01-01T00:00:00"/>
    <d v="2018-12-31T00:00:00"/>
    <d v="2018-12-31T00:00:00"/>
    <x v="37"/>
    <s v="Gastos de Transporte y Comunicación"/>
    <n v="223"/>
    <d v="2018-12-06T00:00:00"/>
    <s v="Contratar el servicio de suscripción al portafolio de actualidad jurídica para la Secretaría Jirídica Distrital."/>
    <s v="DALILA ASTRID HERNANDEZ CORZO"/>
    <n v="7485"/>
    <n v="27946894"/>
    <n v="27946894"/>
    <n v="0"/>
    <s v="ANULADO"/>
    <n v="0"/>
    <n v="0"/>
    <s v="DICIEMBRE"/>
    <n v="223"/>
  </r>
  <r>
    <n v="2018"/>
    <n v="136"/>
    <n v="1"/>
    <d v="2018-01-01T00:00:00"/>
    <d v="2018-12-31T00:00:00"/>
    <d v="2018-12-31T00:00:00"/>
    <x v="37"/>
    <s v="Gastos de Transporte y Comunicación"/>
    <n v="226"/>
    <d v="2018-12-07T00:00:00"/>
    <s v="Adición y prórroga del contrato No. 084 de 2018, que tiene por objeto prestar el servicio de telefonía celular para la Secretaría Jurídica Distrital."/>
    <s v="ETHEL VASQUEZ ROJAS"/>
    <n v="7569"/>
    <n v="2618340"/>
    <n v="0"/>
    <n v="0"/>
    <s v="AGOTADO"/>
    <n v="0"/>
    <n v="2618340"/>
    <s v="DICIEMBRE"/>
    <n v="226"/>
  </r>
  <r>
    <n v="2018"/>
    <n v="136"/>
    <n v="1"/>
    <d v="2018-01-01T00:00:00"/>
    <d v="2018-12-31T00:00:00"/>
    <d v="2018-12-31T00:00:00"/>
    <x v="38"/>
    <s v="Impresos y  Publicaciones"/>
    <n v="88"/>
    <d v="2018-01-17T00:00:00"/>
    <s v="Gatos urgentes e inaplazables para ser atendidos por la Caja Menor, según las necesidades de las dependencias de la Secretaría Jurídica Distrital."/>
    <s v="ETHEL VASQUEZ ROJAS"/>
    <n v="332"/>
    <n v="7500000"/>
    <n v="4419236"/>
    <n v="0"/>
    <s v="AGOTADO"/>
    <n v="0"/>
    <n v="3080764"/>
    <s v="ENERO"/>
    <n v="88"/>
  </r>
  <r>
    <n v="2018"/>
    <n v="136"/>
    <n v="1"/>
    <d v="2018-01-01T00:00:00"/>
    <d v="2018-12-31T00:00:00"/>
    <d v="2018-12-31T00:00:00"/>
    <x v="38"/>
    <s v="Impresos y  Publicaciones"/>
    <n v="119"/>
    <d v="2018-03-23T00:00:00"/>
    <s v="Adición del contrato de prestación de servicios No. 094 de 2017 cuyo objeto es &quot;Prestar el servicio de fotocopiado y demás servicios relacionados que requiera la Secretaría Jurídica Distrital&quot;."/>
    <s v="JORGE ERNESTO PARRA LEGUIZAMON"/>
    <n v="1754"/>
    <n v="13860000"/>
    <n v="6930000"/>
    <n v="0"/>
    <s v="AGOTADO"/>
    <n v="0"/>
    <n v="6930000"/>
    <s v="MARZO"/>
    <n v="119"/>
  </r>
  <r>
    <n v="2018"/>
    <n v="136"/>
    <n v="1"/>
    <d v="2018-01-01T00:00:00"/>
    <d v="2018-12-31T00:00:00"/>
    <d v="2018-12-31T00:00:00"/>
    <x v="38"/>
    <s v="Impresos y  Publicaciones"/>
    <n v="140"/>
    <d v="2018-06-18T00:00:00"/>
    <s v="Prestar el servicio de fotocopiado y demás servicios relacionados que requiera la Secretaría Jurídica Distrital."/>
    <s v="ETHEL VASQUEZ ROJAS"/>
    <n v="3370"/>
    <n v="21500000"/>
    <n v="28"/>
    <n v="0"/>
    <s v="AGOTADO"/>
    <n v="0"/>
    <n v="21499972"/>
    <s v="JUNIO"/>
    <n v="140"/>
  </r>
  <r>
    <n v="2018"/>
    <n v="136"/>
    <n v="1"/>
    <d v="2018-01-01T00:00:00"/>
    <d v="2018-12-31T00:00:00"/>
    <d v="2018-12-31T00:00:00"/>
    <x v="38"/>
    <s v="Impresos y  Publicaciones"/>
    <n v="220"/>
    <d v="2018-11-30T00:00:00"/>
    <s v="Adición al contrato No. 093 de 2018, suscrito con Solutión Copy, que tiene por objeto &quot; Prestar el servicio de fotocopiado y demás servicios relacionados que requiera la Secretaría Jurídica Distrital&quot;"/>
    <s v="ETHEL VASQUEZ ROJAS"/>
    <n v="7204"/>
    <n v="10750000"/>
    <n v="10750000"/>
    <n v="0"/>
    <s v="ANULADO"/>
    <n v="0"/>
    <n v="0"/>
    <s v="NOVIEMBRE"/>
    <n v="220"/>
  </r>
  <r>
    <n v="2018"/>
    <n v="136"/>
    <n v="1"/>
    <d v="2018-01-01T00:00:00"/>
    <d v="2018-12-31T00:00:00"/>
    <d v="2018-12-31T00:00:00"/>
    <x v="38"/>
    <s v="Impresos y  Publicaciones"/>
    <n v="225"/>
    <d v="2018-12-07T00:00:00"/>
    <s v="Contratar el servicio de suscripción al portafolio de actualidad jurídica para la Secretaría Jurídica Distrital."/>
    <s v="DALILA ASTRID HERNANDEZ CORZO"/>
    <n v="7572"/>
    <n v="27946894"/>
    <n v="0"/>
    <n v="0"/>
    <s v="AGOTADO"/>
    <n v="0"/>
    <n v="27946894"/>
    <s v="DICIEMBRE"/>
    <n v="225"/>
  </r>
  <r>
    <n v="2018"/>
    <n v="136"/>
    <n v="1"/>
    <d v="2018-01-01T00:00:00"/>
    <d v="2018-12-31T00:00:00"/>
    <d v="2018-12-31T00:00:00"/>
    <x v="39"/>
    <s v="Mantenimiento Entidad"/>
    <n v="88"/>
    <d v="2018-01-17T00:00:00"/>
    <s v="Gatos urgentes e inaplazables para ser atendidos por la Caja Menor, según las necesidades de las dependencias de la Secretaría Jurídica Distrital."/>
    <s v="ETHEL VASQUEZ ROJAS"/>
    <n v="332"/>
    <n v="3090000"/>
    <n v="2242158"/>
    <n v="0"/>
    <s v="AGOTADO"/>
    <n v="0"/>
    <n v="847842"/>
    <s v="ENERO"/>
    <n v="88"/>
  </r>
  <r>
    <n v="2018"/>
    <n v="136"/>
    <n v="1"/>
    <d v="2018-01-01T00:00:00"/>
    <d v="2018-12-31T00:00:00"/>
    <d v="2018-12-31T00:00:00"/>
    <x v="39"/>
    <s v="Mantenimiento Entidad"/>
    <n v="133"/>
    <d v="2018-05-25T00:00:00"/>
    <s v="TRASLADO PRESUPUESTAL"/>
    <s v="ETHEL VASQUEZ ROJAS"/>
    <n v="2787"/>
    <n v="236407561"/>
    <n v="236407561"/>
    <n v="0"/>
    <s v="ANULADO"/>
    <n v="0"/>
    <n v="0"/>
    <s v="MAYO"/>
    <n v="133"/>
  </r>
  <r>
    <n v="2018"/>
    <n v="136"/>
    <n v="1"/>
    <d v="2018-01-01T00:00:00"/>
    <d v="2018-12-31T00:00:00"/>
    <d v="2018-12-31T00:00:00"/>
    <x v="39"/>
    <s v="Mantenimiento Entidad"/>
    <n v="163"/>
    <d v="2018-08-15T00:00:00"/>
    <s v="Aunar esfuerzos técnicos, adminstrativos y financieros entre la Secretaría General de la Alcaldía Mayor de Bogotá D.C., y la Secretaría Jurídica Distrital, para la comtratación del Servicio de Aseo y Cafetería durante la vigencia 2018 y 2019."/>
    <s v="ETHEL VASQUEZ ROJAS"/>
    <n v="4677"/>
    <n v="805000000"/>
    <n v="0"/>
    <n v="0"/>
    <s v="AGOTADO"/>
    <n v="0"/>
    <n v="805000000"/>
    <s v="AGOSTO"/>
    <n v="163"/>
  </r>
  <r>
    <n v="2018"/>
    <n v="136"/>
    <n v="1"/>
    <d v="2018-01-01T00:00:00"/>
    <d v="2018-12-31T00:00:00"/>
    <d v="2018-12-31T00:00:00"/>
    <x v="39"/>
    <s v="Mantenimiento Entidad"/>
    <n v="165"/>
    <d v="2018-08-17T00:00:00"/>
    <s v="Adición el Convenio Derivado No. 097 de 2017 cuyo objeto es &quot;Aunar esfuerzos técnicos, humanos, adminstrativos, económicos y financieros para adelantar las actividades requeridas para la conservación y restauración de las fachadas del Edificio Liévano y el Palacio Municipal, actual sede de la Alcaldía Mayor de Bogotá como parte del Patrimonio Cultural del Distrito Capital."/>
    <s v="ETHEL VASQUEZ ROJAS"/>
    <n v="4743"/>
    <n v="21976435"/>
    <n v="0"/>
    <n v="0"/>
    <s v="AGOTADO"/>
    <n v="0"/>
    <n v="21976435"/>
    <s v="AGOSTO"/>
    <n v="165"/>
  </r>
  <r>
    <n v="2018"/>
    <n v="136"/>
    <n v="1"/>
    <d v="2018-01-01T00:00:00"/>
    <d v="2018-12-31T00:00:00"/>
    <d v="2018-12-31T00:00:00"/>
    <x v="40"/>
    <s v="Seguros Entidad"/>
    <n v="113"/>
    <d v="2018-03-05T00:00:00"/>
    <s v="Inclusión de bienes ingresados en el mes de enero de 2018."/>
    <s v="ETHEL VASQUEZ ROJAS"/>
    <n v="1296"/>
    <n v="1951847"/>
    <n v="1951847"/>
    <n v="0"/>
    <s v="ANULADO"/>
    <n v="0"/>
    <n v="0"/>
    <s v="MARZO"/>
    <n v="113"/>
  </r>
  <r>
    <n v="2018"/>
    <n v="136"/>
    <n v="1"/>
    <d v="2018-01-01T00:00:00"/>
    <d v="2018-12-31T00:00:00"/>
    <d v="2018-12-31T00:00:00"/>
    <x v="40"/>
    <s v="Seguros Entidad"/>
    <n v="198"/>
    <d v="2018-10-17T00:00:00"/>
    <s v="TRASLADO PRESUPUESTAL"/>
    <s v="DORA BELEN GUTIERREZ HERNANDEZ"/>
    <n v="6162"/>
    <n v="10106082"/>
    <n v="10106082"/>
    <n v="0"/>
    <s v="ANULADO"/>
    <n v="0"/>
    <n v="0"/>
    <s v="OCTUBRE"/>
    <n v="198"/>
  </r>
  <r>
    <n v="2018"/>
    <n v="136"/>
    <n v="1"/>
    <d v="2018-01-01T00:00:00"/>
    <d v="2018-12-31T00:00:00"/>
    <d v="2018-12-31T00:00:00"/>
    <x v="40"/>
    <s v="Seguros Entidad"/>
    <n v="215"/>
    <d v="2018-11-22T00:00:00"/>
    <s v="Inclusión en la poliza de seguros automóviles tres vehículos marca Nissan, Adquiridos por la Secretaría Jurídica Distrital."/>
    <s v="ETHEL VASQUEZ ROJAS"/>
    <n v="7072"/>
    <n v="4501077"/>
    <n v="0"/>
    <n v="0"/>
    <s v="AGOTADO"/>
    <n v="0"/>
    <n v="4501077"/>
    <s v="NOVIEMBRE"/>
    <n v="215"/>
  </r>
  <r>
    <n v="2018"/>
    <n v="136"/>
    <n v="1"/>
    <d v="2018-01-01T00:00:00"/>
    <d v="2018-12-31T00:00:00"/>
    <d v="2018-12-31T00:00:00"/>
    <x v="41"/>
    <s v="Capacitación Interna"/>
    <n v="142"/>
    <d v="2018-06-18T00:00:00"/>
    <s v="Desarrollar actividades de capacitación en el marco del Sistema de Seguridad y Salud en el Trabajo."/>
    <s v="ETHEL VASQUEZ ROJAS"/>
    <n v="3371"/>
    <n v="32744512"/>
    <n v="32744512"/>
    <n v="0"/>
    <s v="ANULADO"/>
    <n v="0"/>
    <n v="0"/>
    <s v="JUNIO"/>
    <n v="142"/>
  </r>
  <r>
    <n v="2018"/>
    <n v="136"/>
    <n v="1"/>
    <d v="2018-01-01T00:00:00"/>
    <d v="2018-12-31T00:00:00"/>
    <d v="2018-12-31T00:00:00"/>
    <x v="41"/>
    <s v="Capacitación Interna"/>
    <n v="143"/>
    <d v="2018-06-19T00:00:00"/>
    <s v="Prestar servicios de apoyo a la gestión para el desarrollo de las actividades contempladas en el Programa de Bienestar Social e Incentivos y los planes de Gestión Ambiental y de Seguridad y Salud en el Trabajo de la Secretaría Jurídica Distrital."/>
    <s v="ETHEL VASQUEZ ROJAS"/>
    <n v="3388"/>
    <n v="32744512"/>
    <n v="0"/>
    <n v="0"/>
    <s v="AGOTADO"/>
    <n v="0"/>
    <n v="32744512"/>
    <s v="JUNIO"/>
    <n v="143"/>
  </r>
  <r>
    <n v="2018"/>
    <n v="136"/>
    <n v="1"/>
    <d v="2018-01-01T00:00:00"/>
    <d v="2018-12-31T00:00:00"/>
    <d v="2018-12-31T00:00:00"/>
    <x v="41"/>
    <s v="Capacitación Interna"/>
    <n v="156"/>
    <d v="2018-08-01T00:00:00"/>
    <s v="Prestar los Servicios de Capacitación Interna a los servidores de la Secretaría Jurídica Distrital, mediante el desarrollo de programas de formación y actualización que hacen parte del Plan Institucional de Capacitación."/>
    <s v="ETHEL VASQUEZ ROJAS"/>
    <n v="4306"/>
    <n v="162468116"/>
    <n v="7978116"/>
    <n v="0"/>
    <s v="AGOTADO"/>
    <n v="0"/>
    <n v="154490000"/>
    <s v="AGOSTO"/>
    <n v="156"/>
  </r>
  <r>
    <n v="2018"/>
    <n v="136"/>
    <n v="1"/>
    <d v="2018-01-01T00:00:00"/>
    <d v="2018-12-31T00:00:00"/>
    <d v="2018-12-31T00:00:00"/>
    <x v="41"/>
    <s v="Capacitación Interna"/>
    <n v="161"/>
    <d v="2018-08-03T00:00:00"/>
    <s v="Pago inscripciones de algunos servidores de la Secretaría Jurídica Distrital para asistir a las XL Jornadas Internacionales de Derecho Penal a realizar los días 8, 9 y 10 de agosto de 2018, en la Universidad Externando de Colombia."/>
    <s v="ETHEL VASQUEZ ROJAS"/>
    <n v="4488"/>
    <n v="1480000"/>
    <n v="0"/>
    <n v="0"/>
    <s v="AGOTADO"/>
    <n v="0"/>
    <n v="1480000"/>
    <s v="AGOSTO"/>
    <n v="161"/>
  </r>
  <r>
    <n v="2018"/>
    <n v="136"/>
    <n v="1"/>
    <d v="2018-01-01T00:00:00"/>
    <d v="2018-12-31T00:00:00"/>
    <d v="2018-12-31T00:00:00"/>
    <x v="41"/>
    <s v="Capacitación Interna"/>
    <n v="170"/>
    <d v="2018-08-23T00:00:00"/>
    <s v="Pago de inscripciones de algunos servidores de la Secretaría Jurídica Dsitrital, con el fin de asistir al Seminario &quot;NOVEDADES DEL CGP EN MATERIA PROBATORIA&quot;,  organizado por la firma LEGIS INFORMACIÓN PROFESIONAL S.A., a realizarse el día 24 agosto de 2018, en el Hotel Capital de la Ciudad de Bogotá, D.C."/>
    <s v="ETHEL VASQUEZ ROJAS"/>
    <n v="4837"/>
    <n v="3561075"/>
    <n v="0"/>
    <n v="0"/>
    <s v="AGOTADO"/>
    <n v="0"/>
    <n v="3561075"/>
    <s v="AGOSTO"/>
    <n v="170"/>
  </r>
  <r>
    <n v="2018"/>
    <n v="136"/>
    <n v="1"/>
    <d v="2018-01-01T00:00:00"/>
    <d v="2018-12-31T00:00:00"/>
    <d v="2018-12-31T00:00:00"/>
    <x v="41"/>
    <s v="Capacitación Interna"/>
    <n v="177"/>
    <d v="2018-08-30T00:00:00"/>
    <s v="Inscripciones de algunos servidores de la Secretaría Jurídica Distrital, para asistir al XXXIX Congreso Colombiano de Derecho Procesal, organizado por el Instituto Colombiano de Derecho Procesal, a realizarse durante los días 5,6 y 7 de septiembre de 2018, en la ciudad de Cali (Valle del Cauca)."/>
    <s v="ETHEL VASQUEZ ROJAS"/>
    <n v="4951"/>
    <n v="2700000"/>
    <n v="0"/>
    <n v="0"/>
    <s v="AGOTADO"/>
    <n v="0"/>
    <n v="2700000"/>
    <s v="AGOSTO"/>
    <n v="177"/>
  </r>
  <r>
    <n v="2018"/>
    <n v="136"/>
    <n v="1"/>
    <d v="2018-01-01T00:00:00"/>
    <d v="2018-12-31T00:00:00"/>
    <d v="2018-12-31T00:00:00"/>
    <x v="41"/>
    <s v="Capacitación Interna"/>
    <n v="182"/>
    <d v="2018-09-12T00:00:00"/>
    <s v="Suscripción para la activación de dos licencias por doce meses,  con el fin de  acceder a los cursos online de Auditoría y Control Interno, para dos servidores de la Oficina de Control Interno de la Secretaría Jurídica Distrital."/>
    <s v="ETHEL VASQUEZ ROJAS"/>
    <n v="5382"/>
    <n v="560574"/>
    <n v="0"/>
    <n v="0"/>
    <s v="AGOTADO"/>
    <n v="0"/>
    <n v="560574"/>
    <s v="SEPTIEMBRE"/>
    <n v="182"/>
  </r>
  <r>
    <n v="2018"/>
    <n v="136"/>
    <n v="1"/>
    <d v="2018-01-01T00:00:00"/>
    <d v="2018-12-31T00:00:00"/>
    <d v="2018-12-31T00:00:00"/>
    <x v="41"/>
    <s v="Capacitación Interna"/>
    <n v="187"/>
    <d v="2018-09-18T00:00:00"/>
    <s v="Pago de inscripciones de algunos servidores de la Secretaria Jurídica Distrital, para asistir al seminario Aspectos Tributarios y Laborales de la Nómina, a realizarse en la Camara de Comercio de Bogotá, los días 20 y 21 de septiembre de 2018"/>
    <s v="ETHEL VASQUEZ ROJAS"/>
    <n v="5494"/>
    <n v="2397260"/>
    <n v="0"/>
    <n v="0"/>
    <s v="AGOTADO"/>
    <n v="0"/>
    <n v="2397260"/>
    <s v="SEPTIEMBRE"/>
    <n v="187"/>
  </r>
  <r>
    <n v="2018"/>
    <n v="136"/>
    <n v="1"/>
    <d v="2018-01-01T00:00:00"/>
    <d v="2018-12-31T00:00:00"/>
    <d v="2018-12-31T00:00:00"/>
    <x v="41"/>
    <s v="Capacitación Interna"/>
    <n v="188"/>
    <d v="2018-09-20T00:00:00"/>
    <s v="Inscripción de seis (6) servidores de la Secretaría Jurídica Distrital, para que asistan al cuarto  Conversatorio de COMPRAS PÚBLICAS EFECTIVAS, a realizarse el 21 de septiembre de 2018, en el Hotel Tequendama de Bogotá, D.C, evento organizado por la firma Beltran Pardo Abogados &amp; Asociados SAS."/>
    <s v="ETHEL VASQUEZ ROJAS"/>
    <n v="5533"/>
    <n v="3780000"/>
    <n v="0"/>
    <n v="0"/>
    <s v="AGOTADO"/>
    <n v="0"/>
    <n v="3780000"/>
    <s v="SEPTIEMBRE"/>
    <n v="188"/>
  </r>
  <r>
    <n v="2018"/>
    <n v="136"/>
    <n v="1"/>
    <d v="2018-01-01T00:00:00"/>
    <d v="2018-12-31T00:00:00"/>
    <d v="2018-12-31T00:00:00"/>
    <x v="41"/>
    <s v="Capacitación Interna"/>
    <n v="196"/>
    <d v="2018-10-16T00:00:00"/>
    <s v="Inscripción de algunos servidores de la Secretaría Jurídica Distrital, para asistir al XIX Jornadas de Derecho Constitucional, a realizarse los dias 17,18 y 19 de octubre de 2018, organizado por la Universidad Externado de Colombia."/>
    <s v="DORA BELEN GUTIERREZ HERNANDEZ"/>
    <n v="6143"/>
    <n v="1800000"/>
    <n v="0"/>
    <n v="0"/>
    <s v="AGOTADO"/>
    <n v="0"/>
    <n v="1800000"/>
    <s v="OCTUBRE"/>
    <n v="196"/>
  </r>
  <r>
    <n v="2018"/>
    <n v="136"/>
    <n v="1"/>
    <d v="2018-01-01T00:00:00"/>
    <d v="2018-12-31T00:00:00"/>
    <d v="2018-12-31T00:00:00"/>
    <x v="41"/>
    <s v="Capacitación Interna"/>
    <n v="198"/>
    <d v="2018-10-17T00:00:00"/>
    <s v="TRASLADO PRESUPUESTAL"/>
    <s v="DORA BELEN GUTIERREZ HERNANDEZ"/>
    <n v="6162"/>
    <n v="130000000"/>
    <n v="130000000"/>
    <n v="0"/>
    <s v="ANULADO"/>
    <n v="0"/>
    <n v="0"/>
    <s v="OCTUBRE"/>
    <n v="198"/>
  </r>
  <r>
    <n v="2018"/>
    <n v="136"/>
    <n v="1"/>
    <d v="2018-01-01T00:00:00"/>
    <d v="2018-12-31T00:00:00"/>
    <d v="2018-12-31T00:00:00"/>
    <x v="41"/>
    <s v="Capacitación Interna"/>
    <n v="203"/>
    <d v="2018-10-25T00:00:00"/>
    <s v="Inscripción de algunos servidores de la Secretaría Jurídica Distrital, para asistir al V Congreso de Compra Pública, XVI Jornadas de Contratación Estatal,organizado por la Universidad de los Andes,  a realizarse en la ciudad de Cartagena de Indias,  los días 31 de octubre, 1 y 2 de noviembre de 2018,"/>
    <s v="DORA BELEN GUTIERREZ HERNANDEZ"/>
    <n v="6348"/>
    <n v="9940000"/>
    <n v="0"/>
    <n v="0"/>
    <s v="AGOTADO"/>
    <n v="0"/>
    <n v="9940000"/>
    <s v="OCTUBRE"/>
    <n v="203"/>
  </r>
  <r>
    <n v="2018"/>
    <n v="136"/>
    <n v="1"/>
    <d v="2018-01-01T00:00:00"/>
    <d v="2018-12-31T00:00:00"/>
    <d v="2018-12-31T00:00:00"/>
    <x v="41"/>
    <s v="Capacitación Interna"/>
    <n v="216"/>
    <d v="2018-11-23T00:00:00"/>
    <s v="Inscripción de unos servidores para que participen en el XI Congreso Internacional de Derecho Disciplinario 2018, a realizarse en la ciudad de Bogotá, D.C., durante los días 26 y 27 de noviembre de 2018."/>
    <s v="ETHEL VASQUEZ ROJAS"/>
    <n v="7086"/>
    <n v="5750000"/>
    <n v="0"/>
    <n v="0"/>
    <s v="AGOTADO"/>
    <n v="0"/>
    <n v="5750000"/>
    <s v="NOVIEMBRE"/>
    <n v="216"/>
  </r>
  <r>
    <n v="2018"/>
    <n v="136"/>
    <n v="1"/>
    <d v="2018-01-01T00:00:00"/>
    <d v="2018-12-31T00:00:00"/>
    <d v="2018-12-31T00:00:00"/>
    <x v="42"/>
    <s v="Bienestar e Incentivos"/>
    <n v="109"/>
    <d v="2018-02-07T00:00:00"/>
    <s v="Ajuste a la órden de pago No. 657 de 2017,  que corresponde al servidor público Walter Ospina Zapata."/>
    <s v="JORGE ERNESTO PARRA LEGUIZAMON"/>
    <n v="802"/>
    <n v="774723"/>
    <n v="400"/>
    <n v="0"/>
    <s v="AGOTADO"/>
    <n v="0"/>
    <n v="774323"/>
    <s v="FEBRERO"/>
    <n v="109"/>
  </r>
  <r>
    <n v="2018"/>
    <n v="136"/>
    <n v="1"/>
    <d v="2018-01-01T00:00:00"/>
    <d v="2018-12-31T00:00:00"/>
    <d v="2018-12-31T00:00:00"/>
    <x v="42"/>
    <s v="Bienestar e Incentivos"/>
    <n v="141"/>
    <d v="2018-06-18T00:00:00"/>
    <s v="Desarrollar actividades en el marco del programa de bienestar e incentivos para los servidores de la Secretaría Juríca Distrital."/>
    <s v="ETHEL VASQUEZ ROJAS"/>
    <n v="3371"/>
    <n v="185255488"/>
    <n v="185255488"/>
    <n v="0"/>
    <s v="ANULADO"/>
    <n v="0"/>
    <n v="0"/>
    <s v="JUNIO"/>
    <n v="141"/>
  </r>
  <r>
    <n v="2018"/>
    <n v="136"/>
    <n v="1"/>
    <d v="2018-01-01T00:00:00"/>
    <d v="2018-12-31T00:00:00"/>
    <d v="2018-12-31T00:00:00"/>
    <x v="42"/>
    <s v="Bienestar e Incentivos"/>
    <n v="144"/>
    <d v="2018-06-19T00:00:00"/>
    <s v="Prestar servicios de apoyo a la gestión para el desarrollo de las actividades contempladas en el Programa de Bienestar Social e Incentivos y los planes de Gestión Ambiental y de Seguridad y Salud en el Trabajo de la Secretaría Jurídica Distrital."/>
    <s v="ETHEL VASQUEZ ROJAS"/>
    <n v="3388"/>
    <n v="185255488"/>
    <n v="9272"/>
    <n v="0"/>
    <s v="AGOTADO"/>
    <n v="0"/>
    <n v="185246216"/>
    <s v="JUNIO"/>
    <n v="144"/>
  </r>
  <r>
    <n v="2018"/>
    <n v="136"/>
    <n v="1"/>
    <d v="2018-01-01T00:00:00"/>
    <d v="2018-12-31T00:00:00"/>
    <d v="2018-12-31T00:00:00"/>
    <x v="42"/>
    <s v="Bienestar e Incentivos"/>
    <n v="147"/>
    <d v="2018-07-16T00:00:00"/>
    <s v="Prestar servicios de apoyo a la gestión para el desarrollo de las actividades contempladas en el programa de Bienestar Social e Incentivos y los Planes de Gestión Ambiental y de Seguridad y Salud en el trabajo de la Secretaría Jurídica Distrital."/>
    <s v="ETHEL VASQUEZ ROJAS"/>
    <n v="3999"/>
    <n v="14906392"/>
    <n v="0"/>
    <n v="0"/>
    <s v="AGOTADO"/>
    <n v="0"/>
    <n v="14906392"/>
    <s v="JULIO"/>
    <n v="147"/>
  </r>
  <r>
    <n v="2018"/>
    <n v="136"/>
    <n v="1"/>
    <d v="2018-01-01T00:00:00"/>
    <d v="2018-12-31T00:00:00"/>
    <d v="2018-12-31T00:00:00"/>
    <x v="42"/>
    <s v="Bienestar e Incentivos"/>
    <n v="228"/>
    <d v="2018-12-13T00:00:00"/>
    <s v="Pago del incentivo pecuniario otorgado al equipo de trabajo conformado por los servidores Nelsón Julian Salazar U, Martha Liliana Barrera D y Jesús María Montoya M, ganadores  de la vigencia 2018, con el proyecto &quot;Cartilla de Inducción y Reinducción&quot;, de conformidad con lo dispuesto en el Plan de Incentivos de la Secretaría Jurídica Distrital."/>
    <s v="ETHEL VASQUEZ ROJAS"/>
    <n v="7298"/>
    <n v="4687452"/>
    <n v="0"/>
    <n v="0"/>
    <s v="AGOTADO"/>
    <n v="0"/>
    <n v="4687452"/>
    <s v="DICIEMBRE"/>
    <n v="228"/>
  </r>
  <r>
    <n v="2018"/>
    <n v="136"/>
    <n v="1"/>
    <d v="2018-01-01T00:00:00"/>
    <d v="2018-12-31T00:00:00"/>
    <d v="2018-12-31T00:00:00"/>
    <x v="43"/>
    <s v="Promoción Institucional"/>
    <n v="133"/>
    <d v="2018-05-25T00:00:00"/>
    <s v="TRASLADO PRESUPUESTAL"/>
    <s v="ETHEL VASQUEZ ROJAS"/>
    <n v="2787"/>
    <n v="5480488"/>
    <n v="5480488"/>
    <n v="0"/>
    <s v="ANULADO"/>
    <n v="0"/>
    <n v="0"/>
    <s v="MAYO"/>
    <n v="133"/>
  </r>
  <r>
    <n v="2018"/>
    <n v="136"/>
    <n v="1"/>
    <d v="2018-01-01T00:00:00"/>
    <d v="2018-12-31T00:00:00"/>
    <d v="2018-12-31T00:00:00"/>
    <x v="43"/>
    <s v="Promoción Institucional"/>
    <n v="213"/>
    <d v="2018-11-20T00:00:00"/>
    <s v="TRASLADO PRESUPUESTAL"/>
    <s v="ETHEL VASQUEZ ROJAS"/>
    <n v="6985"/>
    <n v="5000000"/>
    <n v="5000000"/>
    <n v="0"/>
    <s v="ANULADO"/>
    <n v="0"/>
    <n v="0"/>
    <s v="NOVIEMBRE"/>
    <n v="213"/>
  </r>
  <r>
    <n v="2018"/>
    <n v="136"/>
    <n v="1"/>
    <d v="2018-01-01T00:00:00"/>
    <d v="2018-12-31T00:00:00"/>
    <d v="2018-12-31T00:00:00"/>
    <x v="43"/>
    <s v="Promoción Institucional"/>
    <n v="221"/>
    <d v="2018-11-30T00:00:00"/>
    <s v="TRASLADO PRESUPUESTAL"/>
    <s v="ETHEL VASQUEZ ROJAS"/>
    <n v="7303"/>
    <n v="370"/>
    <n v="370"/>
    <n v="0"/>
    <s v="ANULADO"/>
    <n v="0"/>
    <n v="0"/>
    <s v="NOVIEMBRE"/>
    <n v="221"/>
  </r>
  <r>
    <n v="2018"/>
    <n v="136"/>
    <n v="1"/>
    <d v="2018-01-01T00:00:00"/>
    <d v="2018-12-31T00:00:00"/>
    <d v="2018-12-31T00:00:00"/>
    <x v="44"/>
    <s v="Salud Ocupacional"/>
    <n v="125"/>
    <d v="2018-04-25T00:00:00"/>
    <s v="Realizar exámenes médicos ocupacionales de ingreso, periodicos, egreso, así como, otros exámenes médicos requeridos por la Secretaría Jurídica Distrital."/>
    <s v="ETHEL VASQUEZ ROJAS"/>
    <n v="2289"/>
    <n v="19993519"/>
    <n v="0"/>
    <n v="0"/>
    <s v="AGOTADO"/>
    <n v="0"/>
    <n v="19993519"/>
    <s v="ABRIL"/>
    <n v="125"/>
  </r>
  <r>
    <n v="2018"/>
    <n v="136"/>
    <n v="1"/>
    <d v="2018-01-01T00:00:00"/>
    <d v="2018-12-31T00:00:00"/>
    <d v="2018-12-31T00:00:00"/>
    <x v="44"/>
    <s v="Salud Ocupacional"/>
    <n v="129"/>
    <d v="2018-05-17T00:00:00"/>
    <s v="Adquisición de elementos de seguridad industrial y salud en el trabajo para la Secretaría Jurídica Distrital."/>
    <s v="ETHEL VASQUEZ ROJAS"/>
    <n v="2699"/>
    <n v="14000000"/>
    <n v="5257110"/>
    <n v="0"/>
    <s v="AGOTADO"/>
    <n v="0"/>
    <n v="8742890"/>
    <s v="MAYO"/>
    <n v="129"/>
  </r>
  <r>
    <n v="2018"/>
    <n v="136"/>
    <n v="1"/>
    <d v="2018-01-01T00:00:00"/>
    <d v="2018-12-31T00:00:00"/>
    <d v="2018-12-31T00:00:00"/>
    <x v="45"/>
    <s v="Impuestos, Tasas, Contribuciones, Derechos y Multas"/>
    <n v="88"/>
    <d v="2018-01-17T00:00:00"/>
    <s v="Gatos urgentes e inaplazables para ser atendidos por la Caja Menor, según las necesidades de las dependencias de la Secretaría Jurídica Distrital."/>
    <s v="ETHEL VASQUEZ ROJAS"/>
    <n v="332"/>
    <n v="4271030"/>
    <n v="3811330"/>
    <n v="0"/>
    <s v="AGOTADO"/>
    <n v="0"/>
    <n v="459700"/>
    <s v="ENERO"/>
    <n v="88"/>
  </r>
  <r>
    <n v="2018"/>
    <n v="136"/>
    <n v="1"/>
    <d v="2018-01-01T00:00:00"/>
    <d v="2018-12-31T00:00:00"/>
    <d v="2018-12-31T00:00:00"/>
    <x v="46"/>
    <s v="191 - Implementación y fortalecimiento de la Gerencia Jurídica Transversal para una Bogotá eficiente y Mejor para Todos"/>
    <n v="16"/>
    <d v="2018-01-10T00:00:00"/>
    <s v="Prestar los servicios profesionales especializados como abogado (a) a la Secretaría Jurídica Distrital para apoyar  a la  Dirección Distrital de Doctrina y Asuntos Normativos en la revisión de actos administrativos relacionados con ordenamiento territorial, planeación urbana y hábitat."/>
    <s v="ANDRES MAURICIO ESPINOSA OTERO"/>
    <n v="124"/>
    <n v="110477235"/>
    <n v="0"/>
    <n v="0"/>
    <s v="AGOTADO"/>
    <n v="0"/>
    <n v="110477235"/>
    <s v="ENERO"/>
    <n v="16"/>
  </r>
  <r>
    <n v="2018"/>
    <n v="136"/>
    <n v="1"/>
    <d v="2018-01-01T00:00:00"/>
    <d v="2018-12-31T00:00:00"/>
    <d v="2018-12-31T00:00:00"/>
    <x v="46"/>
    <s v="191 - Implementación y fortalecimiento de la Gerencia Jurídica Transversal para una Bogotá eficiente y Mejor para Todos"/>
    <n v="17"/>
    <d v="2018-01-10T00:00:00"/>
    <s v="Prestar los servicios profesionales a la Secretaría Jurídica Distrital para realizar el seguimiento y monitoreo a los asuntos relacionados con el Congreso de la República y el Concejo de Bogotá, D.C., así como al Sistema Integrado de Gestión y Planeación de la Dirección Distrital de Doctrina y Asuntos Normativos."/>
    <s v="ANDRES MAURICIO ESPINOSA OTERO"/>
    <n v="124"/>
    <n v="95746937"/>
    <n v="0"/>
    <n v="0"/>
    <s v="AGOTADO"/>
    <n v="0"/>
    <n v="95746937"/>
    <s v="ENERO"/>
    <n v="17"/>
  </r>
  <r>
    <n v="2018"/>
    <n v="136"/>
    <n v="1"/>
    <d v="2018-01-01T00:00:00"/>
    <d v="2018-12-31T00:00:00"/>
    <d v="2018-12-31T00:00:00"/>
    <x v="46"/>
    <s v="191 - Implementación y fortalecimiento de la Gerencia Jurídica Transversal para una Bogotá eficiente y Mejor para Todos"/>
    <n v="18"/>
    <d v="2018-01-10T00:00:00"/>
    <s v="Prestar los servicios profesionales como abogado (a) a la Secretaría Jurídica Distrital para la elaboración de conceptos jurídicos, revisión y proyección de actos administrativos en materia disciplinaria, de Inspección Vigilancia y Control de las Entidades Sin Animo de Lucro, entre otros."/>
    <s v="ANDRES MAURICIO ESPINOSA OTERO"/>
    <n v="124"/>
    <n v="81016639"/>
    <n v="0"/>
    <n v="0"/>
    <s v="AGOTADO"/>
    <n v="0"/>
    <n v="81016639"/>
    <s v="ENERO"/>
    <n v="18"/>
  </r>
  <r>
    <n v="2018"/>
    <n v="136"/>
    <n v="1"/>
    <d v="2018-01-01T00:00:00"/>
    <d v="2018-12-31T00:00:00"/>
    <d v="2018-12-31T00:00:00"/>
    <x v="46"/>
    <s v="191 - Implementación y fortalecimiento de la Gerencia Jurídica Transversal para una Bogotá eficiente y Mejor para Todos"/>
    <n v="19"/>
    <d v="2018-01-10T00:00:00"/>
    <s v="Prestar los servicios profesionales orientados al fortalecimiento de la acción disciplinaria en el Distrito Capital, mediante la estructuración y profundización de líneas temáticas que atiendan las necesidades del operador disciplinario."/>
    <s v="ANDRES MAURICIO ESPINOSA OTERO"/>
    <n v="125"/>
    <n v="110477235"/>
    <n v="0"/>
    <n v="0"/>
    <s v="AGOTADO"/>
    <n v="0"/>
    <n v="110477235"/>
    <s v="ENERO"/>
    <n v="19"/>
  </r>
  <r>
    <n v="2018"/>
    <n v="136"/>
    <n v="1"/>
    <d v="2018-01-01T00:00:00"/>
    <d v="2018-12-31T00:00:00"/>
    <d v="2018-12-31T00:00:00"/>
    <x v="46"/>
    <s v="191 - Implementación y fortalecimiento de la Gerencia Jurídica Transversal para una Bogotá eficiente y Mejor para Todos"/>
    <n v="20"/>
    <d v="2018-01-10T00:00:00"/>
    <s v="Prestar los servicios profesionales para la formulación, desarrollo y seguimiento de las políticas públicas en materia disciplinaria en el Distrito Capital."/>
    <s v="ANDRES MAURICIO ESPINOSA OTERO"/>
    <n v="126"/>
    <n v="103112086"/>
    <n v="0"/>
    <n v="0"/>
    <s v="AGOTADO"/>
    <n v="0"/>
    <n v="103112086"/>
    <s v="ENERO"/>
    <n v="20"/>
  </r>
  <r>
    <n v="2018"/>
    <n v="136"/>
    <n v="1"/>
    <d v="2018-01-01T00:00:00"/>
    <d v="2018-12-31T00:00:00"/>
    <d v="2018-12-31T00:00:00"/>
    <x v="46"/>
    <s v="191 - Implementación y fortalecimiento de la Gerencia Jurídica Transversal para una Bogotá eficiente y Mejor para Todos"/>
    <n v="21"/>
    <d v="2018-01-10T00:00:00"/>
    <s v="Prestar los servicios profesionales para la realización de análisis jurídicos que permitan la actualización de los sistemas de información jurídicos."/>
    <s v="ZULMA ROJAS SUAREZ"/>
    <n v="112"/>
    <n v="66286341"/>
    <n v="66286341"/>
    <n v="0"/>
    <s v="ANULADO"/>
    <n v="0"/>
    <n v="0"/>
    <s v="ENERO"/>
    <n v="21"/>
  </r>
  <r>
    <n v="2018"/>
    <n v="136"/>
    <n v="1"/>
    <d v="2018-01-01T00:00:00"/>
    <d v="2018-12-31T00:00:00"/>
    <d v="2018-12-31T00:00:00"/>
    <x v="46"/>
    <s v="191 - Implementación y fortalecimiento de la Gerencia Jurídica Transversal para una Bogotá eficiente y Mejor para Todos"/>
    <n v="22"/>
    <d v="2018-01-10T00:00:00"/>
    <s v="Prestar los servicios profesionales para la realización de análisis jurídicos que permitan la actualización de los sistemas de información jurídicos."/>
    <s v="ZULMA ROJAS SUAREZ"/>
    <n v="112"/>
    <n v="66286341"/>
    <n v="66286341"/>
    <n v="0"/>
    <s v="ANULADO"/>
    <n v="0"/>
    <n v="0"/>
    <s v="ENERO"/>
    <n v="22"/>
  </r>
  <r>
    <n v="2018"/>
    <n v="136"/>
    <n v="1"/>
    <d v="2018-01-01T00:00:00"/>
    <d v="2018-12-31T00:00:00"/>
    <d v="2018-12-31T00:00:00"/>
    <x v="46"/>
    <s v="191 - Implementación y fortalecimiento de la Gerencia Jurídica Transversal para una Bogotá eficiente y Mejor para Todos"/>
    <n v="23"/>
    <d v="2018-01-10T00:00:00"/>
    <s v="Prestar los servicios profesionales para la elaboración de un instrumento para la prevención de la colusion en procesos de contratación estatal."/>
    <s v="ZULMA ROJAS SUAREZ"/>
    <n v="112"/>
    <n v="50000000"/>
    <n v="50000000"/>
    <n v="0"/>
    <s v="ANULADO"/>
    <n v="0"/>
    <n v="0"/>
    <s v="ENERO"/>
    <n v="23"/>
  </r>
  <r>
    <n v="2018"/>
    <n v="136"/>
    <n v="1"/>
    <d v="2018-01-01T00:00:00"/>
    <d v="2018-12-31T00:00:00"/>
    <d v="2018-12-31T00:00:00"/>
    <x v="46"/>
    <s v="191 - Implementación y fortalecimiento de la Gerencia Jurídica Transversal para una Bogotá eficiente y Mejor para Todos"/>
    <n v="24"/>
    <d v="2018-01-10T00:00:00"/>
    <s v="Prestar los servicios profesionales para la elaboración de estudios de impacto para el Distrito Capital."/>
    <s v="ZULMA ROJAS SUAREZ"/>
    <n v="112"/>
    <n v="110477235"/>
    <n v="110477235"/>
    <n v="0"/>
    <s v="ANULADO"/>
    <n v="0"/>
    <n v="0"/>
    <s v="ENERO"/>
    <n v="24"/>
  </r>
  <r>
    <n v="2018"/>
    <n v="136"/>
    <n v="1"/>
    <d v="2018-01-01T00:00:00"/>
    <d v="2018-12-31T00:00:00"/>
    <d v="2018-12-31T00:00:00"/>
    <x v="46"/>
    <s v="191 - Implementación y fortalecimiento de la Gerencia Jurídica Transversal para una Bogotá eficiente y Mejor para Todos"/>
    <n v="25"/>
    <d v="2018-01-10T00:00:00"/>
    <s v="Prestar los servicios profesionales para la elaboración de estudios de impacto para el Distrito Capital."/>
    <s v="ZULMA ROJAS SUAREZ"/>
    <n v="112"/>
    <n v="110477235"/>
    <n v="110477235"/>
    <n v="0"/>
    <s v="ANULADO"/>
    <n v="0"/>
    <n v="0"/>
    <s v="ENERO"/>
    <n v="25"/>
  </r>
  <r>
    <n v="2018"/>
    <n v="136"/>
    <n v="1"/>
    <d v="2018-01-01T00:00:00"/>
    <d v="2018-12-31T00:00:00"/>
    <d v="2018-12-31T00:00:00"/>
    <x v="46"/>
    <s v="191 - Implementación y fortalecimiento de la Gerencia Jurídica Transversal para una Bogotá eficiente y Mejor para Todos"/>
    <n v="26"/>
    <d v="2018-01-10T00:00:00"/>
    <s v="Prestar los servicios profesionales para la implementación del modelo de gerencia jurídica en el Distrito Capital."/>
    <s v="ZULMA ROJAS SUAREZ"/>
    <n v="112"/>
    <n v="412980000"/>
    <n v="412980000"/>
    <n v="0"/>
    <s v="ANULADO"/>
    <n v="0"/>
    <n v="0"/>
    <s v="ENERO"/>
    <n v="26"/>
  </r>
  <r>
    <n v="2018"/>
    <n v="136"/>
    <n v="1"/>
    <d v="2018-01-01T00:00:00"/>
    <d v="2018-12-31T00:00:00"/>
    <d v="2018-12-31T00:00:00"/>
    <x v="46"/>
    <s v="191 - Implementación y fortalecimiento de la Gerencia Jurídica Transversal para una Bogotá eficiente y Mejor para Todos"/>
    <n v="44"/>
    <d v="2018-01-11T00:00:00"/>
    <s v="Prestar los servicios profesionales para la realización de análisis jurídicos que permitan la actualización de los sistemas de información jurídicos."/>
    <s v="ANDRES MAURICIO ESPINOSA OTERO"/>
    <n v="195"/>
    <n v="66286341"/>
    <n v="0"/>
    <n v="0"/>
    <s v="AGOTADO"/>
    <n v="0"/>
    <n v="66286341"/>
    <s v="ENERO"/>
    <n v="44"/>
  </r>
  <r>
    <n v="2018"/>
    <n v="136"/>
    <n v="1"/>
    <d v="2018-01-01T00:00:00"/>
    <d v="2018-12-31T00:00:00"/>
    <d v="2018-12-31T00:00:00"/>
    <x v="46"/>
    <s v="191 - Implementación y fortalecimiento de la Gerencia Jurídica Transversal para una Bogotá eficiente y Mejor para Todos"/>
    <n v="45"/>
    <d v="2018-01-11T00:00:00"/>
    <s v="Prestar los servicios profesionales para la realización de análisis jurídicos que permitan la actualización de los sistemas de información jurídicos."/>
    <s v="ANDRES MAURICIO ESPINOSA OTERO"/>
    <n v="195"/>
    <n v="66286341"/>
    <n v="0"/>
    <n v="0"/>
    <s v="AGOTADO"/>
    <n v="0"/>
    <n v="66286341"/>
    <s v="ENERO"/>
    <n v="45"/>
  </r>
  <r>
    <n v="2018"/>
    <n v="136"/>
    <n v="1"/>
    <d v="2018-01-01T00:00:00"/>
    <d v="2018-12-31T00:00:00"/>
    <d v="2018-12-31T00:00:00"/>
    <x v="46"/>
    <s v="191 - Implementación y fortalecimiento de la Gerencia Jurídica Transversal para una Bogotá eficiente y Mejor para Todos"/>
    <n v="46"/>
    <d v="2018-01-11T00:00:00"/>
    <s v="Prestar los servicios profesionales para la elaboración de un instrumento para la prevención de la colusion en procesos de contratación estatal."/>
    <s v="ANDRES MAURICIO ESPINOSA OTERO"/>
    <n v="195"/>
    <n v="50000000"/>
    <n v="50000000"/>
    <n v="0"/>
    <s v="ANULADO"/>
    <n v="0"/>
    <n v="0"/>
    <s v="ENERO"/>
    <n v="46"/>
  </r>
  <r>
    <n v="2018"/>
    <n v="136"/>
    <n v="1"/>
    <d v="2018-01-01T00:00:00"/>
    <d v="2018-12-31T00:00:00"/>
    <d v="2018-12-31T00:00:00"/>
    <x v="46"/>
    <s v="191 - Implementación y fortalecimiento de la Gerencia Jurídica Transversal para una Bogotá eficiente y Mejor para Todos"/>
    <n v="47"/>
    <d v="2018-01-11T00:00:00"/>
    <s v="Prestar los servicios profesionales para la elaboración de estudios de impacto para el Distrito Capital."/>
    <s v="ANDRES MAURICIO ESPINOSA OTERO"/>
    <n v="195"/>
    <n v="110477235"/>
    <n v="0"/>
    <n v="0"/>
    <s v="AGOTADO"/>
    <n v="0"/>
    <n v="110477235"/>
    <s v="ENERO"/>
    <n v="47"/>
  </r>
  <r>
    <n v="2018"/>
    <n v="136"/>
    <n v="1"/>
    <d v="2018-01-01T00:00:00"/>
    <d v="2018-12-31T00:00:00"/>
    <d v="2018-12-31T00:00:00"/>
    <x v="46"/>
    <s v="191 - Implementación y fortalecimiento de la Gerencia Jurídica Transversal para una Bogotá eficiente y Mejor para Todos"/>
    <n v="48"/>
    <d v="2018-01-11T00:00:00"/>
    <s v="Prestar los servicios profesionales para la elaboración de estudios de impacto para el Distrito Capital."/>
    <s v="ANDRES MAURICIO ESPINOSA OTERO"/>
    <n v="195"/>
    <n v="110477235"/>
    <n v="0"/>
    <n v="0"/>
    <s v="AGOTADO"/>
    <n v="0"/>
    <n v="110477235"/>
    <s v="ENERO"/>
    <n v="48"/>
  </r>
  <r>
    <n v="2018"/>
    <n v="136"/>
    <n v="1"/>
    <d v="2018-01-01T00:00:00"/>
    <d v="2018-12-31T00:00:00"/>
    <d v="2018-12-31T00:00:00"/>
    <x v="46"/>
    <s v="191 - Implementación y fortalecimiento de la Gerencia Jurídica Transversal para una Bogotá eficiente y Mejor para Todos"/>
    <n v="49"/>
    <d v="2018-01-11T00:00:00"/>
    <s v="Prestar los servicios profesionales para la implementación del modelo de gerencia jurídica en el Distrito Capital."/>
    <s v="ANDRES MAURICIO ESPINOSA OTERO"/>
    <n v="195"/>
    <n v="412980000"/>
    <n v="412980000"/>
    <n v="0"/>
    <s v="ANULADO"/>
    <n v="0"/>
    <n v="0"/>
    <s v="ENERO"/>
    <n v="49"/>
  </r>
  <r>
    <n v="2018"/>
    <n v="136"/>
    <n v="1"/>
    <d v="2018-01-01T00:00:00"/>
    <d v="2018-12-31T00:00:00"/>
    <d v="2018-12-31T00:00:00"/>
    <x v="46"/>
    <s v="191 - Implementación y fortalecimiento de la Gerencia Jurídica Transversal para una Bogotá eficiente y Mejor para Todos"/>
    <n v="64"/>
    <d v="2018-01-12T00:00:00"/>
    <s v="Prestar los servicios profesionales para asesorar a la Dirección, implementar y realizar el análisis oportuno de la información financiera y contable de las entidades asignadas por la Dirección."/>
    <s v="ANDRES MAURICIO ESPINOSA OTERO"/>
    <n v="196"/>
    <n v="110477235"/>
    <n v="0"/>
    <n v="0"/>
    <s v="AGOTADO"/>
    <n v="0"/>
    <n v="110477235"/>
    <s v="ENERO"/>
    <n v="64"/>
  </r>
  <r>
    <n v="2018"/>
    <n v="136"/>
    <n v="1"/>
    <d v="2018-01-01T00:00:00"/>
    <d v="2018-12-31T00:00:00"/>
    <d v="2018-12-31T00:00:00"/>
    <x v="46"/>
    <s v="191 - Implementación y fortalecimiento de la Gerencia Jurídica Transversal para una Bogotá eficiente y Mejor para Todos"/>
    <n v="65"/>
    <d v="2018-01-12T00:00:00"/>
    <s v="Prestar los servicios profesionales para asesorar a la Directora Distrital de Inspección, Vigilancia y Control de Personas Jurídicas Sin Animo de Lucro, respecto de las decisiones administrativas y juridicas a tomar en el ejercicio del control y seguimiento a las entidades."/>
    <s v="ANDRES MAURICIO ESPINOSA OTERO"/>
    <n v="196"/>
    <n v="110477235"/>
    <n v="0"/>
    <n v="0"/>
    <s v="AGOTADO"/>
    <n v="0"/>
    <n v="110477235"/>
    <s v="ENERO"/>
    <n v="65"/>
  </r>
  <r>
    <n v="2018"/>
    <n v="136"/>
    <n v="1"/>
    <d v="2018-01-01T00:00:00"/>
    <d v="2018-12-31T00:00:00"/>
    <d v="2018-12-31T00:00:00"/>
    <x v="46"/>
    <s v="191 - Implementación y fortalecimiento de la Gerencia Jurídica Transversal para una Bogotá eficiente y Mejor para Todos"/>
    <n v="66"/>
    <d v="2018-01-12T00:00:00"/>
    <s v="Prestar los servicios profesionales para asesorar a la Dirección, en materia financiera y adelantar las acciones correspondientes en ejercicio de las facultades de inspección, vigilancia y control respecto de las ESAL."/>
    <s v="ANDRES MAURICIO ESPINOSA OTERO"/>
    <n v="196"/>
    <n v="95746937"/>
    <n v="0"/>
    <n v="0"/>
    <s v="AGOTADO"/>
    <n v="0"/>
    <n v="95746937"/>
    <s v="ENERO"/>
    <n v="66"/>
  </r>
  <r>
    <n v="2018"/>
    <n v="136"/>
    <n v="1"/>
    <d v="2018-01-01T00:00:00"/>
    <d v="2018-12-31T00:00:00"/>
    <d v="2018-12-31T00:00:00"/>
    <x v="46"/>
    <s v="191 - Implementación y fortalecimiento de la Gerencia Jurídica Transversal para una Bogotá eficiente y Mejor para Todos"/>
    <n v="67"/>
    <d v="2018-01-12T00:00:00"/>
    <s v="PRESTAR LOS SERVICIOS PROFESIONALES PARA INCLUIR LAS ACCIONES JURÍDICAS PROCEDENTES RESPECTO DE AQUELLAS ENTIDADES SIN ÁNIMO DE LUCRO QUE HAN INCUMPLIDO SUS OBLIGACIONES LEGALES, FINANCIERAS Y CONTABLES."/>
    <s v="ANDRES MAURICIO ESPINOSA OTERO"/>
    <n v="196"/>
    <n v="110477235"/>
    <n v="0"/>
    <n v="0"/>
    <s v="AGOTADO"/>
    <n v="0"/>
    <n v="110477235"/>
    <s v="ENERO"/>
    <n v="67"/>
  </r>
  <r>
    <n v="2018"/>
    <n v="136"/>
    <n v="1"/>
    <d v="2018-01-01T00:00:00"/>
    <d v="2018-12-31T00:00:00"/>
    <d v="2018-12-31T00:00:00"/>
    <x v="46"/>
    <s v="191 - Implementación y fortalecimiento de la Gerencia Jurídica Transversal para una Bogotá eficiente y Mejor para Todos"/>
    <n v="68"/>
    <d v="2018-01-12T00:00:00"/>
    <s v="Prestar los servicios profesionales en temas jurídicos, respecto del ejercicio de inspección, vigilancia y control a las entidades sin ánimo de lucro, así como para adelantar las acciones administrativas y sancionatorias en los casos asignados."/>
    <s v="ANDRES MAURICIO ESPINOSA OTERO"/>
    <n v="196"/>
    <n v="110477235"/>
    <n v="0"/>
    <n v="0"/>
    <s v="AGOTADO"/>
    <n v="0"/>
    <n v="110477235"/>
    <s v="ENERO"/>
    <n v="68"/>
  </r>
  <r>
    <n v="2018"/>
    <n v="136"/>
    <n v="1"/>
    <d v="2018-01-01T00:00:00"/>
    <d v="2018-12-31T00:00:00"/>
    <d v="2018-12-31T00:00:00"/>
    <x v="46"/>
    <s v="191 - Implementación y fortalecimiento de la Gerencia Jurídica Transversal para una Bogotá eficiente y Mejor para Todos"/>
    <n v="69"/>
    <d v="2018-01-12T00:00:00"/>
    <s v="Prestar los servicios profesionales para analizar el cumplimiento de las obligaciones de las ESAL y realizar los requerimientos y adelantar las acciones jurídicas a que haya lugar."/>
    <s v="ANDRES MAURICIO ESPINOSA OTERO"/>
    <n v="196"/>
    <n v="58921192"/>
    <n v="0"/>
    <n v="0"/>
    <s v="AGOTADO"/>
    <n v="0"/>
    <n v="58921192"/>
    <s v="ENERO"/>
    <n v="69"/>
  </r>
  <r>
    <n v="2018"/>
    <n v="136"/>
    <n v="1"/>
    <d v="2018-01-01T00:00:00"/>
    <d v="2018-12-31T00:00:00"/>
    <d v="2018-12-31T00:00:00"/>
    <x v="46"/>
    <s v="191 - Implementación y fortalecimiento de la Gerencia Jurídica Transversal para una Bogotá eficiente y Mejor para Todos"/>
    <n v="70"/>
    <d v="2018-01-12T00:00:00"/>
    <s v="Prestar los servicios profesionales para implementar herramientas que permitan la organización, análisis, control y seguimiento de la información que genera la Dirección, a partir de las cuales se pueda determinar el estaso de las ESAL para la toma de decisiones de la Dirección."/>
    <s v="ANDRES MAURICIO ESPINOSA OTERO"/>
    <n v="196"/>
    <n v="44190894"/>
    <n v="0"/>
    <n v="0"/>
    <s v="AGOTADO"/>
    <n v="0"/>
    <n v="44190894"/>
    <s v="ENERO"/>
    <n v="70"/>
  </r>
  <r>
    <n v="2018"/>
    <n v="136"/>
    <n v="1"/>
    <d v="2018-01-01T00:00:00"/>
    <d v="2018-12-31T00:00:00"/>
    <d v="2018-12-31T00:00:00"/>
    <x v="46"/>
    <s v="191 - Implementación y fortalecimiento de la Gerencia Jurídica Transversal para una Bogotá eficiente y Mejor para Todos"/>
    <n v="71"/>
    <d v="2018-01-12T00:00:00"/>
    <s v="Prestar los servicios profesionales para realizar la inspección y vigilancia a la información financiera aportada por las entidades sin ánimo de lucro y adelantar las acciones administrativas correspondientes."/>
    <s v="ANDRES MAURICIO ESPINOSA OTERO"/>
    <n v="196"/>
    <n v="58921192"/>
    <n v="0"/>
    <n v="0"/>
    <s v="AGOTADO"/>
    <n v="0"/>
    <n v="58921192"/>
    <s v="ENERO"/>
    <n v="71"/>
  </r>
  <r>
    <n v="2018"/>
    <n v="136"/>
    <n v="1"/>
    <d v="2018-01-01T00:00:00"/>
    <d v="2018-12-31T00:00:00"/>
    <d v="2018-12-31T00:00:00"/>
    <x v="46"/>
    <s v="191 - Implementación y fortalecimiento de la Gerencia Jurídica Transversal para una Bogotá eficiente y Mejor para Todos"/>
    <n v="77"/>
    <d v="2018-01-15T00:00:00"/>
    <s v="Prestar los servicios profesionales en la Dirección Distrital de Defensa Judicial y Prevención del daño Antijurídico en el análisis de datos, generación de reportes y tratamiento de la información, relacionada con el contingente judicial, gestión del riesgo y el módulo de pago de sentencias del sistama de información de procesos judiciales -SIPROJ WED."/>
    <s v="ANDRES MAURICIO ESPINOSA OTERO"/>
    <n v="213"/>
    <n v="110477235"/>
    <n v="0"/>
    <n v="0"/>
    <s v="AGOTADO"/>
    <n v="0"/>
    <n v="110477235"/>
    <s v="ENERO"/>
    <n v="77"/>
  </r>
  <r>
    <n v="2018"/>
    <n v="136"/>
    <n v="1"/>
    <d v="2018-01-01T00:00:00"/>
    <d v="2018-12-31T00:00:00"/>
    <d v="2018-12-31T00:00:00"/>
    <x v="46"/>
    <s v="191 - Implementación y fortalecimiento de la Gerencia Jurídica Transversal para una Bogotá eficiente y Mejor para Todos"/>
    <n v="78"/>
    <d v="2018-01-15T00:00:00"/>
    <s v="Prestar los servicios profesionales para ejercer la representación judicial de Bogotá D.C., en el proceso de acción popular No. 2001-479 Rio Bogotá."/>
    <s v="ANDRES MAURICIO ESPINOSA OTERO"/>
    <n v="213"/>
    <n v="110477235"/>
    <n v="0"/>
    <n v="0"/>
    <s v="AGOTADO"/>
    <n v="0"/>
    <n v="110477235"/>
    <s v="ENERO"/>
    <n v="78"/>
  </r>
  <r>
    <n v="2018"/>
    <n v="136"/>
    <n v="1"/>
    <d v="2018-01-01T00:00:00"/>
    <d v="2018-12-31T00:00:00"/>
    <d v="2018-12-31T00:00:00"/>
    <x v="46"/>
    <s v="191 - Implementación y fortalecimiento de la Gerencia Jurídica Transversal para una Bogotá eficiente y Mejor para Todos"/>
    <n v="79"/>
    <d v="2018-01-15T00:00:00"/>
    <s v="Prestar sus servicios profesionales en lo referente al seguimiento y cumplimiento de providencias judiciales ejecutoriadas proferidas por los jueces, tribunales y altas cortes en las que se establezcan el cumplimiento de obligaciones a cargo del Distrito Capital."/>
    <s v="ANDRES MAURICIO ESPINOSA OTERO"/>
    <n v="213"/>
    <n v="81016639"/>
    <n v="0"/>
    <n v="0"/>
    <s v="AGOTADO"/>
    <n v="0"/>
    <n v="81016639"/>
    <s v="ENERO"/>
    <n v="79"/>
  </r>
  <r>
    <n v="2018"/>
    <n v="136"/>
    <n v="1"/>
    <d v="2018-01-01T00:00:00"/>
    <d v="2018-12-31T00:00:00"/>
    <d v="2018-12-31T00:00:00"/>
    <x v="46"/>
    <s v="191 - Implementación y fortalecimiento de la Gerencia Jurídica Transversal para una Bogotá eficiente y Mejor para Todos"/>
    <n v="80"/>
    <d v="2018-01-15T00:00:00"/>
    <s v="Prestar sus servicios profesionales en la defensa de los intereses del Distrito Capital, asesoría jurídicay representación judicial y extrajudicial del Distrito Capital, incluyendo el seguimiento y cumplimiento de sentencias y providencias judiciales ejecutoriadas, como son las acciones constitucionales, proferidas por los despachos judiciales  en las que se vincule al Distrito Capital."/>
    <s v="ANDRES MAURICIO ESPINOSA OTERO"/>
    <n v="213"/>
    <n v="110477235"/>
    <n v="0"/>
    <n v="0"/>
    <s v="AGOTADO"/>
    <n v="0"/>
    <n v="110477235"/>
    <s v="ENERO"/>
    <n v="80"/>
  </r>
  <r>
    <n v="2018"/>
    <n v="136"/>
    <n v="1"/>
    <d v="2018-01-01T00:00:00"/>
    <d v="2018-12-31T00:00:00"/>
    <d v="2018-12-31T00:00:00"/>
    <x v="46"/>
    <s v="191 - Implementación y fortalecimiento de la Gerencia Jurídica Transversal para una Bogotá eficiente y Mejor para Todos"/>
    <n v="81"/>
    <d v="2018-01-15T00:00:00"/>
    <s v="Prestar servicios de apoyo para el seguimiento de las decisiones judiciales y extrajudiciales."/>
    <s v="ANDRES MAURICIO ESPINOSA OTERO"/>
    <n v="213"/>
    <n v="29460596"/>
    <n v="0"/>
    <n v="0"/>
    <s v="AGOTADO"/>
    <n v="0"/>
    <n v="29460596"/>
    <s v="ENERO"/>
    <n v="81"/>
  </r>
  <r>
    <n v="2018"/>
    <n v="136"/>
    <n v="1"/>
    <d v="2018-01-01T00:00:00"/>
    <d v="2018-12-31T00:00:00"/>
    <d v="2018-12-31T00:00:00"/>
    <x v="46"/>
    <s v="191 - Implementación y fortalecimiento de la Gerencia Jurídica Transversal para una Bogotá eficiente y Mejor para Todos"/>
    <n v="82"/>
    <d v="2018-01-15T00:00:00"/>
    <s v="Prestar servicios de apoyo para el seguimiento de las decisiones judiciales y extrajudiciales."/>
    <s v="ANDRES MAURICIO ESPINOSA OTERO"/>
    <n v="213"/>
    <n v="29460596"/>
    <n v="0"/>
    <n v="0"/>
    <s v="AGOTADO"/>
    <n v="0"/>
    <n v="29460596"/>
    <s v="ENERO"/>
    <n v="82"/>
  </r>
  <r>
    <n v="2018"/>
    <n v="136"/>
    <n v="1"/>
    <d v="2018-01-01T00:00:00"/>
    <d v="2018-12-31T00:00:00"/>
    <d v="2018-12-31T00:00:00"/>
    <x v="46"/>
    <s v="191 - Implementación y fortalecimiento de la Gerencia Jurídica Transversal para una Bogotá eficiente y Mejor para Todos"/>
    <n v="83"/>
    <d v="2018-01-15T00:00:00"/>
    <s v="Prestar sus servicios profesionales en lo referente al seguimiento y cumplimiento de providencias judiciales ejecutoriadas proferidas por los jueces, tribunales y altas cortes en las que se establezcan el cumplimiento de obligaciones a cargo del Disrito Capital."/>
    <s v="ANDRES MAURICIO ESPINOSA OTERO"/>
    <n v="213"/>
    <n v="44190894"/>
    <n v="0"/>
    <n v="0"/>
    <s v="AGOTADO"/>
    <n v="0"/>
    <n v="44190894"/>
    <s v="ENERO"/>
    <n v="83"/>
  </r>
  <r>
    <n v="2018"/>
    <n v="136"/>
    <n v="1"/>
    <d v="2018-01-01T00:00:00"/>
    <d v="2018-12-31T00:00:00"/>
    <d v="2018-12-31T00:00:00"/>
    <x v="46"/>
    <s v="191 - Implementación y fortalecimiento de la Gerencia Jurídica Transversal para una Bogotá eficiente y Mejor para Todos"/>
    <n v="84"/>
    <d v="2018-01-15T00:00:00"/>
    <s v="Prestar servicios profesionales a la Dirección Distrital de Defensa Judicial y Prevención del daño antijurídico, para el levantamiento, desarrollo y elaboración de políticas de prevención del daño antijurídico, así como representación judicial y extrajudicial en el seguimiento y cumplimiento de sentencias y providencias judiciales ejecutoriadas en las que se establezcan obligaciones a cargo del Distrito Capital."/>
    <s v="ANDRES MAURICIO ESPINOSA OTERO"/>
    <n v="213"/>
    <n v="44190894"/>
    <n v="0"/>
    <n v="0"/>
    <s v="AGOTADO"/>
    <n v="0"/>
    <n v="44190894"/>
    <s v="ENERO"/>
    <n v="84"/>
  </r>
  <r>
    <n v="2018"/>
    <n v="136"/>
    <n v="1"/>
    <d v="2018-01-01T00:00:00"/>
    <d v="2018-12-31T00:00:00"/>
    <d v="2018-12-31T00:00:00"/>
    <x v="46"/>
    <s v="191 - Implementación y fortalecimiento de la Gerencia Jurídica Transversal para una Bogotá eficiente y Mejor para Todos"/>
    <n v="85"/>
    <d v="2018-01-15T00:00:00"/>
    <s v="Prestación de servicios profesionales en la representación judicial en los procesos penales, en donde sea parte el Distrito Capital."/>
    <s v="ANDRES MAURICIO ESPINOSA OTERO"/>
    <n v="213"/>
    <n v="110477235"/>
    <n v="0"/>
    <n v="0"/>
    <s v="AGOTADO"/>
    <n v="0"/>
    <n v="110477235"/>
    <s v="ENERO"/>
    <n v="85"/>
  </r>
  <r>
    <n v="2018"/>
    <n v="136"/>
    <n v="1"/>
    <d v="2018-01-01T00:00:00"/>
    <d v="2018-12-31T00:00:00"/>
    <d v="2018-12-31T00:00:00"/>
    <x v="46"/>
    <s v="191 - Implementación y fortalecimiento de la Gerencia Jurídica Transversal para una Bogotá eficiente y Mejor para Todos"/>
    <n v="86"/>
    <d v="2018-01-15T00:00:00"/>
    <s v="Prestar los servicios profesionales para ejercer la representación judicial de Bogotá D.C., Concejo de Bogotá D.C., en relación con los medios de control de alto impacto que se surtan contra el Distrito Capital y el Concejo de Bogotá D.C., identificados así: a) 2009-0448000, b) 2016-00187, 2016-00256 y 2017-00009; c) 2017-00162 de acuerdo con el alcance, objeto y obligaciones del contrato."/>
    <s v="ANDRES MAURICIO ESPINOSA OTERO"/>
    <n v="213"/>
    <n v="238000000"/>
    <n v="59600000"/>
    <n v="0"/>
    <s v="AGOTADO"/>
    <n v="0"/>
    <n v="178400000"/>
    <s v="ENERO"/>
    <n v="86"/>
  </r>
  <r>
    <n v="2018"/>
    <n v="136"/>
    <n v="1"/>
    <d v="2018-01-01T00:00:00"/>
    <d v="2018-12-31T00:00:00"/>
    <d v="2018-12-31T00:00:00"/>
    <x v="46"/>
    <s v="191 - Implementación y fortalecimiento de la Gerencia Jurídica Transversal para una Bogotá eficiente y Mejor para Todos"/>
    <n v="89"/>
    <d v="2018-01-19T00:00:00"/>
    <s v="Prestar servicios profesionales para la elaboración de un instrumento para la prevención de la colusión en procesos de contratación estatal."/>
    <s v="WILLIAM ANTONIO BURGOS DURANGO"/>
    <s v="3-2018-404"/>
    <n v="50430000"/>
    <n v="8051849"/>
    <n v="0"/>
    <s v="AGOTADO"/>
    <n v="0"/>
    <n v="42378151"/>
    <s v="ENERO"/>
    <n v="89"/>
  </r>
  <r>
    <n v="2018"/>
    <n v="136"/>
    <n v="1"/>
    <d v="2018-01-01T00:00:00"/>
    <d v="2018-12-31T00:00:00"/>
    <d v="2018-12-31T00:00:00"/>
    <x v="46"/>
    <s v="191 - Implementación y fortalecimiento de la Gerencia Jurídica Transversal para una Bogotá eficiente y Mejor para Todos"/>
    <n v="94"/>
    <d v="2018-01-23T00:00:00"/>
    <s v="Prestar los servicios de apoyo en la Dirección Distrital de Defensa Judicial y Prevención del Daño Antijurídico de la Secretaría Jurídica  Distrital, para la organización, actualización y sistematización de los archivos que reposan en la dirección que soporta la defensa judicial en cuanto a piezas procesales, actuaciones administrativas y estados del proceso, en comparación con el SIPROJWEB y la rama judicial."/>
    <s v="WILLIAM ANTONIO BURGOS DURANGO"/>
    <n v="471"/>
    <n v="29460596"/>
    <n v="0"/>
    <n v="0"/>
    <s v="AGOTADO"/>
    <n v="0"/>
    <n v="29460596"/>
    <s v="ENERO"/>
    <n v="94"/>
  </r>
  <r>
    <n v="2018"/>
    <n v="136"/>
    <n v="1"/>
    <d v="2018-01-01T00:00:00"/>
    <d v="2018-12-31T00:00:00"/>
    <d v="2018-12-31T00:00:00"/>
    <x v="46"/>
    <s v="191 - Implementación y fortalecimiento de la Gerencia Jurídica Transversal para una Bogotá eficiente y Mejor para Todos"/>
    <n v="95"/>
    <d v="2018-01-23T00:00:00"/>
    <s v="Prestar los servicios profesionales para la realización de un estudio sobre los derechos de propiedad intelectual de las entidades del nivel central del D.C."/>
    <s v="WILLIAM ANTONIO BURGOS DURANGO"/>
    <n v="477"/>
    <n v="70303695"/>
    <n v="0"/>
    <n v="0"/>
    <s v="AGOTADO"/>
    <n v="0"/>
    <n v="70303695"/>
    <s v="ENERO"/>
    <n v="95"/>
  </r>
  <r>
    <n v="2018"/>
    <n v="136"/>
    <n v="1"/>
    <d v="2018-01-01T00:00:00"/>
    <d v="2018-12-31T00:00:00"/>
    <d v="2018-12-31T00:00:00"/>
    <x v="46"/>
    <s v="191 - Implementación y fortalecimiento de la Gerencia Jurídica Transversal para una Bogotá eficiente y Mejor para Todos"/>
    <n v="105"/>
    <d v="2018-01-24T00:00:00"/>
    <s v="Prestar los servicios profesionales en el análisis de la información jurídica de las entidades sin ánimo de lucro, en el desarrollo de su objeto social, cumplimiento de las obligaciones legales y estatutarías, y su participación en el Distrito Capital."/>
    <s v="WILLIAM ANTONIO BURGOS DURANGO"/>
    <n v="517"/>
    <n v="46896130"/>
    <n v="27000"/>
    <n v="0"/>
    <s v="AGOTADO"/>
    <n v="0"/>
    <n v="46869130"/>
    <s v="ENERO"/>
    <n v="105"/>
  </r>
  <r>
    <n v="2018"/>
    <n v="136"/>
    <n v="1"/>
    <d v="2018-01-01T00:00:00"/>
    <d v="2018-12-31T00:00:00"/>
    <d v="2018-12-31T00:00:00"/>
    <x v="46"/>
    <s v="191 - Implementación y fortalecimiento de la Gerencia Jurídica Transversal para una Bogotá eficiente y Mejor para Todos"/>
    <n v="110"/>
    <d v="2018-02-15T00:00:00"/>
    <s v="Elaborar los contenidos temáticos de los módulos virtuales de orientación jurídica, según las temáticas establecidas por la Secretaría Jurídica Distrital."/>
    <s v="WILLIAM ANTONIO BURGOS DURANGO"/>
    <n v="974"/>
    <n v="30000000"/>
    <n v="30000000"/>
    <n v="0"/>
    <s v="ANULADO"/>
    <n v="0"/>
    <n v="0"/>
    <s v="FEBRERO"/>
    <n v="110"/>
  </r>
  <r>
    <n v="2018"/>
    <n v="136"/>
    <n v="1"/>
    <d v="2018-01-01T00:00:00"/>
    <d v="2018-12-31T00:00:00"/>
    <d v="2018-12-31T00:00:00"/>
    <x v="46"/>
    <s v="191 - Implementación y fortalecimiento de la Gerencia Jurídica Transversal para una Bogotá eficiente y Mejor para Todos"/>
    <n v="115"/>
    <d v="2018-03-09T00:00:00"/>
    <s v="Contratar la prestación de servicios de apoyo para el adelantamiento de los eventos que requiera la Secretaría Jurídica Distrital."/>
    <s v="WILLIAM ANTONIO BURGOS DURANGO"/>
    <n v="1381"/>
    <n v="250000000"/>
    <n v="7459948"/>
    <n v="0"/>
    <s v="AGOTADO"/>
    <n v="0"/>
    <n v="242540052"/>
    <s v="MARZO"/>
    <n v="115"/>
  </r>
  <r>
    <n v="2018"/>
    <n v="136"/>
    <n v="1"/>
    <d v="2018-01-01T00:00:00"/>
    <d v="2018-12-31T00:00:00"/>
    <d v="2018-12-31T00:00:00"/>
    <x v="46"/>
    <s v="191 - Implementación y fortalecimiento de la Gerencia Jurídica Transversal para una Bogotá eficiente y Mejor para Todos"/>
    <n v="137"/>
    <d v="2018-06-18T00:00:00"/>
    <s v="Elaboración de los contenidos temáticos de módulos virtuales de orientación jurídica en materia disciplinaria, según las temáticas establecidas por la Secretaría Jurídica Distrital."/>
    <s v="WILLIAM ANTONIO BURGOS DURANGO"/>
    <n v="3221"/>
    <n v="30000000"/>
    <n v="30000000"/>
    <n v="0"/>
    <s v="ANULADO"/>
    <n v="0"/>
    <n v="0"/>
    <s v="JUNIO"/>
    <n v="137"/>
  </r>
  <r>
    <n v="2018"/>
    <n v="136"/>
    <n v="1"/>
    <d v="2018-01-01T00:00:00"/>
    <d v="2018-12-31T00:00:00"/>
    <d v="2018-12-31T00:00:00"/>
    <x v="46"/>
    <s v="191 - Implementación y fortalecimiento de la Gerencia Jurídica Transversal para una Bogotá eficiente y Mejor para Todos"/>
    <n v="146"/>
    <d v="2018-07-10T00:00:00"/>
    <s v="Prestación de servicios para la implementación del Modelo de Gestión Jurídica en el Distrito Capital y la elaboración de instrumentos de Gerencia Jurídica, de acuerdo con las instrucciones impartidas por la Secretaría Jurídica Distrital."/>
    <s v="WILLIAM ANTONIO BURGOS DURANGO"/>
    <n v="3879"/>
    <n v="249925000"/>
    <n v="249925000"/>
    <n v="0"/>
    <s v="ANULADO"/>
    <n v="0"/>
    <n v="0"/>
    <s v="JULIO"/>
    <n v="146"/>
  </r>
  <r>
    <n v="2018"/>
    <n v="136"/>
    <n v="1"/>
    <d v="2018-01-01T00:00:00"/>
    <d v="2018-12-31T00:00:00"/>
    <d v="2018-12-31T00:00:00"/>
    <x v="46"/>
    <s v="191 - Implementación y fortalecimiento de la Gerencia Jurídica Transversal para una Bogotá eficiente y Mejor para Todos"/>
    <n v="155"/>
    <d v="2018-07-31T00:00:00"/>
    <s v="Adición al contrato No. 073 cuyo objeto es &quot; Prestar los servicios profesionales para la realización de un estudio sobre los derechos de propiedad intelectual de las entidades del nivel del D.C.&quot;"/>
    <s v="WILLIAM ANTONIO BURGOS DURANGO"/>
    <n v="4294"/>
    <n v="20086770"/>
    <n v="0"/>
    <n v="0"/>
    <s v="AGOTADO"/>
    <n v="0"/>
    <n v="20086770"/>
    <s v="JULIO"/>
    <n v="155"/>
  </r>
  <r>
    <n v="2018"/>
    <n v="136"/>
    <n v="1"/>
    <d v="2018-01-01T00:00:00"/>
    <d v="2018-12-31T00:00:00"/>
    <d v="2018-12-31T00:00:00"/>
    <x v="46"/>
    <s v="191 - Implementación y fortalecimiento de la Gerencia Jurídica Transversal para una Bogotá eficiente y Mejor para Todos"/>
    <n v="157"/>
    <d v="2018-08-01T00:00:00"/>
    <s v="Prestar servicios profesionales en lo referente al seguimiento y cumplimiento de providencias judiciales ejecutoriadas proferidas por los jueces, tribunales y altas cortes en las que establezcan el cumplimiento de las obligaciones a cargo del Distrito Capital."/>
    <s v="LUZ ELENA RODRIGUEZ QUIMBAYO"/>
    <n v="4333"/>
    <n v="36825745"/>
    <n v="3928079"/>
    <n v="0"/>
    <s v="AGOTADO"/>
    <n v="0"/>
    <n v="32897666"/>
    <s v="AGOSTO"/>
    <n v="157"/>
  </r>
  <r>
    <n v="2018"/>
    <n v="136"/>
    <n v="1"/>
    <d v="2018-01-01T00:00:00"/>
    <d v="2018-12-31T00:00:00"/>
    <d v="2018-12-31T00:00:00"/>
    <x v="46"/>
    <s v="191 - Implementación y fortalecimiento de la Gerencia Jurídica Transversal para una Bogotá eficiente y Mejor para Todos"/>
    <n v="160"/>
    <d v="2018-08-02T00:00:00"/>
    <s v="Orientar a los servidores públicos del Distrito Capital, en temas de responsabilidad disciplinaria."/>
    <s v="WILLIAM ANTONIO BURGOS DURANGO"/>
    <n v="4359"/>
    <n v="29460596"/>
    <n v="0"/>
    <n v="0"/>
    <s v="AGOTADO"/>
    <n v="0"/>
    <n v="29460596"/>
    <s v="AGOSTO"/>
    <n v="160"/>
  </r>
  <r>
    <n v="2018"/>
    <n v="136"/>
    <n v="1"/>
    <d v="2018-01-01T00:00:00"/>
    <d v="2018-12-31T00:00:00"/>
    <d v="2018-12-31T00:00:00"/>
    <x v="46"/>
    <s v="191 - Implementación y fortalecimiento de la Gerencia Jurídica Transversal para una Bogotá eficiente y Mejor para Todos"/>
    <n v="162"/>
    <d v="2018-08-09T00:00:00"/>
    <s v="Prestar servicios profesionales para asesorar a la Secretaría Jurídica Distrital en la revisión, artículación, actualización y formulación de actos jurídicos dentro del Modelo de Gesión Jurídica Pública, de conformidad con las instrucciones del supervisor del contrato."/>
    <s v="WILLIAM ANTONIO BURGOS DURANGO"/>
    <n v="4515"/>
    <n v="50216925"/>
    <n v="11717282"/>
    <n v="0"/>
    <s v="AGOTADO"/>
    <n v="0"/>
    <n v="38499643"/>
    <s v="AGOSTO"/>
    <n v="162"/>
  </r>
  <r>
    <n v="2018"/>
    <n v="136"/>
    <n v="1"/>
    <d v="2018-01-01T00:00:00"/>
    <d v="2018-12-31T00:00:00"/>
    <d v="2018-12-31T00:00:00"/>
    <x v="46"/>
    <s v="191 - Implementación y fortalecimiento de la Gerencia Jurídica Transversal para una Bogotá eficiente y Mejor para Todos"/>
    <n v="194"/>
    <d v="2018-10-11T00:00:00"/>
    <s v="Prestar los servicios profesionales para analizar la información de las entidades sin ánimo de lucro registradas en el SIPEJ, a fin de determinar la entidad distrital competente y adelantar las acciones jurídicas necesarias para el ejercicio de la inspección, vigilancia y control de la dirección."/>
    <s v="WILLIAM ANTONIO BURGOS DURANGO"/>
    <n v="6071"/>
    <n v="18747652"/>
    <n v="2499687"/>
    <n v="0"/>
    <s v="AGOTADO"/>
    <n v="0"/>
    <n v="16247965"/>
    <s v="OCTUBRE"/>
    <n v="194"/>
  </r>
  <r>
    <n v="2018"/>
    <n v="136"/>
    <n v="1"/>
    <d v="2018-01-01T00:00:00"/>
    <d v="2018-12-31T00:00:00"/>
    <d v="2018-12-31T00:00:00"/>
    <x v="46"/>
    <s v="191 - Implementación y fortalecimiento de la Gerencia Jurídica Transversal para una Bogotá eficiente y Mejor para Todos"/>
    <n v="195"/>
    <d v="2018-10-11T00:00:00"/>
    <s v="TRASLADO PRESUPUESTAL"/>
    <s v="WILLIAM ANTONIO BURGOS DURANGO"/>
    <n v="6047"/>
    <n v="653419127"/>
    <n v="653419127"/>
    <n v="0"/>
    <s v="ANULADO"/>
    <n v="0"/>
    <n v="0"/>
    <s v="OCTUBRE"/>
    <n v="195"/>
  </r>
  <r>
    <n v="2018"/>
    <n v="136"/>
    <n v="1"/>
    <d v="2018-01-01T00:00:00"/>
    <d v="2018-12-31T00:00:00"/>
    <d v="2018-12-31T00:00:00"/>
    <x v="46"/>
    <s v="191 - Implementación y fortalecimiento de la Gerencia Jurídica Transversal para una Bogotá eficiente y Mejor para Todos"/>
    <n v="217"/>
    <d v="2018-11-26T00:00:00"/>
    <s v="TRASLADO PRESUPUESTAL"/>
    <s v="GLORIA EDITH MARTINEZ SIERRA"/>
    <n v="7137"/>
    <n v="653419000"/>
    <n v="653419000"/>
    <n v="0"/>
    <s v="ANULADO"/>
    <n v="0"/>
    <n v="0"/>
    <s v="NOVIEMBRE"/>
    <n v="217"/>
  </r>
  <r>
    <n v="2018"/>
    <n v="136"/>
    <n v="1"/>
    <d v="2018-01-01T00:00:00"/>
    <d v="2018-12-31T00:00:00"/>
    <d v="2018-12-31T00:00:00"/>
    <x v="47"/>
    <s v="191 - Fortalecimiento Institucional de la Secretaría Jurídica Distrital"/>
    <n v="3"/>
    <d v="2018-01-02T00:00:00"/>
    <s v="Prestar los servicios profesionales para generar estratégias orientadas a la certificación del Sistema de Gestión de Calidad de la Secretaría Jurídica Distrital, en el marco de la norma ISO 9001 2015."/>
    <s v="CAMILO ANDRÉS PEÑA CARBONELL"/>
    <n v="10"/>
    <n v="95664140"/>
    <n v="95664140"/>
    <n v="0"/>
    <s v="ANULADO"/>
    <n v="0"/>
    <n v="0"/>
    <s v="ENERO"/>
    <n v="3"/>
  </r>
  <r>
    <n v="2018"/>
    <n v="136"/>
    <n v="1"/>
    <d v="2018-01-01T00:00:00"/>
    <d v="2018-12-31T00:00:00"/>
    <d v="2018-12-31T00:00:00"/>
    <x v="47"/>
    <s v="191 - Fortalecimiento Institucional de la Secretaría Jurídica Distrital"/>
    <n v="4"/>
    <d v="2018-01-02T00:00:00"/>
    <s v="Prestar los servicios profesionales para el desarrollo de las actividades derivadas del proceso de planeación y mejora continua en el marco del Sistema Integrado de Gestión."/>
    <s v="CAMILO ANDRÉS PEÑA CARBONELL"/>
    <n v="3"/>
    <n v="44152680"/>
    <n v="44152680"/>
    <n v="0"/>
    <s v="ANULADO"/>
    <n v="0"/>
    <n v="0"/>
    <s v="ENERO"/>
    <n v="4"/>
  </r>
  <r>
    <n v="2018"/>
    <n v="136"/>
    <n v="1"/>
    <d v="2018-01-01T00:00:00"/>
    <d v="2018-12-31T00:00:00"/>
    <d v="2018-12-31T00:00:00"/>
    <x v="47"/>
    <s v="191 - Fortalecimiento Institucional de la Secretaría Jurídica Distrital"/>
    <n v="5"/>
    <d v="2018-01-02T00:00:00"/>
    <s v="Prestar los servicios profesionales para realizar el siguimiento y actualización del Sistema Integrado de Gestión de la Secretaría Jurídica Distrital."/>
    <s v="CAMILO ANDRÉS PEÑA CARBONELL"/>
    <n v="4"/>
    <n v="51511460"/>
    <n v="51511460"/>
    <n v="0"/>
    <s v="ANULADO"/>
    <n v="0"/>
    <n v="0"/>
    <s v="ENERO"/>
    <n v="5"/>
  </r>
  <r>
    <n v="2018"/>
    <n v="136"/>
    <n v="1"/>
    <d v="2018-01-01T00:00:00"/>
    <d v="2018-12-31T00:00:00"/>
    <d v="2018-12-31T00:00:00"/>
    <x v="47"/>
    <s v="191 - Fortalecimiento Institucional de la Secretaría Jurídica Distrital"/>
    <n v="6"/>
    <d v="2018-01-02T00:00:00"/>
    <s v="Prestar los servicios profesionales para realizar el seguimiento y actualización del Sistema Integrado de Gestión de la Secretaría Jurídica Distrital."/>
    <s v="CAMILO ANDRÉS PEÑA CARBONELL"/>
    <n v="5"/>
    <n v="51511460"/>
    <n v="51511460"/>
    <n v="0"/>
    <s v="ANULADO"/>
    <n v="0"/>
    <n v="0"/>
    <s v="ENERO"/>
    <n v="6"/>
  </r>
  <r>
    <n v="2018"/>
    <n v="136"/>
    <n v="1"/>
    <d v="2018-01-01T00:00:00"/>
    <d v="2018-12-31T00:00:00"/>
    <d v="2018-12-31T00:00:00"/>
    <x v="47"/>
    <s v="191 - Fortalecimiento Institucional de la Secretaría Jurídica Distrital"/>
    <n v="7"/>
    <d v="2018-01-02T00:00:00"/>
    <s v="Prestar los servicios profesionales para llevar a cabo la implementación del Modelo Integrado de Planeación y Gestión, articulado con los planes, programas y proyectos de la entidad."/>
    <s v="CAMILO ANDRÉS PEÑA CARBONELL"/>
    <n v="6"/>
    <n v="110381700"/>
    <n v="110381700"/>
    <n v="0"/>
    <s v="ANULADO"/>
    <n v="0"/>
    <n v="0"/>
    <s v="ENERO"/>
    <n v="7"/>
  </r>
  <r>
    <n v="2018"/>
    <n v="136"/>
    <n v="1"/>
    <d v="2018-01-01T00:00:00"/>
    <d v="2018-12-31T00:00:00"/>
    <d v="2018-12-31T00:00:00"/>
    <x v="47"/>
    <s v="191 - Fortalecimiento Institucional de la Secretaría Jurídica Distrital"/>
    <n v="9"/>
    <d v="2018-01-02T00:00:00"/>
    <s v="Prestar los servicios profesionales para realizar el seguimiento y control a los planes, programas y proyectos de la Secretaría Jurídica Distrital, para la mejora continua."/>
    <s v="CAMILO ANDRÉS PEÑA CARBONELL"/>
    <n v="8"/>
    <n v="51511460"/>
    <n v="51511460"/>
    <n v="0"/>
    <s v="ANULADO"/>
    <n v="0"/>
    <n v="0"/>
    <s v="ENERO"/>
    <n v="9"/>
  </r>
  <r>
    <n v="2018"/>
    <n v="136"/>
    <n v="1"/>
    <d v="2018-01-01T00:00:00"/>
    <d v="2018-12-31T00:00:00"/>
    <d v="2018-12-31T00:00:00"/>
    <x v="47"/>
    <s v="191 - Fortalecimiento Institucional de la Secretaría Jurídica Distrital"/>
    <n v="10"/>
    <d v="2018-01-02T00:00:00"/>
    <s v="Prestar los servicios profesionales para formular las acciones estratégicas, que permitan fortalecer y articular el Sistema Integrado de Gestión de la Secretaría Jurídica Distrital,  en el marco del Modelo Integrado de Planeación y Gestión."/>
    <s v="CAMILO ANDRÉS PEÑA CARBONELL"/>
    <n v="9"/>
    <n v="110381700"/>
    <n v="110381700"/>
    <n v="0"/>
    <s v="ANULADO"/>
    <n v="0"/>
    <n v="0"/>
    <s v="ENERO"/>
    <n v="10"/>
  </r>
  <r>
    <n v="2018"/>
    <n v="136"/>
    <n v="1"/>
    <d v="2018-01-01T00:00:00"/>
    <d v="2018-12-31T00:00:00"/>
    <d v="2018-12-31T00:00:00"/>
    <x v="47"/>
    <s v="191 - Fortalecimiento Institucional de la Secretaría Jurídica Distrital"/>
    <n v="11"/>
    <d v="2018-01-02T00:00:00"/>
    <s v="Prestar los servicios profesionales para estructurar y articular la Arquitectura Empresarial de la Secretaría Jurídica Distrital."/>
    <s v="CAMILO ANDRÉS PEÑA CARBONELL"/>
    <n v="7"/>
    <n v="110381700"/>
    <n v="110381700"/>
    <n v="0"/>
    <s v="ANULADO"/>
    <n v="0"/>
    <n v="0"/>
    <s v="ENERO"/>
    <n v="11"/>
  </r>
  <r>
    <n v="2018"/>
    <n v="136"/>
    <n v="1"/>
    <d v="2018-01-01T00:00:00"/>
    <d v="2018-12-31T00:00:00"/>
    <d v="2018-12-31T00:00:00"/>
    <x v="47"/>
    <s v="191 - Fortalecimiento Institucional de la Secretaría Jurídica Distrital"/>
    <n v="12"/>
    <d v="2018-01-02T00:00:00"/>
    <s v="Prestar los servicios de apoyo a la gestión para desarrollar estratégias de posicionamiento y recordación de los diferentes elementos del Modelo Integrado de Planeación y Gestión de la Secretaría Jurídica Distrital."/>
    <s v="CAMILO ANDRÉS PEÑA CARBONELL"/>
    <n v="2"/>
    <n v="51511460"/>
    <n v="51511460"/>
    <n v="0"/>
    <s v="ANULADO"/>
    <n v="0"/>
    <n v="0"/>
    <s v="ENERO"/>
    <n v="12"/>
  </r>
  <r>
    <n v="2018"/>
    <n v="136"/>
    <n v="1"/>
    <d v="2018-01-01T00:00:00"/>
    <d v="2018-12-31T00:00:00"/>
    <d v="2018-12-31T00:00:00"/>
    <x v="47"/>
    <s v="191 - Fortalecimiento Institucional de la Secretaría Jurídica Distrital"/>
    <n v="27"/>
    <d v="2018-01-10T00:00:00"/>
    <s v="Prestar los servicios profesionales para generar estrategias orientadas a la certificación del sistema de gestión de calidad de la Secretaría Jurídica Distrital, en el marco de la Norma ISO 9001 2015."/>
    <s v="CAMILO ANDRÉS PEÑA CARBONELL"/>
    <n v="114"/>
    <n v="95746937"/>
    <n v="0"/>
    <n v="0"/>
    <s v="AGOTADO"/>
    <n v="0"/>
    <n v="95746937"/>
    <s v="ENERO"/>
    <n v="27"/>
  </r>
  <r>
    <n v="2018"/>
    <n v="136"/>
    <n v="1"/>
    <d v="2018-01-01T00:00:00"/>
    <d v="2018-12-31T00:00:00"/>
    <d v="2018-12-31T00:00:00"/>
    <x v="47"/>
    <s v="191 - Fortalecimiento Institucional de la Secretaría Jurídica Distrital"/>
    <n v="28"/>
    <d v="2018-01-10T00:00:00"/>
    <s v="Prestar los servicios profesionales para realizar el seguimiento y control a los planes, programas y proyectos de la Secretaría Jurídica Distrital, para la mejora continua de los mismos."/>
    <s v="CAMILO ANDRÉS PEÑA CARBONELL"/>
    <n v="113"/>
    <n v="51556043"/>
    <n v="0"/>
    <n v="0"/>
    <s v="AGOTADO"/>
    <n v="0"/>
    <n v="51556043"/>
    <s v="ENERO"/>
    <n v="28"/>
  </r>
  <r>
    <n v="2018"/>
    <n v="136"/>
    <n v="1"/>
    <d v="2018-01-01T00:00:00"/>
    <d v="2018-12-31T00:00:00"/>
    <d v="2018-12-31T00:00:00"/>
    <x v="47"/>
    <s v="191 - Fortalecimiento Institucional de la Secretaría Jurídica Distrital"/>
    <n v="29"/>
    <d v="2018-01-10T00:00:00"/>
    <s v="Prestar los servicios profesionales para estructurar el marco conceptual, articular y definir la Arquitectura Empresarial de la Secretaría Jurídica Distrital."/>
    <s v="CAMILO ANDRÉS PEÑA CARBONELL"/>
    <n v="115"/>
    <n v="110477235"/>
    <n v="0"/>
    <n v="0"/>
    <s v="AGOTADO"/>
    <n v="0"/>
    <n v="110477235"/>
    <s v="ENERO"/>
    <n v="29"/>
  </r>
  <r>
    <n v="2018"/>
    <n v="136"/>
    <n v="1"/>
    <d v="2018-01-01T00:00:00"/>
    <d v="2018-12-31T00:00:00"/>
    <d v="2018-12-31T00:00:00"/>
    <x v="47"/>
    <s v="191 - Fortalecimiento Institucional de la Secretaría Jurídica Distrital"/>
    <n v="30"/>
    <d v="2018-01-10T00:00:00"/>
    <s v="Prestar los servicios profesionales para el desarro de las actividades derivadas del proceso de planeación y mejora continua en el marco del Sistema Integrado de Gestión."/>
    <s v="CAMILO ANDRÉS PEÑA CARBONELL"/>
    <n v="116"/>
    <n v="44190894"/>
    <n v="0"/>
    <n v="0"/>
    <s v="AGOTADO"/>
    <n v="0"/>
    <n v="44190894"/>
    <s v="ENERO"/>
    <n v="30"/>
  </r>
  <r>
    <n v="2018"/>
    <n v="136"/>
    <n v="1"/>
    <d v="2018-01-01T00:00:00"/>
    <d v="2018-12-31T00:00:00"/>
    <d v="2018-12-31T00:00:00"/>
    <x v="47"/>
    <s v="191 - Fortalecimiento Institucional de la Secretaría Jurídica Distrital"/>
    <n v="31"/>
    <d v="2018-01-10T00:00:00"/>
    <s v="Prestar los servicios profesionales para realizar el seguimiento y actualización del Sistema Integrado de Gestión de la  Secretaría Jurídica Distrital."/>
    <s v="CAMILO ANDRÉS PEÑA CARBONELL"/>
    <n v="117"/>
    <n v="51556043"/>
    <n v="0"/>
    <n v="0"/>
    <s v="AGOTADO"/>
    <n v="0"/>
    <n v="51556043"/>
    <s v="ENERO"/>
    <n v="31"/>
  </r>
  <r>
    <n v="2018"/>
    <n v="136"/>
    <n v="1"/>
    <d v="2018-01-01T00:00:00"/>
    <d v="2018-12-31T00:00:00"/>
    <d v="2018-12-31T00:00:00"/>
    <x v="47"/>
    <s v="191 - Fortalecimiento Institucional de la Secretaría Jurídica Distrital"/>
    <n v="32"/>
    <d v="2018-01-10T00:00:00"/>
    <s v="Prestar los servicios profesionales para llevar  a cabo la implementación del modelo integrado de planeación y gestión, articulado con los planes, programas y proyectos de la entidad."/>
    <s v="CAMILO ANDRÉS PEÑA CARBONELL"/>
    <n v="118"/>
    <n v="110477235"/>
    <n v="0"/>
    <n v="0"/>
    <s v="AGOTADO"/>
    <n v="0"/>
    <n v="110477235"/>
    <s v="ENERO"/>
    <n v="32"/>
  </r>
  <r>
    <n v="2018"/>
    <n v="136"/>
    <n v="1"/>
    <d v="2018-01-01T00:00:00"/>
    <d v="2018-12-31T00:00:00"/>
    <d v="2018-12-31T00:00:00"/>
    <x v="47"/>
    <s v="191 - Fortalecimiento Institucional de la Secretaría Jurídica Distrital"/>
    <n v="33"/>
    <d v="2018-01-10T00:00:00"/>
    <s v="Prestar los servicios profesionales para realizar el seguimiento y actualización del Sistema Integrado  de Gestión de la Secretaría Jurídica Distrital."/>
    <s v="CAMILO ANDRÉS PEÑA CARBONELL"/>
    <n v="120"/>
    <n v="51556043"/>
    <n v="0"/>
    <n v="0"/>
    <s v="AGOTADO"/>
    <n v="0"/>
    <n v="51556043"/>
    <s v="ENERO"/>
    <n v="33"/>
  </r>
  <r>
    <n v="2018"/>
    <n v="136"/>
    <n v="1"/>
    <d v="2018-01-01T00:00:00"/>
    <d v="2018-12-31T00:00:00"/>
    <d v="2018-12-31T00:00:00"/>
    <x v="47"/>
    <s v="191 - Fortalecimiento Institucional de la Secretaría Jurídica Distrital"/>
    <n v="34"/>
    <d v="2018-01-10T00:00:00"/>
    <s v="Prestar los servicios profesionales para formular las acciones estratégicas, que permitan fortalecer y articular el Sistema Integrado de Gestión de la Secretaría Jurídica Distrital, en el marco del modelo integrado de planeación y gestión."/>
    <s v="CAMILO ANDRÉS PEÑA CARBONELL"/>
    <n v="122"/>
    <n v="110477235"/>
    <n v="0"/>
    <n v="0"/>
    <s v="AGOTADO"/>
    <n v="0"/>
    <n v="110477235"/>
    <s v="ENERO"/>
    <n v="34"/>
  </r>
  <r>
    <n v="2018"/>
    <n v="136"/>
    <n v="1"/>
    <d v="2018-01-01T00:00:00"/>
    <d v="2018-12-31T00:00:00"/>
    <d v="2018-12-31T00:00:00"/>
    <x v="47"/>
    <s v="191 - Fortalecimiento Institucional de la Secretaría Jurídica Distrital"/>
    <n v="35"/>
    <d v="2018-01-10T00:00:00"/>
    <s v="Prestar servicios de apoyo a la gestión para desarrollar estratégias de posicionamiento y recordación de los diferentes elementos del Modelo Integrado de Planeación y Gestión de la Secretaría Jurídica Distrital."/>
    <s v="CAMILO ANDRÉS PEÑA CARBONELL"/>
    <n v="119"/>
    <n v="51556043"/>
    <n v="0"/>
    <n v="0"/>
    <s v="AGOTADO"/>
    <n v="0"/>
    <n v="51556043"/>
    <s v="ENERO"/>
    <n v="35"/>
  </r>
  <r>
    <n v="2018"/>
    <n v="136"/>
    <n v="1"/>
    <d v="2018-01-01T00:00:00"/>
    <d v="2018-12-31T00:00:00"/>
    <d v="2018-12-31T00:00:00"/>
    <x v="47"/>
    <s v="191 - Fortalecimiento Institucional de la Secretaría Jurídica Distrital"/>
    <n v="150"/>
    <d v="2018-07-17T00:00:00"/>
    <s v="Contratar los servicios para realizar pre-auditoria al Sistema de Gestión de Calidad en la entidad para otorgamiento de certificación bajo la Norma Técnica Colombiana NTC-ISO-9001 2015."/>
    <s v="CAMILO ANDRÉS PEÑA CARBONELL"/>
    <n v="4015"/>
    <n v="19273835"/>
    <n v="19273835"/>
    <n v="0"/>
    <s v="ANULADO"/>
    <n v="0"/>
    <n v="0"/>
    <s v="JULIO"/>
    <n v="150"/>
  </r>
  <r>
    <n v="2018"/>
    <n v="136"/>
    <n v="1"/>
    <d v="2018-01-01T00:00:00"/>
    <d v="2018-12-31T00:00:00"/>
    <d v="2018-12-31T00:00:00"/>
    <x v="47"/>
    <s v="191 - Fortalecimiento Institucional de la Secretaría Jurídica Distrital"/>
    <n v="169"/>
    <d v="2018-08-22T00:00:00"/>
    <s v="Contratar los servicios para realizar pre-auditoria y auditoria al Sistema de Gestión de Calidad de la entidad para otorgamiento de certificación bajo la Norma Técnica Colombiana NTC-ISO9001:2015."/>
    <s v="CAMILO ANDRÉS PEÑA CARBONELL"/>
    <n v="4806"/>
    <n v="19273835"/>
    <n v="5707835"/>
    <n v="0"/>
    <s v="AGOTADO"/>
    <n v="0"/>
    <n v="13566000"/>
    <s v="AGOSTO"/>
    <n v="169"/>
  </r>
  <r>
    <n v="2018"/>
    <n v="136"/>
    <n v="1"/>
    <d v="2018-01-01T00:00:00"/>
    <d v="2018-12-31T00:00:00"/>
    <d v="2018-12-31T00:00:00"/>
    <x v="47"/>
    <s v="191 - Fortalecimiento Institucional de la Secretaría Jurídica Distrital"/>
    <n v="181"/>
    <d v="2018-09-10T00:00:00"/>
    <s v="Adquirir elementos de apoyo para el fortalecimiento y apropiación del Sistema Integrado de Gestión de la Secretaría Jurídica Distrital."/>
    <s v="CAMILO ANDRÉS PEÑA CARBONELL"/>
    <n v="5298"/>
    <n v="6919967"/>
    <n v="2146317"/>
    <n v="0"/>
    <s v="AGOTADO"/>
    <n v="0"/>
    <n v="4773650"/>
    <s v="SEPTIEMBRE"/>
    <n v="181"/>
  </r>
  <r>
    <n v="2018"/>
    <n v="136"/>
    <n v="1"/>
    <d v="2018-01-01T00:00:00"/>
    <d v="2018-12-31T00:00:00"/>
    <d v="2018-12-31T00:00:00"/>
    <x v="47"/>
    <s v="191 - Fortalecimiento Institucional de la Secretaría Jurídica Distrital"/>
    <n v="200"/>
    <d v="2018-10-18T00:00:00"/>
    <s v="Prestar el servicio técnico de mantenimiento y/o soporte evolutivo para el aplicativo del Sistema Integrado de Gestión."/>
    <s v="CAMILO ANDRÉS PEÑA CARBONELL"/>
    <n v="6177"/>
    <n v="33920000"/>
    <n v="0"/>
    <n v="0"/>
    <s v="AGOTADO"/>
    <n v="0"/>
    <n v="33920000"/>
    <s v="OCTUBRE"/>
    <n v="200"/>
  </r>
  <r>
    <n v="2018"/>
    <n v="136"/>
    <n v="1"/>
    <d v="2018-01-01T00:00:00"/>
    <d v="2018-12-31T00:00:00"/>
    <d v="2018-12-31T00:00:00"/>
    <x v="47"/>
    <s v="191 - Fortalecimiento Institucional de la Secretaría Jurídica Distrital"/>
    <n v="201"/>
    <d v="2018-10-23T00:00:00"/>
    <s v="TRASLADO PRESUPUESTAL"/>
    <s v="CAMILO ANDRÉS PEÑA CARBONELL"/>
    <n v="6270"/>
    <n v="68000000"/>
    <n v="68000000"/>
    <n v="0"/>
    <s v="ANULADO"/>
    <n v="0"/>
    <n v="0"/>
    <s v="OCTUBRE"/>
    <n v="201"/>
  </r>
  <r>
    <n v="2018"/>
    <n v="136"/>
    <n v="1"/>
    <d v="2018-01-01T00:00:00"/>
    <d v="2018-12-31T00:00:00"/>
    <d v="2018-12-31T00:00:00"/>
    <x v="48"/>
    <s v="191 - Fortalecimiento de los Sistemas de Información y Comunicaciones de la Secretaría Jurídica Distrital"/>
    <n v="1"/>
    <d v="2018-01-01T00:00:00"/>
    <s v="Reemplaza el CDP No. 223 del 07/12/2017, del proceso de contratación en curso , que tiene por objeto &quot;Elaborar el análisis y diseño del sistema de información integrado de la Secretaría Jurídica Distrital&quot;"/>
    <s v="DIEGO EMILIO OJEDA MONCAYO"/>
    <n v="4469"/>
    <n v="2347000000"/>
    <n v="250028"/>
    <n v="0"/>
    <s v="AGOTADO"/>
    <n v="0"/>
    <n v="2346749972"/>
    <s v="ENERO"/>
    <n v="1"/>
  </r>
  <r>
    <n v="2018"/>
    <n v="136"/>
    <n v="1"/>
    <d v="2018-01-01T00:00:00"/>
    <d v="2018-12-31T00:00:00"/>
    <d v="2018-12-31T00:00:00"/>
    <x v="48"/>
    <s v="191 - Fortalecimiento de los Sistemas de Información y Comunicaciones de la Secretaría Jurídica Distrital"/>
    <n v="2"/>
    <d v="2018-01-01T00:00:00"/>
    <s v="Reemplaza el CDP No. 225 del 18/12/2017, del proceso de contratación en curso , que tiene por objeto &quot;Realizar la interventoria para el contrato cuyo objeto es : Elaborar el análisis y diseño del sistema de información integrado de la Secretaría Jurídica Distrital&quot;"/>
    <s v="DIEGO EMILIO OJEDA MONCAYO"/>
    <n v="4661"/>
    <n v="622000000"/>
    <n v="4036590"/>
    <n v="0"/>
    <s v="AGOTADO"/>
    <n v="0"/>
    <n v="617963410"/>
    <s v="ENERO"/>
    <n v="2"/>
  </r>
  <r>
    <n v="2018"/>
    <n v="136"/>
    <n v="1"/>
    <d v="2018-01-01T00:00:00"/>
    <d v="2018-12-31T00:00:00"/>
    <d v="2018-12-31T00:00:00"/>
    <x v="48"/>
    <s v="191 - Fortalecimiento de los Sistemas de Información y Comunicaciones de la Secretaría Jurídica Distrital"/>
    <n v="8"/>
    <d v="2018-01-02T00:00:00"/>
    <s v="Prestar los servicios profesionales para estructurar y articular la Arquitectura Empresarial de la Secretaría Jurídica Distrital."/>
    <s v="CAMILO ANDRÉS PEÑA CARBONELL"/>
    <n v="7"/>
    <n v="110381700"/>
    <n v="110381700"/>
    <n v="0"/>
    <s v="ANULADO"/>
    <n v="0"/>
    <n v="0"/>
    <s v="ENERO"/>
    <n v="8"/>
  </r>
  <r>
    <n v="2018"/>
    <n v="136"/>
    <n v="1"/>
    <d v="2018-01-01T00:00:00"/>
    <d v="2018-12-31T00:00:00"/>
    <d v="2018-12-31T00:00:00"/>
    <x v="48"/>
    <s v="191 - Fortalecimiento de los Sistemas de Información y Comunicaciones de la Secretaría Jurídica Distrital"/>
    <n v="15"/>
    <d v="2018-01-10T00:00:00"/>
    <s v="Prestar sus servicios profesionales como Gerente del proyecto de Análisis y Diseño del SW integrado de la Secretaría Jurídica Distrital."/>
    <s v="DIEGO EMILIO OJEDA MONCAYO"/>
    <n v="21"/>
    <n v="137280000"/>
    <n v="0"/>
    <n v="0"/>
    <s v="AGOTADO"/>
    <n v="0"/>
    <n v="137280000"/>
    <s v="ENERO"/>
    <n v="15"/>
  </r>
  <r>
    <n v="2018"/>
    <n v="136"/>
    <n v="1"/>
    <d v="2018-01-01T00:00:00"/>
    <d v="2018-12-31T00:00:00"/>
    <d v="2018-12-31T00:00:00"/>
    <x v="48"/>
    <s v="191 - Fortalecimiento de los Sistemas de Información y Comunicaciones de la Secretaría Jurídica Distrital"/>
    <n v="51"/>
    <d v="2018-01-11T00:00:00"/>
    <s v="Realizar el mantenimiento y soporte técnico de los sistemas de información jurídicos de la Secretaría Jurídica Distrital."/>
    <s v="DIEGO EMILIO OJEDA MONCAYO"/>
    <n v="151"/>
    <n v="254257184"/>
    <n v="35424"/>
    <n v="0"/>
    <s v="AGOTADO"/>
    <n v="0"/>
    <n v="254221760"/>
    <s v="ENERO"/>
    <n v="51"/>
  </r>
  <r>
    <n v="2018"/>
    <n v="136"/>
    <n v="1"/>
    <d v="2018-01-01T00:00:00"/>
    <d v="2018-12-31T00:00:00"/>
    <d v="2018-12-31T00:00:00"/>
    <x v="48"/>
    <s v="191 - Fortalecimiento de los Sistemas de Información y Comunicaciones de la Secretaría Jurídica Distrital"/>
    <n v="52"/>
    <d v="2018-01-11T00:00:00"/>
    <s v="Prestar sus servicios para soporte técnico del software y hardware de usuario final de la Secretaría Jurídica Distrital."/>
    <s v="DIEGO EMILIO OJEDA MONCAYO"/>
    <n v="163"/>
    <n v="21425888"/>
    <n v="0"/>
    <n v="0"/>
    <s v="AGOTADO"/>
    <n v="0"/>
    <n v="21425888"/>
    <s v="ENERO"/>
    <n v="52"/>
  </r>
  <r>
    <n v="2018"/>
    <n v="136"/>
    <n v="1"/>
    <d v="2018-01-01T00:00:00"/>
    <d v="2018-12-31T00:00:00"/>
    <d v="2018-12-31T00:00:00"/>
    <x v="48"/>
    <s v="191 - Fortalecimiento de los Sistemas de Información y Comunicaciones de la Secretaría Jurídica Distrital"/>
    <n v="53"/>
    <d v="2018-01-11T00:00:00"/>
    <s v="Prestar sus servicios profesionales como diseñador de software del proyecto de análisis y diseño del SW integrado de la Secretaría Jurídica Distrital."/>
    <s v="DIEGO EMILIO OJEDA MONCAYO"/>
    <n v="152"/>
    <n v="110477235"/>
    <n v="0"/>
    <n v="0"/>
    <s v="AGOTADO"/>
    <n v="0"/>
    <n v="110477235"/>
    <s v="ENERO"/>
    <n v="53"/>
  </r>
  <r>
    <n v="2018"/>
    <n v="136"/>
    <n v="1"/>
    <d v="2018-01-01T00:00:00"/>
    <d v="2018-12-31T00:00:00"/>
    <d v="2018-12-31T00:00:00"/>
    <x v="48"/>
    <s v="191 - Fortalecimiento de los Sistemas de Información y Comunicaciones de la Secretaría Jurídica Distrital"/>
    <n v="54"/>
    <d v="2018-01-11T00:00:00"/>
    <s v="Prestar sus servicios profesionales como analista de requerimientos de software del proyecto de análisis y diseño del SW integrado de la Secretaría Jurídica Distrital."/>
    <s v="DIEGO EMILIO OJEDA MONCAYO"/>
    <n v="153"/>
    <n v="110477235"/>
    <n v="0"/>
    <n v="0"/>
    <s v="AGOTADO"/>
    <n v="0"/>
    <n v="110477235"/>
    <s v="ENERO"/>
    <n v="54"/>
  </r>
  <r>
    <n v="2018"/>
    <n v="136"/>
    <n v="1"/>
    <d v="2018-01-01T00:00:00"/>
    <d v="2018-12-31T00:00:00"/>
    <d v="2018-12-31T00:00:00"/>
    <x v="48"/>
    <s v="191 - Fortalecimiento de los Sistemas de Información y Comunicaciones de la Secretaría Jurídica Distrital"/>
    <n v="55"/>
    <d v="2018-01-11T00:00:00"/>
    <s v="Prestar sus servicios profesionales como Arquitecto de TI del proyecto de análisis y diseño del SW integrado de la Secretaría Jurídica"/>
    <s v="DIEGO EMILIO OJEDA MONCAYO"/>
    <n v="157"/>
    <n v="110477235"/>
    <n v="0"/>
    <n v="0"/>
    <s v="AGOTADO"/>
    <n v="0"/>
    <n v="110477235"/>
    <s v="ENERO"/>
    <n v="55"/>
  </r>
  <r>
    <n v="2018"/>
    <n v="136"/>
    <n v="1"/>
    <d v="2018-01-01T00:00:00"/>
    <d v="2018-12-31T00:00:00"/>
    <d v="2018-12-31T00:00:00"/>
    <x v="48"/>
    <s v="191 - Fortalecimiento de los Sistemas de Información y Comunicaciones de la Secretaría Jurídica Distrital"/>
    <n v="56"/>
    <d v="2018-01-11T00:00:00"/>
    <s v="Prestar sus servicios profesionales para apoyar aspectos relacionados con la gestión estratégica de tecnologías de la información en la Secretaría Jurídica Distrital."/>
    <s v="DIEGO EMILIO OJEDA MONCAYO"/>
    <n v="159"/>
    <n v="110477235"/>
    <n v="0"/>
    <n v="0"/>
    <s v="AGOTADO"/>
    <n v="0"/>
    <n v="110477235"/>
    <s v="ENERO"/>
    <n v="56"/>
  </r>
  <r>
    <n v="2018"/>
    <n v="136"/>
    <n v="1"/>
    <d v="2018-01-01T00:00:00"/>
    <d v="2018-12-31T00:00:00"/>
    <d v="2018-12-31T00:00:00"/>
    <x v="48"/>
    <s v="191 - Fortalecimiento de los Sistemas de Información y Comunicaciones de la Secretaría Jurídica Distrital"/>
    <n v="57"/>
    <d v="2018-01-11T00:00:00"/>
    <s v="Prestar sus servicios para configurar, desarrollar e implementar funcionalidades, nuevas y existentes, para el sistema de información de control de bienes de inventario de la  Secretaría Jurídica Distrital - SAE - SAI."/>
    <s v="DIEGO EMILIO OJEDA MONCAYO"/>
    <n v="154"/>
    <n v="51556043"/>
    <n v="0"/>
    <n v="0"/>
    <s v="AGOTADO"/>
    <n v="0"/>
    <n v="51556043"/>
    <s v="ENERO"/>
    <n v="57"/>
  </r>
  <r>
    <n v="2018"/>
    <n v="136"/>
    <n v="1"/>
    <d v="2018-01-01T00:00:00"/>
    <d v="2018-12-31T00:00:00"/>
    <d v="2018-12-31T00:00:00"/>
    <x v="48"/>
    <s v="191 - Fortalecimiento de los Sistemas de Información y Comunicaciones de la Secretaría Jurídica Distrital"/>
    <n v="58"/>
    <d v="2018-01-11T00:00:00"/>
    <s v="Prestar servicios profesionales en la administración/mantenimiento de sistemas operativos windows server y los servicios asociados a éstos en la Secretaría Jurídica Distrital."/>
    <s v="DIEGO EMILIO OJEDA MONCAYO"/>
    <n v="164"/>
    <n v="33000000"/>
    <n v="0"/>
    <n v="0"/>
    <s v="AGOTADO"/>
    <n v="0"/>
    <n v="33000000"/>
    <s v="ENERO"/>
    <n v="58"/>
  </r>
  <r>
    <n v="2018"/>
    <n v="136"/>
    <n v="1"/>
    <d v="2018-01-01T00:00:00"/>
    <d v="2018-12-31T00:00:00"/>
    <d v="2018-12-31T00:00:00"/>
    <x v="48"/>
    <s v="191 - Fortalecimiento de los Sistemas de Información y Comunicaciones de la Secretaría Jurídica Distrital"/>
    <n v="59"/>
    <d v="2018-01-11T00:00:00"/>
    <s v="Prestar los servicios profesionales para configurar, desarrollar e implementar nuevas funcionalidades, optimizando y complementando el sistema de contabilidad - LIMAY actualizando la estructura de datos y documentación de los mismos."/>
    <s v="DIEGO EMILIO OJEDA MONCAYO"/>
    <n v="165"/>
    <n v="66286341"/>
    <n v="0"/>
    <n v="0"/>
    <s v="AGOTADO"/>
    <n v="0"/>
    <n v="66286341"/>
    <s v="ENERO"/>
    <n v="59"/>
  </r>
  <r>
    <n v="2018"/>
    <n v="136"/>
    <n v="1"/>
    <d v="2018-01-01T00:00:00"/>
    <d v="2018-12-31T00:00:00"/>
    <d v="2018-12-31T00:00:00"/>
    <x v="48"/>
    <s v="191 - Fortalecimiento de los Sistemas de Información y Comunicaciones de la Secretaría Jurídica Distrital"/>
    <n v="60"/>
    <d v="2018-01-11T00:00:00"/>
    <s v="Prestar sus servicios profesionales para adelantar los procesos contractuales para la modernización de los sistemas de información de la Secretaría Jurídica Distrital."/>
    <s v="DIEGO EMILIO OJEDA MONCAYO"/>
    <n v="170"/>
    <n v="110477235"/>
    <n v="110477235"/>
    <n v="0"/>
    <s v="ANULADO"/>
    <n v="0"/>
    <n v="0"/>
    <s v="ENERO"/>
    <n v="60"/>
  </r>
  <r>
    <n v="2018"/>
    <n v="136"/>
    <n v="1"/>
    <d v="2018-01-01T00:00:00"/>
    <d v="2018-12-31T00:00:00"/>
    <d v="2018-12-31T00:00:00"/>
    <x v="48"/>
    <s v="191 - Fortalecimiento de los Sistemas de Información y Comunicaciones de la Secretaría Jurídica Distrital"/>
    <n v="61"/>
    <d v="2018-01-11T00:00:00"/>
    <s v="Prestar sus servicios para configurar, desarrollar e implementar nuevas funcionalidades, optimizando y complementando el sistema de información de personal de nómina - PERNO actualizando la estructura de datos  y documentación de los mismos."/>
    <s v="DIEGO EMILIO OJEDA MONCAYO"/>
    <n v="166"/>
    <n v="88381788"/>
    <n v="0"/>
    <n v="0"/>
    <s v="AGOTADO"/>
    <n v="0"/>
    <n v="88381788"/>
    <s v="ENERO"/>
    <n v="61"/>
  </r>
  <r>
    <n v="2018"/>
    <n v="136"/>
    <n v="1"/>
    <d v="2018-01-01T00:00:00"/>
    <d v="2018-12-31T00:00:00"/>
    <d v="2018-12-31T00:00:00"/>
    <x v="48"/>
    <s v="191 - Fortalecimiento de los Sistemas de Información y Comunicaciones de la Secretaría Jurídica Distrital"/>
    <n v="62"/>
    <d v="2018-01-11T00:00:00"/>
    <s v="Prestar sus servicios para soporte correctivo y evolutivo del portal WEB &quot;Govimentum&quot;  de la Secretaría Jurídica Distrital."/>
    <s v="DIEGO EMILIO OJEDA MONCAYO"/>
    <n v="171"/>
    <n v="33000000"/>
    <n v="0"/>
    <n v="0"/>
    <s v="AGOTADO"/>
    <n v="0"/>
    <n v="33000000"/>
    <s v="ENERO"/>
    <n v="62"/>
  </r>
  <r>
    <n v="2018"/>
    <n v="136"/>
    <n v="1"/>
    <d v="2018-01-01T00:00:00"/>
    <d v="2018-12-31T00:00:00"/>
    <d v="2018-12-31T00:00:00"/>
    <x v="48"/>
    <s v="191 - Fortalecimiento de los Sistemas de Información y Comunicaciones de la Secretaría Jurídica Distrital"/>
    <n v="63"/>
    <d v="2018-01-11T00:00:00"/>
    <s v="Prestar sus servicios profesionales para configurar, desarrollar e implementar nuevas funcionalidades, optimizando y complementando el sistema de información de correspondencia y archivo / gesión documental y archivo - SIGA."/>
    <s v="DIEGO EMILIO OJEDA MONCAYO"/>
    <n v="173"/>
    <n v="73651490"/>
    <n v="0"/>
    <n v="0"/>
    <s v="AGOTADO"/>
    <n v="0"/>
    <n v="73651490"/>
    <s v="ENERO"/>
    <n v="63"/>
  </r>
  <r>
    <n v="2018"/>
    <n v="136"/>
    <n v="1"/>
    <d v="2018-01-01T00:00:00"/>
    <d v="2018-12-31T00:00:00"/>
    <d v="2018-12-31T00:00:00"/>
    <x v="48"/>
    <s v="191 - Fortalecimiento de los Sistemas de Información y Comunicaciones de la Secretaría Jurídica Distrital"/>
    <n v="74"/>
    <d v="2018-01-12T00:00:00"/>
    <s v="Realizar adquisición de licencias de sofware de desarrollo y de servicio de soporte para productos Oracle de la Secretaría Jurídica Distrital."/>
    <s v="DIEGO EMILIO OJEDA MONCAYO"/>
    <s v="3-2018-228"/>
    <n v="365123601"/>
    <n v="70434"/>
    <n v="0"/>
    <s v="AGOTADO"/>
    <n v="0"/>
    <n v="365053167"/>
    <s v="ENERO"/>
    <n v="74"/>
  </r>
  <r>
    <n v="2018"/>
    <n v="136"/>
    <n v="1"/>
    <d v="2018-01-01T00:00:00"/>
    <d v="2018-12-31T00:00:00"/>
    <d v="2018-12-31T00:00:00"/>
    <x v="48"/>
    <s v="191 - Fortalecimiento de los Sistemas de Información y Comunicaciones de la Secretaría Jurídica Distrital"/>
    <n v="75"/>
    <d v="2018-01-12T00:00:00"/>
    <s v="Prestar sus servicios profesionales para la administración de sistemas en la infraestructura Oracle de Datacenter y Sistemas de Seguridad de la Secretaría Jurídica Distrital."/>
    <s v="DIEGO EMILIO OJEDA MONCAYO"/>
    <n v="225"/>
    <n v="73651490"/>
    <n v="0"/>
    <n v="0"/>
    <s v="AGOTADO"/>
    <n v="0"/>
    <n v="73651490"/>
    <s v="ENERO"/>
    <n v="75"/>
  </r>
  <r>
    <n v="2018"/>
    <n v="136"/>
    <n v="1"/>
    <d v="2018-01-01T00:00:00"/>
    <d v="2018-12-31T00:00:00"/>
    <d v="2018-12-31T00:00:00"/>
    <x v="48"/>
    <s v="191 - Fortalecimiento de los Sistemas de Información y Comunicaciones de la Secretaría Jurídica Distrital"/>
    <n v="148"/>
    <d v="2018-07-16T00:00:00"/>
    <s v="Prestar soporte técnico de mantenimiento, administración y seguimiento de la BD software y hardware Oracle de la Secretaría Jurídica Distrital."/>
    <s v="DIEGO EMILIO OJEDA MONCAYO"/>
    <n v="4001"/>
    <n v="27232360"/>
    <n v="450000"/>
    <n v="0"/>
    <s v="AGOTADO"/>
    <n v="0"/>
    <n v="26782360"/>
    <s v="JULIO"/>
    <n v="148"/>
  </r>
  <r>
    <n v="2018"/>
    <n v="136"/>
    <n v="1"/>
    <d v="2018-01-01T00:00:00"/>
    <d v="2018-12-31T00:00:00"/>
    <d v="2018-12-31T00:00:00"/>
    <x v="48"/>
    <s v="191 - Fortalecimiento de los Sistemas de Información y Comunicaciones de la Secretaría Jurídica Distrital"/>
    <n v="149"/>
    <d v="2018-07-16T00:00:00"/>
    <s v="Prestar los servicios profesionales para adelantar los procesos contractuales para la modernización de los sistemas de información de la Secretaría Jurídica Distrital."/>
    <s v="DIEGO EMILIO OJEDA MONCAYO"/>
    <n v="4000"/>
    <n v="50216925"/>
    <n v="0"/>
    <n v="0"/>
    <s v="AGOTADO"/>
    <n v="0"/>
    <n v="50216925"/>
    <s v="JULIO"/>
    <n v="149"/>
  </r>
  <r>
    <n v="2018"/>
    <n v="136"/>
    <n v="1"/>
    <d v="2018-01-01T00:00:00"/>
    <d v="2018-12-31T00:00:00"/>
    <d v="2018-12-31T00:00:00"/>
    <x v="48"/>
    <s v="191 - Fortalecimiento de los Sistemas de Información y Comunicaciones de la Secretaría Jurídica Distrital"/>
    <n v="184"/>
    <d v="2018-09-13T00:00:00"/>
    <s v="Adición y prórroga del contrato de prestación de servicios No. 060 de 2018, suscrito con Faver Pérez Gutierrez, que tiene por objeto: &quot;Prestar sus servicios para soporte técnico del software y hardware del usuario final de la Secretaría Jurídica Distrital&quot;."/>
    <s v="DIEGO EMILIO OJEDA MONCAYO"/>
    <n v="5230"/>
    <n v="8034708"/>
    <n v="89275"/>
    <n v="0"/>
    <s v="AGOTADO"/>
    <n v="0"/>
    <n v="7945433"/>
    <s v="SEPTIEMBRE"/>
    <n v="184"/>
  </r>
  <r>
    <n v="2018"/>
    <n v="136"/>
    <n v="1"/>
    <d v="2018-01-01T00:00:00"/>
    <d v="2018-12-31T00:00:00"/>
    <d v="2018-12-31T00:00:00"/>
    <x v="48"/>
    <s v="191 - Fortalecimiento de los Sistemas de Información y Comunicaciones de la Secretaría Jurídica Distrital"/>
    <n v="191"/>
    <d v="2018-10-05T00:00:00"/>
    <s v="Adquirir servicio de soporte técnico para el sistema Backup Oracle de la Secretaría Jurídica Distrital."/>
    <s v="DIEGO EMILIO OJEDA MONCAYO"/>
    <n v="5827"/>
    <n v="1698455"/>
    <n v="0"/>
    <n v="0"/>
    <s v="AGOTADO"/>
    <n v="0"/>
    <n v="1698455"/>
    <s v="OCTUBRE"/>
    <n v="191"/>
  </r>
  <r>
    <n v="2018"/>
    <n v="136"/>
    <n v="1"/>
    <d v="2018-01-01T00:00:00"/>
    <d v="2018-12-31T00:00:00"/>
    <d v="2018-12-31T00:00:00"/>
    <x v="48"/>
    <s v="191 - Fortalecimiento de los Sistemas de Información y Comunicaciones de la Secretaría Jurídica Distrital"/>
    <n v="234"/>
    <d v="2018-12-21T00:00:00"/>
    <s v="Realizar el desarrollo e implementación del Sistema Integrado de Información y Comunicaciones de la Secretaria Jurídica Distrital."/>
    <s v="DIEGO EMILIO OJEDA MONCAYO"/>
    <n v="7579"/>
    <n v="3358019873"/>
    <n v="3358019873"/>
    <n v="0"/>
    <s v="ANULADO"/>
    <n v="0"/>
    <n v="0"/>
    <s v="DICIEMBRE"/>
    <n v="234"/>
  </r>
  <r>
    <n v="2018"/>
    <n v="136"/>
    <n v="1"/>
    <d v="2018-01-01T00:00:00"/>
    <d v="2018-12-31T00:00:00"/>
    <d v="2018-12-31T00:00:00"/>
    <x v="49"/>
    <s v="189 - Fortalecimiento de la capacidad institucional para mejorar la gestion administrativa de la Secretaria Juridica Distrital"/>
    <n v="96"/>
    <d v="2018-01-24T00:00:00"/>
    <s v="Prestar sus servicios profesionales como Gerente al Proyecto de Inversión &quot;Fortalecimietno de la capacidad institucional para mejorar la gestión administrativa de la Secretaría Jurídica Distrital&quot;."/>
    <s v="ETHEL VASQUEZ ROJAS"/>
    <s v="3-2018-491"/>
    <n v="110477235"/>
    <n v="51890822"/>
    <n v="0"/>
    <s v="AGOTADO"/>
    <n v="0"/>
    <n v="58586413"/>
    <s v="ENERO"/>
    <n v="96"/>
  </r>
  <r>
    <n v="2018"/>
    <n v="136"/>
    <n v="1"/>
    <d v="2018-01-01T00:00:00"/>
    <d v="2018-12-31T00:00:00"/>
    <d v="2018-12-31T00:00:00"/>
    <x v="49"/>
    <s v="189 - Fortalecimiento de la capacidad institucional para mejorar la gestion administrativa de la Secretaria Juridica Distrital"/>
    <n v="97"/>
    <d v="2018-01-24T00:00:00"/>
    <s v="Prestar servicios profesionales en la implementación del Modelo de Gestión Documental Sostenible de la Secretaría Jurídica Distrtial."/>
    <s v="ETHEL VASQUEZ ROJAS"/>
    <s v="3-2018-491"/>
    <n v="73651490"/>
    <n v="34147509"/>
    <n v="0"/>
    <s v="AGOTADO"/>
    <n v="0"/>
    <n v="39503981"/>
    <s v="ENERO"/>
    <n v="97"/>
  </r>
  <r>
    <n v="2018"/>
    <n v="136"/>
    <n v="1"/>
    <d v="2018-01-01T00:00:00"/>
    <d v="2018-12-31T00:00:00"/>
    <d v="2018-12-31T00:00:00"/>
    <x v="49"/>
    <s v="189 - Fortalecimiento de la capacidad institucional para mejorar la gestion administrativa de la Secretaria Juridica Distrital"/>
    <n v="98"/>
    <d v="2018-01-24T00:00:00"/>
    <s v="Prestar servicios profesionales dentro del Modelo de Gestión Documental Sostenible de la Secretaría Jurídica Dsitrital."/>
    <s v="ETHEL VASQUEZ ROJAS"/>
    <s v="3-2018-491"/>
    <n v="44190894"/>
    <n v="44190894"/>
    <n v="0"/>
    <s v="ANULADO"/>
    <n v="0"/>
    <n v="0"/>
    <s v="ENERO"/>
    <n v="98"/>
  </r>
  <r>
    <n v="2018"/>
    <n v="136"/>
    <n v="1"/>
    <d v="2018-01-01T00:00:00"/>
    <d v="2018-12-31T00:00:00"/>
    <d v="2018-12-31T00:00:00"/>
    <x v="49"/>
    <s v="189 - Fortalecimiento de la capacidad institucional para mejorar la gestion administrativa de la Secretaria Juridica Distrital"/>
    <n v="106"/>
    <d v="2018-01-26T00:00:00"/>
    <s v="Prestar servicios de apoyo a la gestión dentro del modelo de gestión documental sostenible de la Secretaría Jurídica Distrital."/>
    <s v="ETHEL VASQUEZ ROJAS"/>
    <n v="589"/>
    <n v="36825745"/>
    <n v="15623043"/>
    <n v="0"/>
    <s v="AGOTADO"/>
    <n v="0"/>
    <n v="21202702"/>
    <s v="ENERO"/>
    <n v="106"/>
  </r>
  <r>
    <n v="2018"/>
    <n v="136"/>
    <n v="1"/>
    <d v="2018-01-01T00:00:00"/>
    <d v="2018-12-31T00:00:00"/>
    <d v="2018-12-31T00:00:00"/>
    <x v="49"/>
    <s v="189 - Fortalecimiento de la capacidad institucional para mejorar la gestion administrativa de la Secretaria Juridica Distrital"/>
    <n v="153"/>
    <d v="2018-07-23T00:00:00"/>
    <s v="Adquisición de vehículos para la Secretaría Jurídica Distrital."/>
    <s v="ETHEL VASQUEZ ROJAS"/>
    <n v="3993"/>
    <n v="250000000"/>
    <n v="30911579"/>
    <n v="0"/>
    <s v="AGOTADO"/>
    <n v="0"/>
    <n v="219088421"/>
    <s v="JULIO"/>
    <n v="153"/>
  </r>
  <r>
    <n v="2018"/>
    <n v="136"/>
    <n v="1"/>
    <d v="2018-01-01T00:00:00"/>
    <d v="2018-12-31T00:00:00"/>
    <d v="2018-12-31T00:00:00"/>
    <x v="49"/>
    <s v="189 - Fortalecimiento de la capacidad institucional para mejorar la gestion administrativa de la Secretaria Juridica Distrital"/>
    <n v="173"/>
    <d v="2018-08-30T00:00:00"/>
    <s v="Prestar servicios profesionales en la planeación e implementación del proyecto de Gestión Documental de la Secretaría Jurídica Distrital."/>
    <s v="ETHEL VASQUEZ ROJAS"/>
    <n v="4947"/>
    <n v="34812068"/>
    <n v="2673236"/>
    <n v="0"/>
    <s v="AGOTADO"/>
    <n v="0"/>
    <n v="32138832"/>
    <s v="AGOSTO"/>
    <n v="173"/>
  </r>
  <r>
    <n v="2018"/>
    <n v="136"/>
    <n v="1"/>
    <d v="2018-01-01T00:00:00"/>
    <d v="2018-12-31T00:00:00"/>
    <d v="2018-12-31T00:00:00"/>
    <x v="49"/>
    <s v="189 - Fortalecimiento de la capacidad institucional para mejorar la gestion administrativa de la Secretaria Juridica Distrital"/>
    <n v="174"/>
    <d v="2018-08-30T00:00:00"/>
    <s v="Prestar servicios profesionales como archivista en la elaboración de los documentos archivísticos de la Secretaría Jurídica Distrital."/>
    <s v="ETHEL VASQUEZ ROJAS"/>
    <n v="4947"/>
    <n v="29460596"/>
    <n v="0"/>
    <n v="0"/>
    <s v="AGOTADO"/>
    <n v="0"/>
    <n v="29460596"/>
    <s v="AGOSTO"/>
    <n v="174"/>
  </r>
  <r>
    <n v="2018"/>
    <n v="136"/>
    <n v="1"/>
    <d v="2018-01-01T00:00:00"/>
    <d v="2018-12-31T00:00:00"/>
    <d v="2018-12-31T00:00:00"/>
    <x v="49"/>
    <s v="189 - Fortalecimiento de la capacidad institucional para mejorar la gestion administrativa de la Secretaria Juridica Distrital"/>
    <n v="175"/>
    <d v="2018-08-30T00:00:00"/>
    <s v="Prestar servicios profesionales como conservador en la elaboración de los documentos  archivísticos de la Secretaría Jurídica Distrital."/>
    <s v="ETHEL VASQUEZ ROJAS"/>
    <n v="4947"/>
    <n v="29460596"/>
    <n v="7365149"/>
    <n v="0"/>
    <s v="AGOTADO"/>
    <n v="0"/>
    <n v="22095447"/>
    <s v="AGOSTO"/>
    <n v="175"/>
  </r>
  <r>
    <n v="2018"/>
    <n v="136"/>
    <n v="1"/>
    <d v="2018-01-01T00:00:00"/>
    <d v="2018-12-31T00:00:00"/>
    <d v="2018-12-31T00:00:00"/>
    <x v="49"/>
    <s v="189 - Fortalecimiento de la capacidad institucional para mejorar la gestion administrativa de la Secretaria Juridica Distrital"/>
    <n v="176"/>
    <d v="2018-08-30T00:00:00"/>
    <s v="Prestar servicios profesionales para el apoyo en la elaboración de requisitos técnicos y en la supervición del contrato para la adquisición e instalación del mobiliario de  la Secretaría Jurídica Distrital."/>
    <s v="ETHEL VASQUEZ ROJAS"/>
    <n v="4947"/>
    <n v="33449000"/>
    <n v="12023112"/>
    <n v="0"/>
    <s v="AGOTADO"/>
    <n v="0"/>
    <n v="21425888"/>
    <s v="AGOSTO"/>
    <n v="176"/>
  </r>
  <r>
    <n v="2018"/>
    <n v="136"/>
    <n v="1"/>
    <d v="2018-01-01T00:00:00"/>
    <d v="2018-12-31T00:00:00"/>
    <d v="2018-12-31T00:00:00"/>
    <x v="49"/>
    <s v="189 - Fortalecimiento de la capacidad institucional para mejorar la gestion administrativa de la Secretaria Juridica Distrital"/>
    <n v="189"/>
    <d v="2018-09-28T00:00:00"/>
    <s v="Prestar los Servicos Profesionales como historiador (a) en la elaboración de los documentos archivísticos de la Secretaría Jurídica Distrital."/>
    <s v="ETHEL VASQUEZ ROJAS"/>
    <n v="5676"/>
    <n v="10712944"/>
    <n v="0"/>
    <n v="0"/>
    <s v="AGOTADO"/>
    <n v="0"/>
    <n v="10712944"/>
    <s v="SEPTIEMBRE"/>
    <n v="189"/>
  </r>
  <r>
    <n v="2018"/>
    <n v="136"/>
    <n v="1"/>
    <d v="2018-01-01T00:00:00"/>
    <d v="2018-12-31T00:00:00"/>
    <d v="2018-12-31T00:00:00"/>
    <x v="49"/>
    <s v="189 - Fortalecimiento de la capacidad institucional para mejorar la gestion administrativa de la Secretaria Juridica Distrital"/>
    <n v="202"/>
    <d v="2018-10-23T00:00:00"/>
    <s v="TRASLADO PRESUPUESTAL"/>
    <s v="DORA BELEN GUTIERREZ HERNANDEZ"/>
    <n v="6277"/>
    <n v="257793200"/>
    <n v="257793200"/>
    <n v="0"/>
    <s v="ANULADO"/>
    <n v="0"/>
    <n v="0"/>
    <s v="OCTUBRE"/>
    <n v="202"/>
  </r>
  <r>
    <n v="2018"/>
    <n v="136"/>
    <n v="1"/>
    <d v="2018-01-01T00:00:00"/>
    <d v="2018-12-31T00:00:00"/>
    <d v="2018-12-31T00:00:00"/>
    <x v="49"/>
    <s v="189 - Fortalecimiento de la capacidad institucional para mejorar la gestion administrativa de la Secretaria Juridica Distrital"/>
    <n v="208"/>
    <d v="2018-10-31T00:00:00"/>
    <s v="Intervenir documentalmente los archivos de la Secretaría Jurídica Distrital."/>
    <s v="DORA BELEN GUTIERREZ HERNANDEZ"/>
    <n v="6511"/>
    <n v="107000000"/>
    <n v="107000000"/>
    <n v="0"/>
    <s v="ANULADO"/>
    <n v="0"/>
    <n v="0"/>
    <s v="OCTUBRE"/>
    <m/>
  </r>
  <r>
    <n v="2018"/>
    <n v="136"/>
    <n v="1"/>
    <d v="2018-01-01T00:00:00"/>
    <d v="2018-12-31T00:00:00"/>
    <d v="2018-12-31T00:00:00"/>
    <x v="49"/>
    <s v="189 - Fortalecimiento de la capacidad institucional para mejorar la gestion administrativa de la Secretaria Juridica Distrital"/>
    <n v="232"/>
    <d v="2018-12-14T00:00:00"/>
    <s v="Intervenir documentalmente los archivos de la Secretaría Jurídica Dsitrital."/>
    <s v="DALILA ASTRID HERNANDEZ CORZO"/>
    <n v="7745"/>
    <n v="779359260"/>
    <n v="0"/>
    <n v="0"/>
    <s v="AGOTADO"/>
    <n v="0"/>
    <n v="779359260"/>
    <s v="DICIEMBRE"/>
    <m/>
  </r>
</pivotCacheRecords>
</file>

<file path=xl/pivotCache/pivotCacheRecords6.xml><?xml version="1.0" encoding="utf-8"?>
<pivotCacheRecords xmlns="http://schemas.openxmlformats.org/spreadsheetml/2006/main" xmlns:r="http://schemas.openxmlformats.org/officeDocument/2006/relationships" count="559">
  <r>
    <n v="2018"/>
    <n v="136"/>
    <n v="1"/>
    <d v="2018-01-01T00:00:00"/>
    <d v="2018-12-31T00:00:00"/>
    <d v="2018-12-31T00:00:00"/>
    <x v="0"/>
    <s v="191 - Implementación y fortalecimiento de la Gerencia Jurídica Transversal para una Bogotá eficiente y Mejor para Todos"/>
    <n v="115"/>
    <n v="114"/>
    <d v="2018-05-28T00:00:00"/>
    <s v="DOUGLAS TRADE S A S"/>
    <n v="12"/>
    <s v="CONTRATO DE PRESTACION DE SERVICIOS"/>
    <n v="88"/>
    <d v="2018-05-28T00:00:00"/>
    <s v="Contratar la prestación de servicios de apoyo para el adelantamiento de los eventos que requiera la Secretaría Jurídica Distrital."/>
    <n v="250000000"/>
    <n v="7459948"/>
    <n v="0"/>
    <n v="242540052"/>
    <n v="242540052"/>
    <n v="0"/>
    <s v="MAYO"/>
    <s v="3-3-1-15-07-43-7501-191"/>
  </r>
  <r>
    <n v="2018"/>
    <n v="136"/>
    <n v="1"/>
    <d v="2018-01-01T00:00:00"/>
    <d v="2018-12-31T00:00:00"/>
    <d v="2018-12-31T00:00:00"/>
    <x v="1"/>
    <s v="Gastos de Computador"/>
    <n v="211"/>
    <n v="209"/>
    <d v="2018-12-07T00:00:00"/>
    <s v="RENTACOMPUTO S A"/>
    <n v="4"/>
    <s v="ORDEN DE COMPRA"/>
    <n v="87"/>
    <d v="2018-05-24T00:00:00"/>
    <s v="Adicionar el contrato No. 87 de 2018, que tiene por objeto &quot; Alquiler de impresoras para el servicio de las dependencias de la Secretaría Jurídica Distrital&quot;, suscrito con Rentacomputo S.A."/>
    <n v="14223308"/>
    <n v="0"/>
    <n v="0"/>
    <n v="14223308"/>
    <n v="0"/>
    <n v="14223308"/>
    <s v="DICIEMBRE"/>
    <s v="3-1-2-01-02-00-0000-00"/>
  </r>
  <r>
    <n v="2018"/>
    <n v="136"/>
    <n v="1"/>
    <d v="2018-01-01T00:00:00"/>
    <d v="2018-12-31T00:00:00"/>
    <d v="2018-12-31T00:00:00"/>
    <x v="2"/>
    <s v="Seguros Entidad"/>
    <n v="215"/>
    <n v="206"/>
    <d v="2018-12-06T00:00:00"/>
    <s v="LA PREVISORA S A COMPAÑIA DE SEGUROS"/>
    <n v="38"/>
    <s v="POLIZAS"/>
    <n v="1010631"/>
    <d v="2018-10-09T00:00:00"/>
    <s v="Inclusión en la poliza de seguros automóviles tres vehículos marca Nissan, Adquiridos por la Secretaría Jurídica Distrital."/>
    <n v="4501077"/>
    <n v="0"/>
    <n v="0"/>
    <n v="4501077"/>
    <n v="4501077"/>
    <n v="0"/>
    <s v="DICIEMBRE"/>
    <s v="3-1-2-02-06-01-0000-00"/>
  </r>
  <r>
    <n v="2018"/>
    <n v="136"/>
    <n v="1"/>
    <d v="2018-01-01T00:00:00"/>
    <d v="2018-12-31T00:00:00"/>
    <d v="2018-12-31T00:00:00"/>
    <x v="3"/>
    <s v="Capacitación Interna"/>
    <n v="143"/>
    <n v="127"/>
    <d v="2018-07-19T00:00:00"/>
    <s v="CAJA DE COMPENSACION FAMILIAR - COMPENSAR"/>
    <n v="12"/>
    <s v="CONTRATO DE PRESTACION DE SERVICIOS"/>
    <n v="94"/>
    <d v="2018-07-19T00:00:00"/>
    <s v="Prestar servicios de apoyo a la gestión para el desarrollo de las actividades contempladas en el Programa de Bienestar Social e Incentivos y los planes de Gestión Ambiental y de Seguridad y Salud en el Trabajo de la Secretaría Jurídica Distrital."/>
    <n v="32744512"/>
    <n v="0"/>
    <n v="0"/>
    <n v="32744512"/>
    <n v="32744512"/>
    <n v="0"/>
    <s v="JULIO"/>
    <s v="3-1-2-02-09-01-0000-00"/>
  </r>
  <r>
    <n v="2018"/>
    <n v="136"/>
    <n v="1"/>
    <d v="2018-01-01T00:00:00"/>
    <d v="2018-12-31T00:00:00"/>
    <d v="2018-12-31T00:00:00"/>
    <x v="3"/>
    <s v="Capacitación Interna"/>
    <n v="156"/>
    <n v="173"/>
    <d v="2018-10-02T00:00:00"/>
    <s v="UNIVERSIDAD MILITAR NUEVA GRANADA"/>
    <n v="148"/>
    <s v="CONTRATO DE PRESTACION DE SERVICIOS DE APOYO A LA GESTION"/>
    <n v="114"/>
    <d v="2018-10-02T00:00:00"/>
    <s v="Prestar los Servicios de Capacitación Interna a los servidores de la Secretaría Jurídica Distrital, mediante el desarrollo de programas de formación y actualización que hacen parte del Plan Institucional de Capacitación."/>
    <n v="154490000"/>
    <n v="0"/>
    <n v="0"/>
    <n v="154490000"/>
    <n v="93290000"/>
    <n v="61200000"/>
    <s v="OCTUBRE"/>
    <s v="3-1-2-02-09-01-0000-00"/>
  </r>
  <r>
    <n v="2018"/>
    <n v="136"/>
    <n v="1"/>
    <d v="2018-01-01T00:00:00"/>
    <d v="2018-12-31T00:00:00"/>
    <d v="2018-12-31T00:00:00"/>
    <x v="4"/>
    <s v="Bienestar e Incentivos"/>
    <n v="144"/>
    <n v="128"/>
    <d v="2018-07-19T00:00:00"/>
    <s v="CAJA DE COMPENSACION FAMILIAR - COMPENSAR"/>
    <n v="12"/>
    <s v="CONTRATO DE PRESTACION DE SERVICIOS"/>
    <n v="94"/>
    <d v="2018-07-19T00:00:00"/>
    <s v="Prestar servicios de apoyo a la gestión para el desarrollo de las actividades contempladas en el Programa de Bienestar Social e Incentivos y los planes de Gestión Ambiental y de Seguridad y Salud en el Trabajo de la Secretaría Jurídica Distrital."/>
    <n v="185255488"/>
    <n v="9272"/>
    <n v="0"/>
    <n v="185246216"/>
    <n v="185246216"/>
    <n v="0"/>
    <s v="JULIO"/>
    <s v="3-1-2-02-10-00-0000-00"/>
  </r>
  <r>
    <n v="2018"/>
    <n v="136"/>
    <n v="1"/>
    <d v="2018-01-01T00:00:00"/>
    <d v="2018-12-31T00:00:00"/>
    <d v="2018-12-31T00:00:00"/>
    <x v="5"/>
    <s v="191 - Fortalecimiento de los Sistemas de Información y Comunicaciones de la Secretaría Jurídica Distrital"/>
    <n v="74"/>
    <n v="64"/>
    <d v="2018-01-26T00:00:00"/>
    <s v="ORACLE COLOMBIA LIMITADA"/>
    <n v="4"/>
    <s v="ORDEN DE COMPRA"/>
    <n v="68"/>
    <d v="2018-01-25T00:00:00"/>
    <s v="REALIZAR ADQUISICIÓN DE LICENCIAS DE SOFTWARE DE DESARROLLO Y DE SERVICIO DE SOPORTE PARA PRODUCTOS ORACLE DE LA SECRETARÍA JURÍDICA DISTRITAL."/>
    <n v="150038219"/>
    <n v="0"/>
    <n v="0"/>
    <n v="150038219"/>
    <n v="150038219"/>
    <n v="0"/>
    <s v="ENERO"/>
    <s v="3-3-1-15-07-43-7508-191"/>
  </r>
  <r>
    <n v="2018"/>
    <n v="136"/>
    <n v="1"/>
    <d v="2018-01-01T00:00:00"/>
    <d v="2018-12-31T00:00:00"/>
    <d v="2018-12-31T00:00:00"/>
    <x v="5"/>
    <s v="191 - Fortalecimiento de los Sistemas de Información y Comunicaciones de la Secretaría Jurídica Distrital"/>
    <n v="74"/>
    <n v="65"/>
    <d v="2018-01-26T00:00:00"/>
    <s v="ORACLE COLOMBIA LIMITADA"/>
    <n v="4"/>
    <s v="ORDEN DE COMPRA"/>
    <n v="74"/>
    <d v="2018-01-26T00:00:00"/>
    <s v="Realizar adquisición de licencias de sofware de desarrollo y de servicio de soporte para productos Oracle de la Secretaría Jurídica Distrital."/>
    <n v="215014948"/>
    <n v="0"/>
    <n v="0"/>
    <n v="215014948"/>
    <n v="215014948"/>
    <n v="0"/>
    <s v="ENERO"/>
    <s v="3-3-1-15-07-43-7508-191"/>
  </r>
  <r>
    <n v="2018"/>
    <n v="136"/>
    <n v="1"/>
    <d v="2018-01-01T00:00:00"/>
    <d v="2018-12-31T00:00:00"/>
    <d v="2018-12-31T00:00:00"/>
    <x v="6"/>
    <s v="Dotación"/>
    <n v="138"/>
    <n v="124"/>
    <d v="2018-07-06T00:00:00"/>
    <s v="OPEN FOR DRESSMAKING SAS"/>
    <n v="19"/>
    <s v="CONTRATO DE SUMINISTRO"/>
    <n v="92"/>
    <d v="2018-07-06T00:00:00"/>
    <s v="Contratar el suministro de vestidos de labor y calzado mediante el sistema de bonos u órdenes de compra para los (as) servidores (as) vinculados (as) a la Secretaría Jurídica Distrital, con derecho a dotación de Ley para la vigencia 2018."/>
    <n v="7864977"/>
    <n v="0"/>
    <n v="0"/>
    <n v="7864977"/>
    <n v="7864977"/>
    <n v="0"/>
    <s v="JULIO"/>
    <s v="3-1-2-01-01-00-0000-00"/>
  </r>
  <r>
    <n v="2018"/>
    <n v="136"/>
    <n v="1"/>
    <d v="2018-01-01T00:00:00"/>
    <d v="2018-12-31T00:00:00"/>
    <d v="2018-12-31T00:00:00"/>
    <x v="1"/>
    <s v="Gastos de Computador"/>
    <n v="92"/>
    <n v="130"/>
    <d v="2018-07-31T00:00:00"/>
    <s v="SOCIEDAD CAMERAL DE CERTIFICACION DIGITAL CERTICAMARA S A"/>
    <n v="12"/>
    <s v="CONTRATO DE PRESTACION DE SERVICIOS"/>
    <n v="95"/>
    <d v="2018-07-31T00:00:00"/>
    <s v="Adquirir certificados de firmas digitales para los directivos de la Secretaría Jurídica Distrital."/>
    <n v="2000000"/>
    <n v="0"/>
    <n v="0"/>
    <n v="2000000"/>
    <n v="374850"/>
    <n v="1625150"/>
    <s v="JULIO"/>
    <s v="3-1-2-01-02-00-0000-00"/>
  </r>
  <r>
    <n v="2018"/>
    <n v="136"/>
    <n v="1"/>
    <d v="2018-01-01T00:00:00"/>
    <d v="2018-12-31T00:00:00"/>
    <d v="2018-12-31T00:00:00"/>
    <x v="7"/>
    <s v="Gastos de Transporte y Comunicación"/>
    <n v="120"/>
    <n v="107"/>
    <d v="2018-05-08T00:00:00"/>
    <s v="COLOMBIA TELECOMUNICACIONES S A E S P"/>
    <n v="12"/>
    <s v="CONTRATO DE PRESTACION DE SERVICIOS"/>
    <n v="84"/>
    <d v="2018-05-08T00:00:00"/>
    <s v="Prestar el servicio de telefonía celular a la Secretaría Jurídica Distrital."/>
    <n v="6982240"/>
    <n v="0"/>
    <n v="0"/>
    <n v="6982240"/>
    <n v="5831689"/>
    <n v="1150551"/>
    <s v="MAYO"/>
    <s v="3-1-2-02-03-00-0000-00"/>
  </r>
  <r>
    <n v="2018"/>
    <n v="136"/>
    <n v="1"/>
    <d v="2018-01-01T00:00:00"/>
    <d v="2018-12-31T00:00:00"/>
    <d v="2018-12-31T00:00:00"/>
    <x v="7"/>
    <s v="Gastos de Transporte y Comunicación"/>
    <n v="204"/>
    <n v="200"/>
    <d v="2018-11-20T00:00:00"/>
    <s v="IFX NETWORKS COLOMBIA S A S"/>
    <n v="4"/>
    <s v="ORDEN DE COMPRA"/>
    <n v="128"/>
    <d v="2018-11-20T00:00:00"/>
    <s v="Adquirir el servicio de certificado digital sitio seguro para los dominios en internet de la Secretaría Jurídica Distrital."/>
    <n v="1956086"/>
    <n v="0"/>
    <n v="0"/>
    <n v="1956086"/>
    <n v="1956086"/>
    <n v="0"/>
    <s v="NOVIEMBRE"/>
    <s v="3-1-2-02-03-00-0000-00"/>
  </r>
  <r>
    <n v="2018"/>
    <n v="136"/>
    <n v="1"/>
    <d v="2018-01-01T00:00:00"/>
    <d v="2018-12-31T00:00:00"/>
    <d v="2018-12-31T00:00:00"/>
    <x v="8"/>
    <s v="Impresos y  Publicaciones"/>
    <n v="119"/>
    <n v="96"/>
    <d v="2018-03-28T00:00:00"/>
    <s v="SOLUTION COPY LTDA"/>
    <n v="12"/>
    <s v="CONTRATO DE PRESTACION DE SERVICIOS"/>
    <n v="94"/>
    <d v="2018-03-28T00:00:00"/>
    <s v="PRORROGA NO. 2 Y ADICIÓN NO.1 DEL CONTRATO DE PRESTACIÓN DE SERVICIOS NO. 094 DE 2017 CUYO OBJETO ES &quot;PRESTAR EL SERVICIO DE FOTOCOPIADO Y DEMÁS SERVICIOS RELACIONADOS QUE REQUIERA LA SECRETARÍA JURÍDICA DISTRITAL&quot;."/>
    <n v="6930000"/>
    <n v="0"/>
    <n v="0"/>
    <n v="6930000"/>
    <n v="6930000"/>
    <n v="0"/>
    <s v="MARZO"/>
    <s v="3-1-2-02-04-00-0000-00"/>
  </r>
  <r>
    <n v="2018"/>
    <n v="136"/>
    <n v="1"/>
    <d v="2018-01-01T00:00:00"/>
    <d v="2018-12-31T00:00:00"/>
    <d v="2018-12-31T00:00:00"/>
    <x v="8"/>
    <s v="Impresos y  Publicaciones"/>
    <n v="140"/>
    <n v="125"/>
    <d v="2018-07-13T00:00:00"/>
    <s v="SOLUTION COPY LTDA"/>
    <n v="12"/>
    <s v="CONTRATO DE PRESTACION DE SERVICIOS"/>
    <n v="93"/>
    <d v="2018-07-13T00:00:00"/>
    <s v="Prestar el servicio de fotocopiado y demás servicios relacionados que requiera la Secretaría Jurídica Distrital."/>
    <n v="21500000"/>
    <n v="2800"/>
    <n v="0"/>
    <n v="21497200"/>
    <n v="21497200"/>
    <n v="0"/>
    <s v="JULIO"/>
    <s v="3-1-2-02-04-00-0000-00"/>
  </r>
  <r>
    <n v="2018"/>
    <n v="136"/>
    <n v="1"/>
    <d v="2018-01-01T00:00:00"/>
    <d v="2018-12-31T00:00:00"/>
    <d v="2018-12-31T00:00:00"/>
    <x v="9"/>
    <s v="Salud Ocupacional"/>
    <n v="129"/>
    <n v="123"/>
    <d v="2018-07-05T00:00:00"/>
    <s v="SISTEMAS DE AGUA INCENDIO Y GAS  SAIG HIDRAULICOS S A S"/>
    <n v="16"/>
    <s v="CONTRATO DE COMPRAVENTA"/>
    <n v="91"/>
    <d v="2018-07-05T00:00:00"/>
    <s v="SUMINISTRO DE ELEMENTOS DE SEGURIDAD INDUSTRIAL PARA LOS SERVIDORES DE LA SERETARÍA JURÍDICA DISTRITAL EN EL MARCO DE LAS ACTIVIDADES DEL SISTEMA DE GESTION DE SEGURIDAD Y SALUD EN EL TRABAJO."/>
    <n v="8742890"/>
    <n v="0"/>
    <n v="0"/>
    <n v="8742890"/>
    <n v="8742890"/>
    <n v="0"/>
    <s v="JULIO"/>
    <s v="3-1-2-02-12-00-0000-00"/>
  </r>
  <r>
    <n v="2018"/>
    <n v="136"/>
    <n v="1"/>
    <d v="2018-01-01T00:00:00"/>
    <d v="2018-12-31T00:00:00"/>
    <d v="2018-12-31T00:00:00"/>
    <x v="9"/>
    <s v="Salud Ocupacional"/>
    <n v="125"/>
    <n v="137"/>
    <d v="2018-08-09T00:00:00"/>
    <s v="EVALUA SALUD IPS SAS"/>
    <n v="12"/>
    <s v="CONTRATO DE PRESTACION DE SERVICIOS"/>
    <n v="96"/>
    <d v="2018-08-09T00:00:00"/>
    <s v="Realizar exámenes médicos ocupacionales de ingreso, periodicos, egreso, así como, otros exámenes médicos requeridos por la Secretaría Jurídica Distrital."/>
    <n v="19993519"/>
    <n v="0"/>
    <n v="0"/>
    <n v="19993519"/>
    <n v="12371000"/>
    <n v="7622519"/>
    <s v="AGOSTO"/>
    <s v="3-1-2-02-12-00-0000-00"/>
  </r>
  <r>
    <n v="2018"/>
    <n v="136"/>
    <n v="1"/>
    <d v="2018-01-01T00:00:00"/>
    <d v="2018-12-31T00:00:00"/>
    <d v="2018-12-31T00:00:00"/>
    <x v="10"/>
    <s v="191 - Fortalecimiento Institucional de la Secretaría Jurídica Distrital"/>
    <n v="181"/>
    <n v="183"/>
    <d v="2018-10-23T00:00:00"/>
    <s v="INVERSIONES DIAZ POSADA S.A.S"/>
    <n v="4"/>
    <s v="ORDEN DE COMPRA"/>
    <n v="117"/>
    <d v="2018-10-23T00:00:00"/>
    <s v="Adquirir elementos de apoyo para el fortalecimiento y apropiación del Sistema Integrado de Gestión de la Secretaría Jurídica Distrital."/>
    <n v="4773650"/>
    <n v="0"/>
    <n v="0"/>
    <n v="4773650"/>
    <n v="4773650"/>
    <n v="0"/>
    <s v="OCTUBRE"/>
    <s v="3-3-1-15-07-43-7502-191"/>
  </r>
  <r>
    <n v="2018"/>
    <n v="136"/>
    <n v="1"/>
    <d v="2018-01-01T00:00:00"/>
    <d v="2018-12-31T00:00:00"/>
    <d v="2018-12-31T00:00:00"/>
    <x v="11"/>
    <s v="Honorarios Entidad"/>
    <n v="207"/>
    <n v="223"/>
    <d v="2018-12-28T00:00:00"/>
    <s v="FUNDACION DE ESTUDIOS PARA EL DESARROLLO DE LA PARTICIPACION Y LA INTEGRACION POLITICA Y SOCIAL EN COLOMBIA -CREAMOS COL"/>
    <n v="13"/>
    <s v="CONTRATO DE CONSULTORIA"/>
    <n v="131"/>
    <d v="2018-12-28T00:00:00"/>
    <s v="Contratar el servicio de consultoría para el análisis de cargas laborales y dimensionamiento estratégico de la planta de personal de la Secretaría Jurídica Distrital."/>
    <n v="140106082"/>
    <n v="0"/>
    <n v="0"/>
    <n v="140106082"/>
    <n v="0"/>
    <n v="140106082"/>
    <s v="DICIEMBRE"/>
    <s v="3-1-1-02-03-01-0000-00"/>
  </r>
  <r>
    <n v="2018"/>
    <n v="136"/>
    <n v="1"/>
    <d v="2018-01-01T00:00:00"/>
    <d v="2018-12-31T00:00:00"/>
    <d v="2018-12-31T00:00:00"/>
    <x v="5"/>
    <s v="191 - Fortalecimiento de los Sistemas de Información y Comunicaciones de la Secretaría Jurídica Distrital"/>
    <n v="2"/>
    <n v="82"/>
    <d v="2018-02-15T00:00:00"/>
    <s v="BETA GROUP SERVICES S A S"/>
    <n v="43"/>
    <s v="CONTRATO DE INTERVENTORIA"/>
    <n v="83"/>
    <d v="2018-02-15T00:00:00"/>
    <s v="REALIZAR LA INTERVENTORIA DEL CONTRATO RESULTANTE DEL CONCURSO DE MERITOS CM-001-2017 QUE TIENE POR OBJETO &quot;ELABORAR EL ANÁLISIS Y DISEÑO DEL SISTEMA DE INFORMACIÓN INTEGRADO DE LA SECRETARÍA JURÍDICA DISTRITAL&quot;"/>
    <n v="621620000"/>
    <n v="3656590"/>
    <n v="0"/>
    <n v="617963410"/>
    <n v="617963410"/>
    <n v="0"/>
    <s v="FEBRERO"/>
    <s v="3-3-1-15-07-43-7508-191"/>
  </r>
  <r>
    <n v="2018"/>
    <n v="136"/>
    <n v="1"/>
    <d v="2018-01-01T00:00:00"/>
    <d v="2018-12-31T00:00:00"/>
    <d v="2018-12-31T00:00:00"/>
    <x v="5"/>
    <s v="191 - Fortalecimiento de los Sistemas de Información y Comunicaciones de la Secretaría Jurídica Distrital"/>
    <n v="1"/>
    <n v="83"/>
    <d v="2018-02-15T00:00:00"/>
    <s v="INDUDATA S A S"/>
    <n v="13"/>
    <s v="CONTRATO DE CONSULTORIA"/>
    <n v="82"/>
    <d v="2018-02-15T00:00:00"/>
    <s v="ELABORAR EL ANÁLISIS Y DISEÑO DEL SISTEMA DE INFORMACIÓN INTEGRADO DE LA SECRETARÍA JURÍDICA DISTRITAL."/>
    <n v="2346749972"/>
    <n v="0"/>
    <n v="0"/>
    <n v="2346749972"/>
    <n v="2329716727"/>
    <n v="17033245"/>
    <s v="FEBRERO"/>
    <s v="3-3-1-15-07-43-7508-191"/>
  </r>
  <r>
    <n v="2018"/>
    <n v="136"/>
    <n v="1"/>
    <d v="2018-01-01T00:00:00"/>
    <d v="2018-12-31T00:00:00"/>
    <d v="2018-12-31T00:00:00"/>
    <x v="11"/>
    <s v="Honorarios Entidad"/>
    <n v="41"/>
    <n v="1"/>
    <d v="2018-01-18T00:00:00"/>
    <s v="ALEXANDER  LOPEZ PALACIOS"/>
    <n v="145"/>
    <s v="CONTRATO DE PRESTACION DE SERVICIOS PROFESIONALES"/>
    <n v="3"/>
    <d v="2018-01-18T00:00:00"/>
    <s v="PRESTAR LOS SERVICIOS PROFESIONALES EN LA EVALUACIÓN Y SEGUIMIENTO DE LOS ASUNTOS RELACIONADOS CON LOS DIFERENTES PROCESOS, PLANES Y PROYECTOS A CARGO DE LA DIRECCIÓN DE GESTIÓN CORPORATIVA."/>
    <n v="110477235"/>
    <n v="0"/>
    <n v="0"/>
    <n v="110477235"/>
    <n v="110477235"/>
    <n v="0"/>
    <s v="ENERO"/>
    <s v="3-1-1-02-03-01-0000-00"/>
  </r>
  <r>
    <n v="2018"/>
    <n v="136"/>
    <n v="1"/>
    <d v="2018-01-01T00:00:00"/>
    <d v="2018-12-31T00:00:00"/>
    <d v="2018-12-31T00:00:00"/>
    <x v="11"/>
    <s v="Honorarios Entidad"/>
    <n v="37"/>
    <n v="2"/>
    <d v="2018-01-18T00:00:00"/>
    <s v="LUIS GABRIEL ESPITIA PINZON"/>
    <n v="145"/>
    <s v="CONTRATO DE PRESTACION DE SERVICIOS PROFESIONALES"/>
    <n v="2"/>
    <d v="2018-01-18T00:00:00"/>
    <s v="PRESTAR LOS SERVICIOS PROFESIONALES EN LA FORMULACIÓN E IMPLEMENTACIÓN DE LAS DECISIONES DE LA DIRECCIÓN DE GESTIÓN CORPORATIVA."/>
    <n v="110477235"/>
    <n v="0"/>
    <n v="0"/>
    <n v="110477235"/>
    <n v="110477235"/>
    <n v="0"/>
    <s v="ENERO"/>
    <s v="3-1-1-02-03-01-0000-00"/>
  </r>
  <r>
    <n v="2018"/>
    <n v="136"/>
    <n v="1"/>
    <d v="2018-01-01T00:00:00"/>
    <d v="2018-12-31T00:00:00"/>
    <d v="2018-12-31T00:00:00"/>
    <x v="11"/>
    <s v="Honorarios Entidad"/>
    <n v="50"/>
    <n v="6"/>
    <d v="2018-01-18T00:00:00"/>
    <s v="JANNETH MARCELA MATTA OSPINA"/>
    <n v="145"/>
    <s v="CONTRATO DE PRESTACION DE SERVICIOS PROFESIONALES"/>
    <n v="8"/>
    <d v="2018-01-18T00:00:00"/>
    <s v="Prestar servicios profesionales para la formulación, implementación y seguimiento del Sistema de Gestión de Seguridad y Salud en el trabajo, conforme a los requisitos establecidos en el Decreto 1072 de 2015."/>
    <n v="88381788"/>
    <n v="0"/>
    <n v="0"/>
    <n v="88381788"/>
    <n v="88381788"/>
    <n v="0"/>
    <s v="ENERO"/>
    <s v="3-1-1-02-03-01-0000-00"/>
  </r>
  <r>
    <n v="2018"/>
    <n v="136"/>
    <n v="1"/>
    <d v="2018-01-01T00:00:00"/>
    <d v="2018-12-31T00:00:00"/>
    <d v="2018-12-31T00:00:00"/>
    <x v="11"/>
    <s v="Honorarios Entidad"/>
    <n v="36"/>
    <n v="7"/>
    <d v="2018-01-19T00:00:00"/>
    <s v="IVAN JAVIER GOMEZ MANCERA"/>
    <n v="145"/>
    <s v="CONTRATO DE PRESTACION DE SERVICIOS PROFESIONALES"/>
    <n v="12"/>
    <d v="2018-01-18T00:00:00"/>
    <s v="Prestar los servicios profesionales para la implementación del nuevo marco normativo contable en la Secretaría Jurídica Distrital."/>
    <n v="110477235"/>
    <n v="0"/>
    <n v="0"/>
    <n v="110477235"/>
    <n v="110477235"/>
    <n v="0"/>
    <s v="ENERO"/>
    <s v="3-1-1-02-03-01-0000-00"/>
  </r>
  <r>
    <n v="2018"/>
    <n v="136"/>
    <n v="1"/>
    <d v="2018-01-01T00:00:00"/>
    <d v="2018-12-31T00:00:00"/>
    <d v="2018-12-31T00:00:00"/>
    <x v="11"/>
    <s v="Honorarios Entidad"/>
    <n v="39"/>
    <n v="20"/>
    <d v="2018-01-22T00:00:00"/>
    <s v="MARCO DAVID SERRANO TURRIAGO"/>
    <n v="145"/>
    <s v="CONTRATO DE PRESTACION DE SERVICIOS PROFESIONALES"/>
    <n v="33"/>
    <d v="2018-01-22T00:00:00"/>
    <s v="Prestar los servicios profesionales en los componentes del proceso de gestión del talento humano que le sean asignados por la Dirección de Gestión Corporativa."/>
    <n v="88381788"/>
    <n v="0"/>
    <n v="0"/>
    <n v="88381788"/>
    <n v="88381788"/>
    <n v="0"/>
    <s v="ENERO"/>
    <s v="3-1-1-02-03-01-0000-00"/>
  </r>
  <r>
    <n v="2018"/>
    <n v="136"/>
    <n v="1"/>
    <d v="2018-01-01T00:00:00"/>
    <d v="2018-12-31T00:00:00"/>
    <d v="2018-12-31T00:00:00"/>
    <x v="11"/>
    <s v="Honorarios Entidad"/>
    <n v="87"/>
    <n v="22"/>
    <d v="2018-01-22T00:00:00"/>
    <s v="GLADYS PATRICIA SILVA CORDERO"/>
    <n v="145"/>
    <s v="CONTRATO DE PRESTACION DE SERVICIOS PROFESIONALES"/>
    <n v="16"/>
    <d v="2018-01-22T00:00:00"/>
    <s v="Prestar los servicios profesionales para la realización de actividades propias del control interno de la Secretaría Jurídica Distrital."/>
    <n v="110477235"/>
    <n v="0"/>
    <n v="0"/>
    <n v="110477235"/>
    <n v="110477235"/>
    <n v="0"/>
    <s v="ENERO"/>
    <s v="3-1-1-02-03-01-0000-00"/>
  </r>
  <r>
    <n v="2018"/>
    <n v="136"/>
    <n v="1"/>
    <d v="2018-01-01T00:00:00"/>
    <d v="2018-12-31T00:00:00"/>
    <d v="2018-12-31T00:00:00"/>
    <x v="11"/>
    <s v="Honorarios Entidad"/>
    <n v="13"/>
    <n v="54"/>
    <d v="2018-01-26T00:00:00"/>
    <s v="MARTIN BERMUDEZ ASOCIADOS S A"/>
    <n v="145"/>
    <s v="CONTRATO DE PRESTACION DE SERVICIOS PROFESIONALES"/>
    <n v="61"/>
    <d v="2018-01-25T00:00:00"/>
    <s v="Prestar los servicios profesionales altamente calificados como abogado experto en Derecho Administrativo y/o en Derecho Público, para brindar asesoría y acompañamiento jurídico al despacho del Alcalde Mayor de Bogotá, D.C., y a la Secretaría Jurídica Distrital, en temas de alto impacto para el Distrito Capital."/>
    <n v="209000000"/>
    <n v="0"/>
    <n v="0"/>
    <n v="209000000"/>
    <n v="209000000"/>
    <n v="0"/>
    <s v="ENERO"/>
    <s v="3-1-1-02-03-01-0000-00"/>
  </r>
  <r>
    <n v="2018"/>
    <n v="136"/>
    <n v="1"/>
    <d v="2018-01-01T00:00:00"/>
    <d v="2018-12-31T00:00:00"/>
    <d v="2018-12-31T00:00:00"/>
    <x v="11"/>
    <s v="Honorarios Entidad"/>
    <n v="72"/>
    <n v="59"/>
    <d v="2018-01-26T00:00:00"/>
    <s v="BELTRAN &amp; CASTELLANOS ASOCIADOS LTDA."/>
    <n v="145"/>
    <s v="CONTRATO DE PRESTACION DE SERVICIOS PROFESIONALES"/>
    <n v="56"/>
    <d v="2018-01-24T00:00:00"/>
    <s v="Prestar los servicios profesionales para la representación judicial de Bogotá, D.C., en relación con la Acción Popular No. 2017-0050 promovida en contra del Distrito Capial."/>
    <n v="70000000"/>
    <n v="35000000"/>
    <n v="0"/>
    <n v="35000000"/>
    <n v="35000000"/>
    <n v="0"/>
    <s v="ENERO"/>
    <s v="3-1-1-02-03-01-0000-00"/>
  </r>
  <r>
    <n v="2018"/>
    <n v="136"/>
    <n v="1"/>
    <d v="2018-01-01T00:00:00"/>
    <d v="2018-12-31T00:00:00"/>
    <d v="2018-12-31T00:00:00"/>
    <x v="11"/>
    <s v="Honorarios Entidad"/>
    <n v="93"/>
    <n v="61"/>
    <d v="2018-01-26T00:00:00"/>
    <s v="FREDDY ALEJANDRO REYES BELLO"/>
    <n v="145"/>
    <s v="CONTRATO DE PRESTACION DE SERVICIOS PROFESIONALES"/>
    <n v="64"/>
    <d v="2018-01-26T00:00:00"/>
    <s v="Prestar los servicios profesionales para asesorar la realización de actividades propias del control interno de la Secretaría Jurídica Distrital."/>
    <n v="110477235"/>
    <n v="0"/>
    <n v="0"/>
    <n v="110477235"/>
    <n v="110477235"/>
    <n v="0"/>
    <s v="ENERO"/>
    <s v="3-1-1-02-03-01-0000-00"/>
  </r>
  <r>
    <n v="2018"/>
    <n v="136"/>
    <n v="1"/>
    <d v="2018-01-01T00:00:00"/>
    <d v="2018-12-31T00:00:00"/>
    <d v="2018-12-31T00:00:00"/>
    <x v="11"/>
    <s v="Honorarios Entidad"/>
    <n v="100"/>
    <n v="62"/>
    <d v="2018-01-26T00:00:00"/>
    <s v="ALVARO  LESMES QUINTERO"/>
    <n v="145"/>
    <s v="CONTRATO DE PRESTACION DE SERVICIOS PROFESIONALES"/>
    <n v="66"/>
    <d v="2018-01-26T00:00:00"/>
    <s v="Prestar los servicios profesionales para el desarrollo de estrategias de comunicación de la Secretaría Jurídica Distrtial."/>
    <n v="88381788"/>
    <n v="0"/>
    <n v="0"/>
    <n v="88381788"/>
    <n v="88381788"/>
    <n v="0"/>
    <s v="ENERO"/>
    <s v="3-1-1-02-03-01-0000-00"/>
  </r>
  <r>
    <n v="2018"/>
    <n v="136"/>
    <n v="1"/>
    <d v="2018-01-01T00:00:00"/>
    <d v="2018-12-31T00:00:00"/>
    <d v="2018-12-31T00:00:00"/>
    <x v="11"/>
    <s v="Honorarios Entidad"/>
    <n v="104"/>
    <n v="69"/>
    <d v="2018-01-26T00:00:00"/>
    <s v="ALVAREZ ZARATE &amp; ASOCIADOS S.A.S."/>
    <n v="145"/>
    <s v="CONTRATO DE PRESTACION DE SERVICIOS PROFESIONALES"/>
    <n v="69"/>
    <d v="2018-01-26T00:00:00"/>
    <s v="Prestar los servicios profesionales de acompañamiento jurídico en el Distrito Capital, en la elaboración de una política de prevención de daño antijurídico y revisión de lineamientos en temas de arbitramento nacional e internacional, para la prevención de disputas."/>
    <n v="80347080"/>
    <n v="0"/>
    <n v="0"/>
    <n v="80347080"/>
    <n v="80347080"/>
    <n v="0"/>
    <s v="ENERO"/>
    <s v="3-1-1-02-03-01-0000-00"/>
  </r>
  <r>
    <n v="2018"/>
    <n v="136"/>
    <n v="1"/>
    <d v="2018-01-01T00:00:00"/>
    <d v="2018-12-31T00:00:00"/>
    <d v="2018-12-31T00:00:00"/>
    <x v="11"/>
    <s v="Honorarios Entidad"/>
    <n v="103"/>
    <n v="70"/>
    <d v="2018-01-26T00:00:00"/>
    <s v="FERNANDO  TRUJILLO HERNANDEZ"/>
    <n v="145"/>
    <s v="CONTRATO DE PRESTACION DE SERVICIOS PROFESIONALES"/>
    <n v="81"/>
    <d v="2018-01-26T00:00:00"/>
    <s v="Prestar los servicios profesionales dentro de las actividades relacionadas con el Sistema de Quejas y Soluciones de la Secretaría Jurídica Distrital."/>
    <n v="88381788"/>
    <n v="0"/>
    <n v="0"/>
    <n v="88381788"/>
    <n v="56242956"/>
    <n v="32138832"/>
    <s v="ENERO"/>
    <s v="3-1-1-02-03-01-0000-00"/>
  </r>
  <r>
    <n v="2018"/>
    <n v="136"/>
    <n v="1"/>
    <d v="2018-01-01T00:00:00"/>
    <d v="2018-12-31T00:00:00"/>
    <d v="2018-12-31T00:00:00"/>
    <x v="11"/>
    <s v="Honorarios Entidad"/>
    <n v="73"/>
    <n v="71"/>
    <d v="2018-01-26T00:00:00"/>
    <s v="GERMAN  PEÑA ORDOÑEZ"/>
    <n v="145"/>
    <s v="CONTRATO DE PRESTACION DE SERVICIOS PROFESIONALES"/>
    <n v="72"/>
    <d v="2018-01-26T00:00:00"/>
    <s v="Prestar servicios profesionales para realizar la sustentación ante despachos judiciales, del dictamen pericial en el proceso penal caso tierreros."/>
    <n v="15000000"/>
    <n v="15000000"/>
    <n v="0"/>
    <n v="0"/>
    <n v="0"/>
    <n v="0"/>
    <s v="ENERO"/>
    <s v="3-1-1-02-03-01-0000-00"/>
  </r>
  <r>
    <n v="2018"/>
    <n v="136"/>
    <n v="1"/>
    <d v="2018-01-01T00:00:00"/>
    <d v="2018-12-31T00:00:00"/>
    <d v="2018-12-31T00:00:00"/>
    <x v="11"/>
    <s v="Honorarios Entidad"/>
    <n v="101"/>
    <n v="73"/>
    <d v="2018-01-26T00:00:00"/>
    <s v="CRISTHIAN GIOVANI FRANCO GUIJARRO"/>
    <n v="145"/>
    <s v="CONTRATO DE PRESTACION DE SERVICIOS PROFESIONALES"/>
    <n v="80"/>
    <d v="2018-01-26T00:00:00"/>
    <s v="Prestar los servicios profesionales especializados para desarrollar las actividades propias de empleo público para la Secretaría Jurídica Distrital."/>
    <n v="88381788"/>
    <n v="0"/>
    <n v="0"/>
    <n v="88381788"/>
    <n v="88381788"/>
    <n v="0"/>
    <s v="ENERO"/>
    <s v="3-1-1-02-03-01-0000-00"/>
  </r>
  <r>
    <n v="2018"/>
    <n v="136"/>
    <n v="1"/>
    <d v="2018-01-01T00:00:00"/>
    <d v="2018-12-31T00:00:00"/>
    <d v="2018-12-31T00:00:00"/>
    <x v="11"/>
    <s v="Honorarios Entidad"/>
    <n v="99"/>
    <n v="74"/>
    <d v="2018-01-26T00:00:00"/>
    <s v="CARLOS ALBERTO LOPEZ CADENA"/>
    <n v="145"/>
    <s v="CONTRATO DE PRESTACION DE SERVICIOS PROFESIONALES"/>
    <n v="70"/>
    <d v="2018-01-26T00:00:00"/>
    <s v="Prestar servicios profesionales especializados como abogado (a) experto en Derecho Constitucional y/o Derecho Público, con el fin de brindar asesoría y acompañamiento jurídico que requiera el Despacho del Alcalde de Bogotá D.C. y/o la Secretaría Jurídica Distrital."/>
    <n v="110477235"/>
    <n v="0"/>
    <n v="0"/>
    <n v="110477235"/>
    <n v="110477235"/>
    <n v="0"/>
    <s v="ENERO"/>
    <s v="3-1-1-02-03-01-0000-00"/>
  </r>
  <r>
    <n v="2018"/>
    <n v="136"/>
    <n v="1"/>
    <d v="2018-01-01T00:00:00"/>
    <d v="2018-12-31T00:00:00"/>
    <d v="2018-12-31T00:00:00"/>
    <x v="11"/>
    <s v="Honorarios Entidad"/>
    <n v="102"/>
    <n v="78"/>
    <d v="2018-01-26T00:00:00"/>
    <s v="ALEXANDER ANTONIO PABON CAPACHO"/>
    <n v="145"/>
    <s v="CONTRATO DE PRESTACION DE SERVICIOS PROFESIONALES"/>
    <n v="75"/>
    <d v="2018-01-26T00:00:00"/>
    <s v="Prestar sus servicios profesionales para apoyar en el desarrollo y cumplimiento de las actividades establecidas en el procedimiento de notificaciones de la Secretaría Jurídica Distrital."/>
    <n v="81016639"/>
    <n v="22095447"/>
    <n v="0"/>
    <n v="58921192"/>
    <n v="58921192"/>
    <n v="0"/>
    <s v="ENERO"/>
    <s v="3-1-1-02-03-01-0000-00"/>
  </r>
  <r>
    <n v="2018"/>
    <n v="136"/>
    <n v="1"/>
    <d v="2018-01-01T00:00:00"/>
    <d v="2018-12-31T00:00:00"/>
    <d v="2018-12-31T00:00:00"/>
    <x v="11"/>
    <s v="Honorarios Entidad"/>
    <n v="166"/>
    <n v="144"/>
    <d v="2018-08-27T00:00:00"/>
    <s v="RUTH STELLA CORREA PALACIO"/>
    <n v="145"/>
    <s v="CONTRATO DE PRESTACION DE SERVICIOS PROFESIONALES"/>
    <n v="103"/>
    <d v="2018-08-27T00:00:00"/>
    <s v="PRESTAR LOS SERVICIOS PROFESIONALES PARA EJERCER LA REPRESENTACIÓN JUDICIAL DE BOGOTÁ D.C., EN RELACIÓN CON LA ACCIÓN POPULAR NO. 2018-00683 PROMOVIDA EN CONTRA DE LA ALCALDIA DE BOGOTÁ Y OTRAS ENTIDADES DEL SECTOR CENTRAL Y DESCENTRALIZADO DE LA ADMINISTRACIÓN DISTRITAL."/>
    <n v="148750000"/>
    <n v="14875000"/>
    <n v="0"/>
    <n v="133875000"/>
    <n v="133875000"/>
    <n v="0"/>
    <s v="AGOSTO"/>
    <s v="3-1-1-02-03-01-0000-00"/>
  </r>
  <r>
    <n v="2018"/>
    <n v="136"/>
    <n v="1"/>
    <d v="2018-01-01T00:00:00"/>
    <d v="2018-12-31T00:00:00"/>
    <d v="2018-12-31T00:00:00"/>
    <x v="11"/>
    <s v="Honorarios Entidad"/>
    <n v="183"/>
    <n v="172"/>
    <d v="2018-10-01T00:00:00"/>
    <s v="PALACIO JOUVE &amp; GARCIA ABOGADOS SAS"/>
    <n v="145"/>
    <s v="CONTRATO DE PRESTACION DE SERVICIOS PROFESIONALES"/>
    <n v="113"/>
    <d v="2018-10-01T00:00:00"/>
    <s v="Prestar los servicios profesionales altamente calificados en contratación estatal, para brindar asesoría y acompañamiento jurídico a la Secretaría Jurídica Distrital."/>
    <n v="54000000"/>
    <n v="600000"/>
    <n v="0"/>
    <n v="53400000"/>
    <n v="53400000"/>
    <n v="0"/>
    <s v="OCTUBRE"/>
    <s v="3-1-1-02-03-01-0000-00"/>
  </r>
  <r>
    <n v="2018"/>
    <n v="136"/>
    <n v="1"/>
    <d v="2018-01-01T00:00:00"/>
    <d v="2018-12-31T00:00:00"/>
    <d v="2018-12-31T00:00:00"/>
    <x v="7"/>
    <s v="Gastos de Transporte y Comunicación"/>
    <n v="118"/>
    <n v="99"/>
    <d v="2018-04-09T00:00:00"/>
    <s v="SERVICIOS POSTALES NACIONALES S A"/>
    <n v="11"/>
    <s v="CONTRATOS INTERADMINISTRATIVOS"/>
    <n v="83"/>
    <d v="2018-04-09T00:00:00"/>
    <s v="Adición al contrato interadministrativo No. 83 de 2017, cuyo objeto es        &quot; Prestar el servicio de correo y mensajería expresa para las distintas dependencias de la Secretaría Jurídica Distrital&quot;."/>
    <n v="85031354"/>
    <n v="0"/>
    <n v="0"/>
    <n v="85031354"/>
    <n v="85031354"/>
    <n v="0"/>
    <s v="ABRIL"/>
    <s v="3-1-2-02-03-00-0000-00"/>
  </r>
  <r>
    <n v="2018"/>
    <n v="136"/>
    <n v="1"/>
    <d v="2018-01-01T00:00:00"/>
    <d v="2018-12-31T00:00:00"/>
    <d v="2018-12-31T00:00:00"/>
    <x v="7"/>
    <s v="Gastos de Transporte y Comunicación"/>
    <n v="139"/>
    <n v="120"/>
    <d v="2018-07-04T00:00:00"/>
    <s v="SERVICIOS POSTALES NACIONALES S A"/>
    <n v="11"/>
    <s v="CONTRATOS INTERADMINISTRATIVOS"/>
    <n v="90"/>
    <d v="2018-07-04T00:00:00"/>
    <s v="Contratar el servicio de correo y mensajería expresa para las distintas dependencias de la Secretaría Jurídica Distrital."/>
    <n v="216407561"/>
    <n v="0"/>
    <n v="0"/>
    <n v="216407561"/>
    <n v="216407561"/>
    <n v="0"/>
    <s v="JULIO"/>
    <s v="3-1-2-02-03-00-0000-00"/>
  </r>
  <r>
    <n v="2018"/>
    <n v="136"/>
    <n v="1"/>
    <d v="2018-01-01T00:00:00"/>
    <d v="2018-12-31T00:00:00"/>
    <d v="2018-12-31T00:00:00"/>
    <x v="7"/>
    <s v="Gastos de Transporte y Comunicación"/>
    <n v="226"/>
    <n v="221"/>
    <d v="2018-12-28T00:00:00"/>
    <s v="COLOMBIA TELECOMUNICACIONES S A E S P"/>
    <n v="12"/>
    <s v="CONTRATO DE PRESTACION DE SERVICIOS"/>
    <n v="84"/>
    <d v="2018-05-08T00:00:00"/>
    <s v="Adición y prórroga del contrato No. 084 de 2018, que tiene por objeto prestar el servicio de telefonía celular para la Secretaría Jurídica Distrital."/>
    <n v="2618340"/>
    <n v="0"/>
    <n v="0"/>
    <n v="2618340"/>
    <n v="0"/>
    <n v="2618340"/>
    <s v="DICIEMBRE"/>
    <s v="3-1-2-02-03-00-0000-00"/>
  </r>
  <r>
    <n v="2018"/>
    <n v="136"/>
    <n v="1"/>
    <d v="2018-01-01T00:00:00"/>
    <d v="2018-12-31T00:00:00"/>
    <d v="2018-12-31T00:00:00"/>
    <x v="7"/>
    <s v="Gastos de Transporte y Comunicación"/>
    <n v="192"/>
    <n v="222"/>
    <d v="2018-12-28T00:00:00"/>
    <s v="SERVICIOS POSTALES NACIONALES S A"/>
    <n v="11"/>
    <s v="CONTRATOS INTERADMINISTRATIVOS"/>
    <n v="90"/>
    <d v="2018-07-04T00:00:00"/>
    <s v="ADICIÓN AL CONTRATO INTERADMINISTRATIVO NO. 090 DE 2018, QUE TIENE POR OBJETO &quot;PRESTAR EL SERVICIO DE CORREO Y MENSAJERIA EXPRESA PARA LAS DISTINTAS DEPENDENCIAS DE LA SECRETARÍA JURÍDICA DISTRITAL&quot;."/>
    <n v="108203781"/>
    <n v="0"/>
    <n v="0"/>
    <n v="108203781"/>
    <n v="99400"/>
    <n v="108104381"/>
    <s v="DICIEMBRE"/>
    <s v="3-1-2-02-03-00-0000-00"/>
  </r>
  <r>
    <n v="2018"/>
    <n v="136"/>
    <n v="1"/>
    <d v="2018-01-01T00:00:00"/>
    <d v="2018-12-31T00:00:00"/>
    <d v="2018-12-31T00:00:00"/>
    <x v="8"/>
    <s v="Impresos y  Publicaciones"/>
    <n v="225"/>
    <n v="219"/>
    <d v="2018-12-21T00:00:00"/>
    <s v="V PUBLICACIONES SAS"/>
    <n v="12"/>
    <s v="CONTRATO DE PRESTACION DE SERVICIOS"/>
    <n v="129"/>
    <d v="2018-12-21T00:00:00"/>
    <s v="CONTRATAR LOS SERVICIOS DE SUSCRIPCIÓN AL PORTAFOLIO DE ACTUALIDAD JURÍDICA PARA LA SECRETARÍA JURÍDICA DISTRITAL."/>
    <n v="27946894"/>
    <n v="0"/>
    <n v="0"/>
    <n v="27946894"/>
    <n v="0"/>
    <n v="27946894"/>
    <s v="DICIEMBRE"/>
    <s v="3-1-2-02-04-00-0000-00"/>
  </r>
  <r>
    <n v="2018"/>
    <n v="136"/>
    <n v="1"/>
    <d v="2018-01-01T00:00:00"/>
    <d v="2018-12-31T00:00:00"/>
    <d v="2018-12-31T00:00:00"/>
    <x v="0"/>
    <s v="191 - Implementación y fortalecimiento de la Gerencia Jurídica Transversal para una Bogotá eficiente y Mejor para Todos"/>
    <n v="17"/>
    <n v="8"/>
    <d v="2018-01-19T00:00:00"/>
    <s v="MIGUEL ANGEL GRANADOS SANCHEZ"/>
    <n v="145"/>
    <s v="CONTRATO DE PRESTACION DE SERVICIOS PROFESIONALES"/>
    <n v="1"/>
    <d v="2018-01-19T00:00:00"/>
    <s v="Prestar los servicios profesionales a la Secretaría Jurídica Distrital para realizar el seguimiento y monitoreo a los asuntos relacionados con el Congreso de la República y el Concejo de Bogotá, D.C., así como al Sistema Integrado de Gestión y Planeación de la Dirección Distrital de Doctrina y Asuntos Normativos."/>
    <n v="95746937"/>
    <n v="0"/>
    <n v="0"/>
    <n v="95746937"/>
    <n v="95746937"/>
    <n v="0"/>
    <s v="ENERO"/>
    <s v="3-3-1-15-07-43-7501-191"/>
  </r>
  <r>
    <n v="2018"/>
    <n v="136"/>
    <n v="1"/>
    <d v="2018-01-01T00:00:00"/>
    <d v="2018-12-31T00:00:00"/>
    <d v="2018-12-31T00:00:00"/>
    <x v="0"/>
    <s v="191 - Implementación y fortalecimiento de la Gerencia Jurídica Transversal para una Bogotá eficiente y Mejor para Todos"/>
    <n v="45"/>
    <n v="9"/>
    <d v="2018-01-19T00:00:00"/>
    <s v="JULIO CESAR AMAYA MENDEZ"/>
    <n v="145"/>
    <s v="CONTRATO DE PRESTACION DE SERVICIOS PROFESIONALES"/>
    <n v="7"/>
    <d v="2018-01-19T00:00:00"/>
    <s v="Prestar los servicios profesionales para la realización de análisis jurídicos que permitan la actualización de los sistemas de información jurídicos."/>
    <n v="66286341"/>
    <n v="0"/>
    <n v="0"/>
    <n v="66286341"/>
    <n v="66286341"/>
    <n v="0"/>
    <s v="ENERO"/>
    <s v="3-3-1-15-07-43-7501-191"/>
  </r>
  <r>
    <n v="2018"/>
    <n v="136"/>
    <n v="1"/>
    <d v="2018-01-01T00:00:00"/>
    <d v="2018-12-31T00:00:00"/>
    <d v="2018-12-31T00:00:00"/>
    <x v="0"/>
    <s v="191 - Implementación y fortalecimiento de la Gerencia Jurídica Transversal para una Bogotá eficiente y Mejor para Todos"/>
    <n v="48"/>
    <n v="11"/>
    <d v="2018-01-19T00:00:00"/>
    <s v="MONICA MARIA CABRA BAUTISTA"/>
    <n v="145"/>
    <s v="CONTRATO DE PRESTACION DE SERVICIOS PROFESIONALES"/>
    <n v="14"/>
    <d v="2018-01-19T00:00:00"/>
    <s v="Prestar los servicios profesionales para la elaboración de estudios de impacto para el Distrito Capital."/>
    <n v="110477235"/>
    <n v="0"/>
    <n v="0"/>
    <n v="110477235"/>
    <n v="110477235"/>
    <n v="0"/>
    <s v="ENERO"/>
    <s v="3-3-1-15-07-43-7501-191"/>
  </r>
  <r>
    <n v="2018"/>
    <n v="136"/>
    <n v="1"/>
    <d v="2018-01-01T00:00:00"/>
    <d v="2018-12-31T00:00:00"/>
    <d v="2018-12-31T00:00:00"/>
    <x v="0"/>
    <s v="191 - Implementación y fortalecimiento de la Gerencia Jurídica Transversal para una Bogotá eficiente y Mejor para Todos"/>
    <n v="84"/>
    <n v="12"/>
    <d v="2018-01-19T00:00:00"/>
    <s v="PAOLA ANDREA GOMEZ VELEZ"/>
    <n v="145"/>
    <s v="CONTRATO DE PRESTACION DE SERVICIOS PROFESIONALES"/>
    <n v="18"/>
    <d v="2018-01-19T00:00:00"/>
    <s v="Prestar servicios profesionales a la Dirección Distrital de Defensa Judicial y Prevención del daño antijurídico, para el levantamiento, desarrollo y elaboración de políticas de prevención del daño antijurídico, así como representación judicial y extrajudicial en el seguimiento y cumplimiento de sentencias y providencias judiciales ejecutoriadas en las que se establezcan obligaciones a cargo del Distrito Capital."/>
    <n v="44190894"/>
    <n v="0"/>
    <n v="0"/>
    <n v="44190894"/>
    <n v="44190894"/>
    <n v="0"/>
    <s v="ENERO"/>
    <s v="3-3-1-15-07-43-7501-191"/>
  </r>
  <r>
    <n v="2018"/>
    <n v="136"/>
    <n v="1"/>
    <d v="2018-01-01T00:00:00"/>
    <d v="2018-12-31T00:00:00"/>
    <d v="2018-12-31T00:00:00"/>
    <x v="0"/>
    <s v="191 - Implementación y fortalecimiento de la Gerencia Jurídica Transversal para una Bogotá eficiente y Mejor para Todos"/>
    <n v="80"/>
    <n v="13"/>
    <d v="2018-01-19T00:00:00"/>
    <s v="CRISTIAN ANDRES CARRANZA RAMIREZ"/>
    <n v="145"/>
    <s v="CONTRATO DE PRESTACION DE SERVICIOS PROFESIONALES"/>
    <n v="19"/>
    <d v="2018-01-19T00:00:00"/>
    <s v="Prestar sus servicios profesionales en la defensa de los intereses del Distrito Capital, asesoría jurídicay representación judicial y extrajudicial del Distrito Capital, incluyendo el seguimiento y cumplimiento de sentencias y providencias judiciales ejecutoriadas, como son las acciones constitucionales, proferidas por los despachos judiciales  en las que se vincule al Distrito Capital."/>
    <n v="110477235"/>
    <n v="0"/>
    <n v="0"/>
    <n v="110477235"/>
    <n v="110477235"/>
    <n v="0"/>
    <s v="ENERO"/>
    <s v="3-3-1-15-07-43-7501-191"/>
  </r>
  <r>
    <n v="2018"/>
    <n v="136"/>
    <n v="1"/>
    <d v="2018-01-01T00:00:00"/>
    <d v="2018-12-31T00:00:00"/>
    <d v="2018-12-31T00:00:00"/>
    <x v="0"/>
    <s v="191 - Implementación y fortalecimiento de la Gerencia Jurídica Transversal para una Bogotá eficiente y Mejor para Todos"/>
    <n v="44"/>
    <n v="14"/>
    <d v="2018-01-19T00:00:00"/>
    <s v="ANYI SHARLYN MARIN CAMARGO"/>
    <n v="145"/>
    <s v="CONTRATO DE PRESTACION DE SERVICIOS PROFESIONALES"/>
    <n v="11"/>
    <d v="2018-01-19T00:00:00"/>
    <s v="Prestar los servicios profesionales para la realización de análisis jurídicos que permitan la actualización de los sistemas de información jurídicos."/>
    <n v="66286341"/>
    <n v="0"/>
    <n v="0"/>
    <n v="66286341"/>
    <n v="66286341"/>
    <n v="0"/>
    <s v="ENERO"/>
    <s v="3-3-1-15-07-43-7501-191"/>
  </r>
  <r>
    <n v="2018"/>
    <n v="136"/>
    <n v="1"/>
    <d v="2018-01-01T00:00:00"/>
    <d v="2018-12-31T00:00:00"/>
    <d v="2018-12-31T00:00:00"/>
    <x v="0"/>
    <s v="191 - Implementación y fortalecimiento de la Gerencia Jurídica Transversal para una Bogotá eficiente y Mejor para Todos"/>
    <n v="83"/>
    <n v="16"/>
    <d v="2018-01-22T00:00:00"/>
    <s v="LILIANA JOHANNA SINISTERRA REY"/>
    <n v="145"/>
    <s v="CONTRATO DE PRESTACION DE SERVICIOS PROFESIONALES"/>
    <n v="26"/>
    <d v="2018-01-22T00:00:00"/>
    <s v="Prestar sus servicios profesionales en lo referente al seguimiento y cumplimiento de providencias judiciales ejecutoriadas proferidas por los jueces, tribunales y altas cortes en las que se establezcan el cumplimiento de obligaciones a cargo del Disrito Capital."/>
    <n v="44190894"/>
    <n v="0"/>
    <n v="0"/>
    <n v="44190894"/>
    <n v="44190894"/>
    <n v="0"/>
    <s v="ENERO"/>
    <s v="3-3-1-15-07-43-7501-191"/>
  </r>
  <r>
    <n v="2018"/>
    <n v="136"/>
    <n v="1"/>
    <d v="2018-01-01T00:00:00"/>
    <d v="2018-12-31T00:00:00"/>
    <d v="2018-12-31T00:00:00"/>
    <x v="0"/>
    <s v="191 - Implementación y fortalecimiento de la Gerencia Jurídica Transversal para una Bogotá eficiente y Mejor para Todos"/>
    <n v="81"/>
    <n v="17"/>
    <d v="2018-01-22T00:00:00"/>
    <s v="DIEGO ALEJANDRO PEÑA SANCHEZ"/>
    <n v="145"/>
    <s v="CONTRATO DE PRESTACION DE SERVICIOS PROFESIONALES"/>
    <n v="27"/>
    <d v="2018-01-22T00:00:00"/>
    <s v="Prestar servicios de apoyo para el seguimiento de las decisiones judiciales y extrajudiciales."/>
    <n v="29460596"/>
    <n v="29460596"/>
    <n v="0"/>
    <n v="0"/>
    <n v="0"/>
    <n v="0"/>
    <s v="ENERO"/>
    <s v="3-3-1-15-07-43-7501-191"/>
  </r>
  <r>
    <n v="2018"/>
    <n v="136"/>
    <n v="1"/>
    <d v="2018-01-01T00:00:00"/>
    <d v="2018-12-31T00:00:00"/>
    <d v="2018-12-31T00:00:00"/>
    <x v="0"/>
    <s v="191 - Implementación y fortalecimiento de la Gerencia Jurídica Transversal para una Bogotá eficiente y Mejor para Todos"/>
    <n v="81"/>
    <n v="18"/>
    <d v="2018-01-22T00:00:00"/>
    <s v="DIEGO ALEJANDRO PEÑA SANCHEZ"/>
    <n v="148"/>
    <s v="CONTRATO DE PRESTACION DE SERVICIOS DE APOYO A LA GESTION"/>
    <n v="27"/>
    <d v="2018-01-22T00:00:00"/>
    <s v="Prestar servicios de apoyo para el seguimiento de las decisiones judiciales y extrajudiciales."/>
    <n v="29460596"/>
    <n v="0"/>
    <n v="0"/>
    <n v="29460596"/>
    <n v="29460596"/>
    <n v="0"/>
    <s v="ENERO"/>
    <s v="3-3-1-15-07-43-7501-191"/>
  </r>
  <r>
    <n v="2018"/>
    <n v="136"/>
    <n v="1"/>
    <d v="2018-01-01T00:00:00"/>
    <d v="2018-12-31T00:00:00"/>
    <d v="2018-12-31T00:00:00"/>
    <x v="0"/>
    <s v="191 - Implementación y fortalecimiento de la Gerencia Jurídica Transversal para una Bogotá eficiente y Mejor para Todos"/>
    <n v="70"/>
    <n v="21"/>
    <d v="2018-01-22T00:00:00"/>
    <s v="WILMER DANIEL GUTIERREZ PULIDO"/>
    <n v="145"/>
    <s v="CONTRATO DE PRESTACION DE SERVICIOS PROFESIONALES"/>
    <n v="43"/>
    <d v="2018-01-22T00:00:00"/>
    <s v="PRESTAR LOS SERVICIOS PROFESIONALES PARA IMPLEMENTAR HERRAMIENTAS QUE PERMITAN LA ORGANIZACIÓN, ANÁLISIS, CONTROL Y SEGUIMIENTO DE LA INFORMACIÓN QUE GENERA LA DIRECCIÓN, A PARTIR DE LAS CUALES SE PUEDA DETERMINAR EL ESTADO DE LAS ESAL PARA LA TOMA DE DECISIONES DE LA DIRECCIÓN."/>
    <n v="44190894"/>
    <n v="0"/>
    <n v="0"/>
    <n v="44190894"/>
    <n v="44190894"/>
    <n v="0"/>
    <s v="ENERO"/>
    <s v="3-3-1-15-07-43-7501-191"/>
  </r>
  <r>
    <n v="2018"/>
    <n v="136"/>
    <n v="1"/>
    <d v="2018-01-01T00:00:00"/>
    <d v="2018-12-31T00:00:00"/>
    <d v="2018-12-31T00:00:00"/>
    <x v="0"/>
    <s v="191 - Implementación y fortalecimiento de la Gerencia Jurídica Transversal para una Bogotá eficiente y Mejor para Todos"/>
    <n v="16"/>
    <n v="31"/>
    <d v="2018-01-22T00:00:00"/>
    <s v="CLAUDIA MARINA NIÑO MESA"/>
    <n v="145"/>
    <s v="CONTRATO DE PRESTACION DE SERVICIOS PROFESIONALES"/>
    <n v="17"/>
    <d v="2018-01-22T00:00:00"/>
    <s v="PRESTAR LOS SERVICIOS PROFESIONALES ESPECIALIZADOS COMO ABOGADA A LA SECRETARÍA JURÍDICA DISTRITAL PARA APOYAR  A LA  DIRECCIÓN DISTRITAL DE DOCTRINA Y ASUNTOS NORMATIVOS EN LA REVISIÓN DE ACTOS ADMINISTRATIVOS RELACIONADOS CON ORDENAMIENTO TERRITORIAL, PLANEACIÓN URBANA Y HÁBITAT."/>
    <n v="110477235"/>
    <n v="0"/>
    <n v="0"/>
    <n v="110477235"/>
    <n v="110477235"/>
    <n v="0"/>
    <s v="ENERO"/>
    <s v="3-3-1-15-07-43-7501-191"/>
  </r>
  <r>
    <n v="2018"/>
    <n v="136"/>
    <n v="1"/>
    <d v="2018-01-01T00:00:00"/>
    <d v="2018-12-31T00:00:00"/>
    <d v="2018-12-31T00:00:00"/>
    <x v="0"/>
    <s v="191 - Implementación y fortalecimiento de la Gerencia Jurídica Transversal para una Bogotá eficiente y Mejor para Todos"/>
    <n v="79"/>
    <n v="34"/>
    <d v="2018-01-22T00:00:00"/>
    <s v="MARIA INES DEL ROSARIO ROJAS BENAVIDES"/>
    <n v="145"/>
    <s v="CONTRATO DE PRESTACION DE SERVICIOS PROFESIONALES"/>
    <n v="29"/>
    <d v="2018-01-22T00:00:00"/>
    <s v="Prestar sus servicios profesionales en lo referente al seguimiento y cumplimiento de providencias judiciales ejecutoriadas proferidas por los jueces, tribunales y altas cortes en las que se establezcan el cumplimiento de obligaciones a cargo del Distrito Capital."/>
    <n v="81016639"/>
    <n v="0"/>
    <n v="0"/>
    <n v="81016639"/>
    <n v="81016639"/>
    <n v="0"/>
    <s v="ENERO"/>
    <s v="3-3-1-15-07-43-7501-191"/>
  </r>
  <r>
    <n v="2018"/>
    <n v="136"/>
    <n v="1"/>
    <d v="2018-01-01T00:00:00"/>
    <d v="2018-12-31T00:00:00"/>
    <d v="2018-12-31T00:00:00"/>
    <x v="0"/>
    <s v="191 - Implementación y fortalecimiento de la Gerencia Jurídica Transversal para una Bogotá eficiente y Mejor para Todos"/>
    <n v="82"/>
    <n v="35"/>
    <d v="2018-01-22T00:00:00"/>
    <s v="MERCEDES ELIZABETH CARDOZO AVENDAÑO"/>
    <n v="148"/>
    <s v="CONTRATO DE PRESTACION DE SERVICIOS DE APOYO A LA GESTION"/>
    <n v="35"/>
    <d v="2018-01-22T00:00:00"/>
    <s v="Prestar servicios de apoyo para el seguimiento de las decisiones judiciales y extrajudiciales."/>
    <n v="29460596"/>
    <n v="0"/>
    <n v="0"/>
    <n v="29460596"/>
    <n v="29460596"/>
    <n v="0"/>
    <s v="ENERO"/>
    <s v="3-3-1-15-07-43-7501-191"/>
  </r>
  <r>
    <n v="2018"/>
    <n v="136"/>
    <n v="1"/>
    <d v="2018-01-01T00:00:00"/>
    <d v="2018-12-31T00:00:00"/>
    <d v="2018-12-31T00:00:00"/>
    <x v="0"/>
    <s v="191 - Implementación y fortalecimiento de la Gerencia Jurídica Transversal para una Bogotá eficiente y Mejor para Todos"/>
    <n v="85"/>
    <n v="36"/>
    <d v="2018-01-23T00:00:00"/>
    <s v="WILLIAM ADAN RODRIGUEZ CASTILLO"/>
    <n v="145"/>
    <s v="CONTRATO DE PRESTACION DE SERVICIOS PROFESIONALES"/>
    <n v="36"/>
    <d v="2018-01-22T00:00:00"/>
    <s v="Prestación de servicios profesionales en la representación judicial en los procesos penales, en donde sea parte el Distrito Capital."/>
    <n v="110477235"/>
    <n v="0"/>
    <n v="0"/>
    <n v="110477235"/>
    <n v="110477235"/>
    <n v="0"/>
    <s v="ENERO"/>
    <s v="3-3-1-15-07-43-7501-191"/>
  </r>
  <r>
    <n v="2018"/>
    <n v="136"/>
    <n v="1"/>
    <d v="2018-01-01T00:00:00"/>
    <d v="2018-12-31T00:00:00"/>
    <d v="2018-12-31T00:00:00"/>
    <x v="0"/>
    <s v="191 - Implementación y fortalecimiento de la Gerencia Jurídica Transversal para una Bogotá eficiente y Mejor para Todos"/>
    <n v="71"/>
    <n v="37"/>
    <d v="2018-01-23T00:00:00"/>
    <s v="CAROLINA  MEJIA DORADO"/>
    <n v="145"/>
    <s v="CONTRATO DE PRESTACION DE SERVICIOS PROFESIONALES"/>
    <n v="38"/>
    <d v="2018-01-22T00:00:00"/>
    <s v="Prestar los servicios profesionales para realizar la inspección y vigilancia a la información financiera aportada por las entidades sin ánimo de lucro y adelantar las acciones administrativas correspondientes."/>
    <n v="58921192"/>
    <n v="0"/>
    <n v="0"/>
    <n v="58921192"/>
    <n v="58921192"/>
    <n v="0"/>
    <s v="ENERO"/>
    <s v="3-3-1-15-07-43-7501-191"/>
  </r>
  <r>
    <n v="2018"/>
    <n v="136"/>
    <n v="1"/>
    <d v="2018-01-01T00:00:00"/>
    <d v="2018-12-31T00:00:00"/>
    <d v="2018-12-31T00:00:00"/>
    <x v="0"/>
    <s v="191 - Implementación y fortalecimiento de la Gerencia Jurídica Transversal para una Bogotá eficiente y Mejor para Todos"/>
    <n v="69"/>
    <n v="38"/>
    <d v="2018-01-23T00:00:00"/>
    <s v="LUIS FELIPE CHISCO APONTE"/>
    <n v="145"/>
    <s v="CONTRATO DE PRESTACION DE SERVICIOS PROFESIONALES"/>
    <n v="37"/>
    <d v="2018-01-23T00:00:00"/>
    <s v="Prestar los servicios profesionales para analizar el cumplimiento de las obligaciones de las ESAL y realizar los requerimientos y adelantar las acciones jurídicas a que haya lugar."/>
    <n v="58921192"/>
    <n v="0"/>
    <n v="0"/>
    <n v="58921192"/>
    <n v="58921192"/>
    <n v="0"/>
    <s v="ENERO"/>
    <s v="3-3-1-15-07-43-7501-191"/>
  </r>
  <r>
    <n v="2018"/>
    <n v="136"/>
    <n v="1"/>
    <d v="2018-01-01T00:00:00"/>
    <d v="2018-12-31T00:00:00"/>
    <d v="2018-12-31T00:00:00"/>
    <x v="0"/>
    <s v="191 - Implementación y fortalecimiento de la Gerencia Jurídica Transversal para una Bogotá eficiente y Mejor para Todos"/>
    <n v="68"/>
    <n v="39"/>
    <d v="2018-01-23T00:00:00"/>
    <s v="CESAR JOSE SANINT GONZALEZ"/>
    <n v="145"/>
    <s v="CONTRATO DE PRESTACION DE SERVICIOS PROFESIONALES"/>
    <n v="41"/>
    <d v="2018-01-22T00:00:00"/>
    <s v="Prestar los servicios profesionales en temas jurídicos, respecto del ejercicio de inspección, vigilancia y control a las entidades sin ánimo de lucro, así como para adelantar las acciones administrativas y sancionatorias en los casos asignados."/>
    <n v="110477235"/>
    <n v="0"/>
    <n v="0"/>
    <n v="110477235"/>
    <n v="110477235"/>
    <n v="0"/>
    <s v="ENERO"/>
    <s v="3-3-1-15-07-43-7501-191"/>
  </r>
  <r>
    <n v="2018"/>
    <n v="136"/>
    <n v="1"/>
    <d v="2018-01-01T00:00:00"/>
    <d v="2018-12-31T00:00:00"/>
    <d v="2018-12-31T00:00:00"/>
    <x v="0"/>
    <s v="191 - Implementación y fortalecimiento de la Gerencia Jurídica Transversal para una Bogotá eficiente y Mejor para Todos"/>
    <n v="66"/>
    <n v="40"/>
    <d v="2018-01-23T00:00:00"/>
    <s v="OSCAR ALFONSO PINEDA VELASCO"/>
    <n v="145"/>
    <s v="CONTRATO DE PRESTACION DE SERVICIOS PROFESIONALES"/>
    <n v="45"/>
    <d v="2018-01-22T00:00:00"/>
    <s v="Prestar los servicios profesionales para asesorar a la Dirección, en materia financiera y adelantar las acciones correspondientes en ejercicio de las facultades de inspección, vigilancia y control respecto de las ESAL."/>
    <n v="95746937"/>
    <n v="0"/>
    <n v="0"/>
    <n v="95746937"/>
    <n v="95746937"/>
    <n v="0"/>
    <s v="ENERO"/>
    <s v="3-3-1-15-07-43-7501-191"/>
  </r>
  <r>
    <n v="2018"/>
    <n v="136"/>
    <n v="1"/>
    <d v="2018-01-01T00:00:00"/>
    <d v="2018-12-31T00:00:00"/>
    <d v="2018-12-31T00:00:00"/>
    <x v="0"/>
    <s v="191 - Implementación y fortalecimiento de la Gerencia Jurídica Transversal para una Bogotá eficiente y Mejor para Todos"/>
    <n v="77"/>
    <n v="41"/>
    <d v="2018-01-23T00:00:00"/>
    <s v="BYRON SHELOCK PUERTO BARRIOS"/>
    <n v="145"/>
    <s v="CONTRATO DE PRESTACION DE SERVICIOS PROFESIONALES"/>
    <n v="30"/>
    <d v="2018-01-23T00:00:00"/>
    <s v="Prestar los servicios profesionales en la Dirección Distrital de Defensa Judicial y Prevención del daño Antijurídico en el análisis de datos, generación de reportes y tratamiento de la información, relacionada con el contingente judicial, gestión del riesgo y el módulo de pago de sentencias del sistama de información de procesos judiciales -SIPROJ WED."/>
    <n v="110477235"/>
    <n v="0"/>
    <n v="0"/>
    <n v="110477235"/>
    <n v="110477235"/>
    <n v="0"/>
    <s v="ENERO"/>
    <s v="3-3-1-15-07-43-7501-191"/>
  </r>
  <r>
    <n v="2018"/>
    <n v="136"/>
    <n v="1"/>
    <d v="2018-01-01T00:00:00"/>
    <d v="2018-12-31T00:00:00"/>
    <d v="2018-12-31T00:00:00"/>
    <x v="0"/>
    <s v="191 - Implementación y fortalecimiento de la Gerencia Jurídica Transversal para una Bogotá eficiente y Mejor para Todos"/>
    <n v="67"/>
    <n v="42"/>
    <d v="2018-01-23T00:00:00"/>
    <s v="JOSE GONZALO ROMERO ACOSTA"/>
    <n v="145"/>
    <s v="CONTRATO DE PRESTACION DE SERVICIOS PROFESIONALES"/>
    <n v="39"/>
    <d v="2018-01-23T00:00:00"/>
    <s v="PRESTAR LOS SERVICIOS PROFESIONALES PARA INCLUIR LAS ACCIONES JURÍDICAS PROCEDENTES RESPECTO DE AQUELLAS ENTIDADES SIN ÁNIMO DE LUCRO QUE HAN INCUMPLIDO SUS OBLIGACIONES LEGALES, FINANCIERAS Y CONTABLES."/>
    <n v="110477235"/>
    <n v="0"/>
    <n v="0"/>
    <n v="110477235"/>
    <n v="110477235"/>
    <n v="0"/>
    <s v="ENERO"/>
    <s v="3-3-1-15-07-43-7501-191"/>
  </r>
  <r>
    <n v="2018"/>
    <n v="136"/>
    <n v="1"/>
    <d v="2018-01-01T00:00:00"/>
    <d v="2018-12-31T00:00:00"/>
    <d v="2018-12-31T00:00:00"/>
    <x v="0"/>
    <s v="191 - Implementación y fortalecimiento de la Gerencia Jurídica Transversal para una Bogotá eficiente y Mejor para Todos"/>
    <n v="47"/>
    <n v="43"/>
    <d v="2018-01-23T00:00:00"/>
    <s v="GERMAN ARTURO MEDINA AVILA"/>
    <n v="145"/>
    <s v="CONTRATO DE PRESTACION DE SERVICIOS PROFESIONALES"/>
    <n v="10"/>
    <d v="2018-01-23T00:00:00"/>
    <s v="Prestar los servicios profesionales para la elaboración de estudios de impacto para el Distrito Capital."/>
    <n v="110477235"/>
    <n v="0"/>
    <n v="0"/>
    <n v="110477235"/>
    <n v="110477235"/>
    <n v="0"/>
    <s v="ENERO"/>
    <s v="3-3-1-15-07-43-7501-191"/>
  </r>
  <r>
    <n v="2018"/>
    <n v="136"/>
    <n v="1"/>
    <d v="2018-01-01T00:00:00"/>
    <d v="2018-12-31T00:00:00"/>
    <d v="2018-12-31T00:00:00"/>
    <x v="0"/>
    <s v="191 - Implementación y fortalecimiento de la Gerencia Jurídica Transversal para una Bogotá eficiente y Mejor para Todos"/>
    <n v="64"/>
    <n v="44"/>
    <d v="2018-01-23T00:00:00"/>
    <s v="HECTOR JOSE RODRIGUEZ VALERO"/>
    <n v="145"/>
    <s v="CONTRATO DE PRESTACION DE SERVICIOS PROFESIONALES"/>
    <n v="49"/>
    <d v="2018-01-23T00:00:00"/>
    <s v="Prestar los servicios profesionales para asesorar a la Dirección, implementar y realizar el análisis oportuno de la información financiera y contable de las entidades asignadas por la Dirección."/>
    <n v="110477235"/>
    <n v="0"/>
    <n v="0"/>
    <n v="110477235"/>
    <n v="110477235"/>
    <n v="0"/>
    <s v="ENERO"/>
    <s v="3-3-1-15-07-43-7501-191"/>
  </r>
  <r>
    <n v="2018"/>
    <n v="136"/>
    <n v="1"/>
    <d v="2018-01-01T00:00:00"/>
    <d v="2018-12-31T00:00:00"/>
    <d v="2018-12-31T00:00:00"/>
    <x v="0"/>
    <s v="191 - Implementación y fortalecimiento de la Gerencia Jurídica Transversal para una Bogotá eficiente y Mejor para Todos"/>
    <n v="65"/>
    <n v="46"/>
    <d v="2018-01-23T00:00:00"/>
    <s v="GLORIA PATRICIA MONTERO CABAS"/>
    <n v="145"/>
    <s v="CONTRATO DE PRESTACION DE SERVICIOS PROFESIONALES"/>
    <n v="40"/>
    <d v="2018-01-23T00:00:00"/>
    <s v="Prestar los servicios profesionales para asesorar a la Directora Distrital de Inspección, Vigilancia y Control de Personas Jurídicas Sin Animo de Lucro, respecto de las decisiones administrativas y juridicas a tomar en el ejercicio del control y seguimiento a las entidades."/>
    <n v="110477235"/>
    <n v="0"/>
    <n v="0"/>
    <n v="110477235"/>
    <n v="110477235"/>
    <n v="0"/>
    <s v="ENERO"/>
    <s v="3-3-1-15-07-43-7501-191"/>
  </r>
  <r>
    <n v="2018"/>
    <n v="136"/>
    <n v="1"/>
    <d v="2018-01-01T00:00:00"/>
    <d v="2018-12-31T00:00:00"/>
    <d v="2018-12-31T00:00:00"/>
    <x v="0"/>
    <s v="191 - Implementación y fortalecimiento de la Gerencia Jurídica Transversal para una Bogotá eficiente y Mejor para Todos"/>
    <n v="86"/>
    <n v="48"/>
    <d v="2018-01-25T00:00:00"/>
    <s v="MARTIN BERMUDEZ ASOCIADOS S A"/>
    <n v="145"/>
    <s v="CONTRATO DE PRESTACION DE SERVICIOS PROFESIONALES"/>
    <n v="57"/>
    <d v="2018-01-24T00:00:00"/>
    <s v="PRESTAR LOS SERVICIOS PROFESIONALES PARA EJERCER LA REPRESENTACIÓN JUDICIAL DE BOGOTÁ D.C., CONCEJO DE BOGOTÁ D.C., EN RELACIÓN CON LOS MEDIOS DE CONTROL DE ALTO IMPACTO QUE SE SURTAN CONTRA EL DISTRITO CAPITAL Y EL CONCEJO DE BOGOTÁ D.C., IDENTIFICADOS ASÍ: A) 2009-00448, B) 2016-00187, 2016-00256 Y 2017-00009; C) 2017-00162 DE ACUERDO CON EL ALCANCE, OBJETO Y OBLIGACIONES DEL CONTRATO."/>
    <n v="238000000"/>
    <n v="59600000"/>
    <n v="0"/>
    <n v="178400000"/>
    <n v="178400000"/>
    <n v="0"/>
    <s v="ENERO"/>
    <s v="3-3-1-15-07-43-7501-191"/>
  </r>
  <r>
    <n v="2018"/>
    <n v="136"/>
    <n v="1"/>
    <d v="2018-01-01T00:00:00"/>
    <d v="2018-12-31T00:00:00"/>
    <d v="2018-12-31T00:00:00"/>
    <x v="0"/>
    <s v="191 - Implementación y fortalecimiento de la Gerencia Jurídica Transversal para una Bogotá eficiente y Mejor para Todos"/>
    <n v="20"/>
    <n v="49"/>
    <d v="2018-01-25T00:00:00"/>
    <s v="JUAN CAMILO CABREJO GUTIERREZ"/>
    <n v="145"/>
    <s v="CONTRATO DE PRESTACION DE SERVICIOS PROFESIONALES"/>
    <n v="63"/>
    <d v="2018-01-25T00:00:00"/>
    <s v="Prestar los servicios profesionales para la formulación, desarrollo y seguimiento de las políticas públicas en materia disciplinaria en el Distrito Capital."/>
    <n v="103112086"/>
    <n v="0"/>
    <n v="0"/>
    <n v="103112086"/>
    <n v="103112086"/>
    <n v="0"/>
    <s v="ENERO"/>
    <s v="3-3-1-15-07-43-7501-191"/>
  </r>
  <r>
    <n v="2018"/>
    <n v="136"/>
    <n v="1"/>
    <d v="2018-01-01T00:00:00"/>
    <d v="2018-12-31T00:00:00"/>
    <d v="2018-12-31T00:00:00"/>
    <x v="0"/>
    <s v="191 - Implementación y fortalecimiento de la Gerencia Jurídica Transversal para una Bogotá eficiente y Mejor para Todos"/>
    <n v="18"/>
    <n v="52"/>
    <d v="2018-01-25T00:00:00"/>
    <s v="MILENE ARLYNE CASTRILLON OCHOA"/>
    <n v="145"/>
    <s v="CONTRATO DE PRESTACION DE SERVICIOS PROFESIONALES"/>
    <n v="55"/>
    <d v="2018-01-23T00:00:00"/>
    <s v="PRESTAR LOS SERVICIOS PROFESIONALES COMO ABOGADA A LA SECRETARÍA JURÍDICA DISTRITAL PARA LA ELABORACIÓN DE CONCEPTOS JURÍDICOS, REVISIÓN Y PROYECCIÓN DE ACTOS ADMINISTRATIVOS EN MATERIA DISCIPLINARIA, DE INSPECCIÓN VIGILANCIA Y CONTROL DE LAS ENTIDADES SIN ANIMO DE LUCRO, ENTRE OTROS."/>
    <n v="81016639"/>
    <n v="0"/>
    <n v="0"/>
    <n v="81016639"/>
    <n v="81016639"/>
    <n v="0"/>
    <s v="ENERO"/>
    <s v="3-3-1-15-07-43-7501-191"/>
  </r>
  <r>
    <n v="2018"/>
    <n v="136"/>
    <n v="1"/>
    <d v="2018-01-01T00:00:00"/>
    <d v="2018-12-31T00:00:00"/>
    <d v="2018-12-31T00:00:00"/>
    <x v="0"/>
    <s v="191 - Implementación y fortalecimiento de la Gerencia Jurídica Transversal para una Bogotá eficiente y Mejor para Todos"/>
    <n v="19"/>
    <n v="53"/>
    <d v="2018-01-26T00:00:00"/>
    <s v="HECTOR ENRIQUE FERRER LEAL"/>
    <n v="145"/>
    <s v="CONTRATO DE PRESTACION DE SERVICIOS PROFESIONALES"/>
    <n v="62"/>
    <d v="2018-01-26T00:00:00"/>
    <s v="Prestar los servicios profesionales orientados al fortalecimiento de la acción disciplinaria en el Distrito Capital, mediante la estructuración y profundización de líneas temáticas que atiendan las necesidades del operador disciplinario."/>
    <n v="110477235"/>
    <n v="0"/>
    <n v="0"/>
    <n v="110477235"/>
    <n v="110477235"/>
    <n v="0"/>
    <s v="ENERO"/>
    <s v="3-3-1-15-07-43-7501-191"/>
  </r>
  <r>
    <n v="2018"/>
    <n v="136"/>
    <n v="1"/>
    <d v="2018-01-01T00:00:00"/>
    <d v="2018-12-31T00:00:00"/>
    <d v="2018-12-31T00:00:00"/>
    <x v="0"/>
    <s v="191 - Implementación y fortalecimiento de la Gerencia Jurídica Transversal para una Bogotá eficiente y Mejor para Todos"/>
    <n v="105"/>
    <n v="57"/>
    <d v="2018-01-26T00:00:00"/>
    <s v="GUILLERMINA VICTORIA TORRES ROMERO"/>
    <n v="145"/>
    <s v="CONTRATO DE PRESTACION DE SERVICIOS PROFESIONALES"/>
    <n v="65"/>
    <d v="2018-01-26T00:00:00"/>
    <s v="Prestar los servicios profesionales en el análisis de la información jurídica de las entidades sin ánimo de lucro, en el desarrollo de su objeto social, cumplimiento de las obligaciones legales y estatutarías, y su participación en el Distrito Capital."/>
    <n v="46869130"/>
    <n v="0"/>
    <n v="0"/>
    <n v="46869130"/>
    <n v="46869130"/>
    <n v="0"/>
    <s v="ENERO"/>
    <s v="3-3-1-15-07-43-7501-191"/>
  </r>
  <r>
    <n v="2018"/>
    <n v="136"/>
    <n v="1"/>
    <d v="2018-01-01T00:00:00"/>
    <d v="2018-12-31T00:00:00"/>
    <d v="2018-12-31T00:00:00"/>
    <x v="0"/>
    <s v="191 - Implementación y fortalecimiento de la Gerencia Jurídica Transversal para una Bogotá eficiente y Mejor para Todos"/>
    <n v="94"/>
    <n v="63"/>
    <d v="2018-01-26T00:00:00"/>
    <s v="DIANA PAOLA HERRERA MANCILLA"/>
    <n v="148"/>
    <s v="CONTRATO DE PRESTACION DE SERVICIOS DE APOYO A LA GESTION"/>
    <n v="71"/>
    <d v="2018-01-26T00:00:00"/>
    <s v="Prestar los servicios de apoyo en la Dirección Distrital de Defensa Judicial y Prevención del Daño Antijurídico de la Secretaría Jurídica  Distrital, para la organización, actualización y sistematización de los archivos que reposan en la dirección que soporta la defensa judicial en cuanto a piezas procesales, actuaciones administrativas y estados del proceso, en comparación con el SIPROJWEB y la rama judicial."/>
    <n v="29460596"/>
    <n v="0"/>
    <n v="0"/>
    <n v="29460596"/>
    <n v="29460596"/>
    <n v="0"/>
    <s v="ENERO"/>
    <s v="3-3-1-15-07-43-7501-191"/>
  </r>
  <r>
    <n v="2018"/>
    <n v="136"/>
    <n v="1"/>
    <d v="2018-01-01T00:00:00"/>
    <d v="2018-12-31T00:00:00"/>
    <d v="2018-12-31T00:00:00"/>
    <x v="0"/>
    <s v="191 - Implementación y fortalecimiento de la Gerencia Jurídica Transversal para una Bogotá eficiente y Mejor para Todos"/>
    <n v="78"/>
    <n v="66"/>
    <d v="2018-01-26T00:00:00"/>
    <s v="MEDELLIN MARTINEZ &amp; DURAN ABOGADOS SAS"/>
    <n v="145"/>
    <s v="CONTRATO DE PRESTACION DE SERVICIOS PROFESIONALES"/>
    <n v="78"/>
    <d v="2018-01-26T00:00:00"/>
    <s v="Prestar los servicios profesionales para ejercer la representación judicial de Bogotá D.C., en el proceso de acción popular No. 2001-479 Rio Bogotá."/>
    <n v="110477235"/>
    <n v="0"/>
    <n v="0"/>
    <n v="110477235"/>
    <n v="110477235"/>
    <n v="0"/>
    <s v="ENERO"/>
    <s v="3-3-1-15-07-43-7501-191"/>
  </r>
  <r>
    <n v="2018"/>
    <n v="136"/>
    <n v="1"/>
    <d v="2018-01-01T00:00:00"/>
    <d v="2018-12-31T00:00:00"/>
    <d v="2018-12-31T00:00:00"/>
    <x v="0"/>
    <s v="191 - Implementación y fortalecimiento de la Gerencia Jurídica Transversal para una Bogotá eficiente y Mejor para Todos"/>
    <n v="89"/>
    <n v="68"/>
    <d v="2018-01-26T00:00:00"/>
    <s v="FELIPE  SERRANO PINILLA"/>
    <n v="145"/>
    <s v="CONTRATO DE PRESTACION DE SERVICIOS PROFESIONALES"/>
    <n v="67"/>
    <d v="2018-01-26T00:00:00"/>
    <s v="Prestar servicios profesionales para la elaboración de un instrumento para la prevención de la colusión en procesos de contratación estatal."/>
    <n v="42378151"/>
    <n v="0"/>
    <n v="0"/>
    <n v="42378151"/>
    <n v="42378151"/>
    <n v="0"/>
    <s v="ENERO"/>
    <s v="3-3-1-15-07-43-7501-191"/>
  </r>
  <r>
    <n v="2018"/>
    <n v="136"/>
    <n v="1"/>
    <d v="2018-01-01T00:00:00"/>
    <d v="2018-12-31T00:00:00"/>
    <d v="2018-12-31T00:00:00"/>
    <x v="0"/>
    <s v="191 - Implementación y fortalecimiento de la Gerencia Jurídica Transversal para una Bogotá eficiente y Mejor para Todos"/>
    <n v="95"/>
    <n v="72"/>
    <d v="2018-01-26T00:00:00"/>
    <s v="NELSON ENRIQUE URREGO MALDONADO"/>
    <n v="145"/>
    <s v="CONTRATO DE PRESTACION DE SERVICIOS PROFESIONALES"/>
    <n v="73"/>
    <d v="2018-01-26T00:00:00"/>
    <s v="Prestar los servicios profesionales para la realización de un estudio sobre los derechos de propiedad intelectual de las entidades del nivel central del D.C."/>
    <n v="70303695"/>
    <n v="0"/>
    <n v="0"/>
    <n v="70303695"/>
    <n v="70303695"/>
    <n v="0"/>
    <s v="ENERO"/>
    <s v="3-3-1-15-07-43-7501-191"/>
  </r>
  <r>
    <n v="2018"/>
    <n v="136"/>
    <n v="1"/>
    <d v="2018-01-01T00:00:00"/>
    <d v="2018-12-31T00:00:00"/>
    <d v="2018-12-31T00:00:00"/>
    <x v="0"/>
    <s v="191 - Implementación y fortalecimiento de la Gerencia Jurídica Transversal para una Bogotá eficiente y Mejor para Todos"/>
    <n v="155"/>
    <n v="136"/>
    <d v="2018-08-09T00:00:00"/>
    <s v="NELSON ENRIQUE URREGO MALDONADO"/>
    <n v="145"/>
    <s v="CONTRATO DE PRESTACION DE SERVICIOS PROFESIONALES"/>
    <n v="73"/>
    <d v="2018-01-26T00:00:00"/>
    <s v="Adición al contrato No. 073 cuyo objeto es &quot; Prestar los servicios profesionales para la realización de un estudio sobre los derechos de propiedad intelectual de las entidades del nivel del D.C.&quot;"/>
    <n v="20086770"/>
    <n v="0"/>
    <n v="0"/>
    <n v="20086770"/>
    <n v="20086770"/>
    <n v="0"/>
    <s v="AGOSTO"/>
    <s v="3-3-1-15-07-43-7501-191"/>
  </r>
  <r>
    <n v="2018"/>
    <n v="136"/>
    <n v="1"/>
    <d v="2018-01-01T00:00:00"/>
    <d v="2018-12-31T00:00:00"/>
    <d v="2018-12-31T00:00:00"/>
    <x v="0"/>
    <s v="191 - Implementación y fortalecimiento de la Gerencia Jurídica Transversal para una Bogotá eficiente y Mejor para Todos"/>
    <n v="157"/>
    <n v="138"/>
    <d v="2018-08-16T00:00:00"/>
    <s v="LILIANA JOHANNA SINISTERRA REY"/>
    <n v="145"/>
    <s v="CONTRATO DE PRESTACION DE SERVICIOS PROFESIONALES"/>
    <n v="100"/>
    <d v="2018-08-16T00:00:00"/>
    <s v="Prestar servicios profesionales en lo referente al seguimiento y cumplimiento de providencias judiciales ejecutoriadas proferidas por los jueces, tribunales y altas cortes en las que establezcan el cumplimiento de las obligaciones a cargo del Distrito Capital."/>
    <n v="36825745"/>
    <n v="3928079"/>
    <n v="0"/>
    <n v="32897666"/>
    <n v="32897666"/>
    <n v="0"/>
    <s v="AGOSTO"/>
    <s v="3-3-1-15-07-43-7501-191"/>
  </r>
  <r>
    <n v="2018"/>
    <n v="136"/>
    <n v="1"/>
    <d v="2018-01-01T00:00:00"/>
    <d v="2018-12-31T00:00:00"/>
    <d v="2018-12-31T00:00:00"/>
    <x v="0"/>
    <s v="191 - Implementación y fortalecimiento de la Gerencia Jurídica Transversal para una Bogotá eficiente y Mejor para Todos"/>
    <n v="160"/>
    <n v="146"/>
    <d v="2018-08-30T00:00:00"/>
    <s v="DAVID ALONSO ROA SALGUERO"/>
    <n v="145"/>
    <s v="CONTRATO DE PRESTACION DE SERVICIOS PROFESIONALES"/>
    <n v="104"/>
    <d v="2018-08-30T00:00:00"/>
    <s v="Orientar a los servidores públicos del Distrito Capital, en temas de responsabilidad disciplinaria."/>
    <n v="29460596"/>
    <n v="0"/>
    <n v="0"/>
    <n v="29460596"/>
    <n v="29460596"/>
    <n v="0"/>
    <s v="AGOSTO"/>
    <s v="3-3-1-15-07-43-7501-191"/>
  </r>
  <r>
    <n v="2018"/>
    <n v="136"/>
    <n v="1"/>
    <d v="2018-01-01T00:00:00"/>
    <d v="2018-12-31T00:00:00"/>
    <d v="2018-12-31T00:00:00"/>
    <x v="0"/>
    <s v="191 - Implementación y fortalecimiento de la Gerencia Jurídica Transversal para una Bogotá eficiente y Mejor para Todos"/>
    <n v="162"/>
    <n v="147"/>
    <d v="2018-09-03T00:00:00"/>
    <s v="EDGAR MAURICIO GRACIA DIAZ"/>
    <n v="145"/>
    <s v="CONTRATO DE PRESTACION DE SERVICIOS PROFESIONALES"/>
    <n v="105"/>
    <d v="2018-09-03T00:00:00"/>
    <s v="Prestar servicios profesionales para asesorar a la Secretaría Jurídica Distrital en la revisión, artículación, actualización y formulación de actos jurídicos dentro del Modelo de Gesión Jurídica Pública, de conformidad con las instrucciones del supervisor del contrato."/>
    <n v="40173540"/>
    <n v="1673897"/>
    <n v="0"/>
    <n v="38499643"/>
    <n v="38499643"/>
    <n v="0"/>
    <s v="SEPTIEMBRE"/>
    <s v="3-3-1-15-07-43-7501-191"/>
  </r>
  <r>
    <n v="2018"/>
    <n v="136"/>
    <n v="1"/>
    <d v="2018-01-01T00:00:00"/>
    <d v="2018-12-31T00:00:00"/>
    <d v="2018-12-31T00:00:00"/>
    <x v="0"/>
    <s v="191 - Implementación y fortalecimiento de la Gerencia Jurídica Transversal para una Bogotá eficiente y Mejor para Todos"/>
    <n v="194"/>
    <n v="184"/>
    <d v="2018-10-30T00:00:00"/>
    <s v="GUILLERMINA VICTORIA TORRES ROMERO"/>
    <n v="145"/>
    <s v="CONTRATO DE PRESTACION DE SERVICIOS PROFESIONALES"/>
    <n v="122"/>
    <d v="2018-10-30T00:00:00"/>
    <s v="PRESTAR LOS SERVICIOS PROFESIONALES PARA ANALIZAR LA INFORMACIÓN DE LAS ENTIDADES SIN ÁNIMO DE LUCRO REGISTRADAS EN EL SIPEJ, A FIN DE DETERMINAR LA ENTIDAD DISTRITAL COMPETENTE Y ADELANTAR LAS ACCIONES JURÍDICAS NECESARIAS PARA EL EJERCICIO DE LA INSPECCIÓN, VIGILANCIA Y CONTROL DE LAS ESAL."/>
    <n v="18747652"/>
    <n v="2499687"/>
    <n v="0"/>
    <n v="16247965"/>
    <n v="16247965"/>
    <n v="0"/>
    <s v="OCTUBRE"/>
    <s v="3-3-1-15-07-43-7501-191"/>
  </r>
  <r>
    <n v="2018"/>
    <n v="136"/>
    <n v="1"/>
    <d v="2018-01-01T00:00:00"/>
    <d v="2018-12-31T00:00:00"/>
    <d v="2018-12-31T00:00:00"/>
    <x v="10"/>
    <s v="191 - Fortalecimiento Institucional de la Secretaría Jurídica Distrital"/>
    <n v="28"/>
    <n v="23"/>
    <d v="2018-01-22T00:00:00"/>
    <s v="ANGIE PAOLA JARA RUBIANO"/>
    <n v="145"/>
    <s v="CONTRATO DE PRESTACION DE SERVICIOS PROFESIONALES"/>
    <n v="20"/>
    <d v="2018-01-22T00:00:00"/>
    <s v="Prestar los servicios profesionales para realizar el seguimiento y control a los planes, programas y proyectos de la Secretaría Jurídica Distrital, para la mejora continua de los mismos."/>
    <n v="51556043"/>
    <n v="0"/>
    <n v="0"/>
    <n v="51556043"/>
    <n v="51556043"/>
    <n v="0"/>
    <s v="ENERO"/>
    <s v="3-3-1-15-07-43-7502-191"/>
  </r>
  <r>
    <n v="2018"/>
    <n v="136"/>
    <n v="1"/>
    <d v="2018-01-01T00:00:00"/>
    <d v="2018-12-31T00:00:00"/>
    <d v="2018-12-31T00:00:00"/>
    <x v="10"/>
    <s v="191 - Fortalecimiento Institucional de la Secretaría Jurídica Distrital"/>
    <n v="31"/>
    <n v="24"/>
    <d v="2018-01-22T00:00:00"/>
    <s v="JHON FERNEY ABRIL JIMENEZ"/>
    <n v="145"/>
    <s v="CONTRATO DE PRESTACION DE SERVICIOS PROFESIONALES"/>
    <n v="21"/>
    <d v="2018-01-22T00:00:00"/>
    <s v="Prestar los servicios profesionales para realizar el seguimiento y actualización del Sistema Integrado de Gestión de la  Secretaría Jurídica Distrital."/>
    <n v="51556043"/>
    <n v="0"/>
    <n v="0"/>
    <n v="51556043"/>
    <n v="51556043"/>
    <n v="0"/>
    <s v="ENERO"/>
    <s v="3-3-1-15-07-43-7502-191"/>
  </r>
  <r>
    <n v="2018"/>
    <n v="136"/>
    <n v="1"/>
    <d v="2018-01-01T00:00:00"/>
    <d v="2018-12-31T00:00:00"/>
    <d v="2018-12-31T00:00:00"/>
    <x v="10"/>
    <s v="191 - Fortalecimiento Institucional de la Secretaría Jurídica Distrital"/>
    <n v="32"/>
    <n v="25"/>
    <d v="2018-01-22T00:00:00"/>
    <s v="JUAN CARLOS CEPEDA MONCADA"/>
    <n v="145"/>
    <s v="CONTRATO DE PRESTACION DE SERVICIOS PROFESIONALES"/>
    <n v="22"/>
    <d v="2018-01-22T00:00:00"/>
    <s v="Prestar los servicios profesionales para llevar  a cabo la implementación del modelo integrado de planeación y gestión, articulado con los planes, programas y proyectos de la entidad."/>
    <n v="110477235"/>
    <n v="0"/>
    <n v="0"/>
    <n v="110477235"/>
    <n v="110477235"/>
    <n v="0"/>
    <s v="ENERO"/>
    <s v="3-3-1-15-07-43-7502-191"/>
  </r>
  <r>
    <n v="2018"/>
    <n v="136"/>
    <n v="1"/>
    <d v="2018-01-01T00:00:00"/>
    <d v="2018-12-31T00:00:00"/>
    <d v="2018-12-31T00:00:00"/>
    <x v="10"/>
    <s v="191 - Fortalecimiento Institucional de la Secretaría Jurídica Distrital"/>
    <n v="27"/>
    <n v="26"/>
    <d v="2018-01-22T00:00:00"/>
    <s v="JUAN MANUEL RICO RAMIREZ"/>
    <n v="145"/>
    <s v="CONTRATO DE PRESTACION DE SERVICIOS PROFESIONALES"/>
    <n v="23"/>
    <d v="2018-01-22T00:00:00"/>
    <s v="Prestar los servicios profesionales para generar estrategias orientadas a la certificación del sistema de gestión de calidad de la Secretaría Jurídica Distrital, en el marco de la Norma ISO 9001 2015."/>
    <n v="95746937"/>
    <n v="0"/>
    <n v="0"/>
    <n v="95746937"/>
    <n v="95746937"/>
    <n v="0"/>
    <s v="ENERO"/>
    <s v="3-3-1-15-07-43-7502-191"/>
  </r>
  <r>
    <n v="2018"/>
    <n v="136"/>
    <n v="1"/>
    <d v="2018-01-01T00:00:00"/>
    <d v="2018-12-31T00:00:00"/>
    <d v="2018-12-31T00:00:00"/>
    <x v="10"/>
    <s v="191 - Fortalecimiento Institucional de la Secretaría Jurídica Distrital"/>
    <n v="33"/>
    <n v="27"/>
    <d v="2018-01-22T00:00:00"/>
    <s v="JUAN CARLOS DIAZ TORRES"/>
    <n v="145"/>
    <s v="CONTRATO DE PRESTACION DE SERVICIOS PROFESIONALES"/>
    <n v="24"/>
    <d v="2018-01-22T00:00:00"/>
    <s v="Prestar los servicios profesionales para realizar el seguimiento y actualización del Sistema Integrado  de Gestión de la Secretaría Jurídica Distrital."/>
    <n v="51556043"/>
    <n v="0"/>
    <n v="0"/>
    <n v="51556043"/>
    <n v="51556043"/>
    <n v="0"/>
    <s v="ENERO"/>
    <s v="3-3-1-15-07-43-7502-191"/>
  </r>
  <r>
    <n v="2018"/>
    <n v="136"/>
    <n v="1"/>
    <d v="2018-01-01T00:00:00"/>
    <d v="2018-12-31T00:00:00"/>
    <d v="2018-12-31T00:00:00"/>
    <x v="10"/>
    <s v="191 - Fortalecimiento Institucional de la Secretaría Jurídica Distrital"/>
    <n v="35"/>
    <n v="28"/>
    <d v="2018-01-22T00:00:00"/>
    <s v="YESID OSWALDO LOPEZ HENAO"/>
    <n v="148"/>
    <s v="CONTRATO DE PRESTACION DE SERVICIOS DE APOYO A LA GESTION"/>
    <n v="25"/>
    <d v="2018-01-22T00:00:00"/>
    <s v="Prestar servicios de apoyo a la gestión para desarrollar estratégias de posicionamiento y recordación de los diferentes elementos del Modelo Integrado de Planeación y Gestión de la Secretaría Jurídica Distrital."/>
    <n v="51556043"/>
    <n v="0"/>
    <n v="0"/>
    <n v="51556043"/>
    <n v="51556043"/>
    <n v="0"/>
    <s v="ENERO"/>
    <s v="3-3-1-15-07-43-7502-191"/>
  </r>
  <r>
    <n v="2018"/>
    <n v="136"/>
    <n v="1"/>
    <d v="2018-01-01T00:00:00"/>
    <d v="2018-12-31T00:00:00"/>
    <d v="2018-12-31T00:00:00"/>
    <x v="10"/>
    <s v="191 - Fortalecimiento Institucional de la Secretaría Jurídica Distrital"/>
    <n v="29"/>
    <n v="29"/>
    <d v="2018-01-22T00:00:00"/>
    <s v="JAIME GERMAN ALVAREZ GONZALEZ"/>
    <n v="145"/>
    <s v="CONTRATO DE PRESTACION DE SERVICIOS PROFESIONALES"/>
    <n v="28"/>
    <d v="2018-01-22T00:00:00"/>
    <s v="Prestar los servicios profesionales para estructurar el marco conceptual, articular y definir la Arquitectura Empresarial de la Secretaría Jurídica Distrital."/>
    <n v="110477235"/>
    <n v="0"/>
    <n v="0"/>
    <n v="110477235"/>
    <n v="110477235"/>
    <n v="0"/>
    <s v="ENERO"/>
    <s v="3-3-1-15-07-43-7502-191"/>
  </r>
  <r>
    <n v="2018"/>
    <n v="136"/>
    <n v="1"/>
    <d v="2018-01-01T00:00:00"/>
    <d v="2018-12-31T00:00:00"/>
    <d v="2018-12-31T00:00:00"/>
    <x v="10"/>
    <s v="191 - Fortalecimiento Institucional de la Secretaría Jurídica Distrital"/>
    <n v="34"/>
    <n v="33"/>
    <d v="2018-01-22T00:00:00"/>
    <s v="ALBA LUCIA CARRILLO SALINAS"/>
    <n v="145"/>
    <s v="CONTRATO DE PRESTACION DE SERVICIOS PROFESIONALES"/>
    <n v="34"/>
    <d v="2018-01-22T00:00:00"/>
    <s v="Prestar los servicios profesionales para formular las acciones estratégicas, que permitan fortalecer y articular el Sistema Integrado de Gestión de la Secretaría Jurídica Distrital, en el marco del modelo integrado de planeación y gestión."/>
    <n v="110477235"/>
    <n v="0"/>
    <n v="0"/>
    <n v="110477235"/>
    <n v="110477235"/>
    <n v="0"/>
    <s v="ENERO"/>
    <s v="3-3-1-15-07-43-7502-191"/>
  </r>
  <r>
    <n v="2018"/>
    <n v="136"/>
    <n v="1"/>
    <d v="2018-01-01T00:00:00"/>
    <d v="2018-12-31T00:00:00"/>
    <d v="2018-12-31T00:00:00"/>
    <x v="10"/>
    <s v="191 - Fortalecimiento Institucional de la Secretaría Jurídica Distrital"/>
    <n v="30"/>
    <n v="47"/>
    <d v="2018-01-24T00:00:00"/>
    <s v="LINA MARIA BERRIO SUAREZ"/>
    <n v="145"/>
    <s v="CONTRATO DE PRESTACION DE SERVICIOS PROFESIONALES"/>
    <n v="44"/>
    <d v="2018-01-23T00:00:00"/>
    <s v="Prestar los servicios profesionales para el desarro de las actividades derivadas del proceso de planeación y mejora continua en el marco del Sistema Integrado de Gestión."/>
    <n v="44190894"/>
    <n v="0"/>
    <n v="0"/>
    <n v="44190894"/>
    <n v="44190894"/>
    <n v="0"/>
    <s v="ENERO"/>
    <s v="3-3-1-15-07-43-7502-191"/>
  </r>
  <r>
    <n v="2018"/>
    <n v="136"/>
    <n v="1"/>
    <d v="2018-01-01T00:00:00"/>
    <d v="2018-12-31T00:00:00"/>
    <d v="2018-12-31T00:00:00"/>
    <x v="10"/>
    <s v="191 - Fortalecimiento Institucional de la Secretaría Jurídica Distrital"/>
    <n v="169"/>
    <n v="170"/>
    <d v="2018-09-26T00:00:00"/>
    <s v="COTECNA CERTIFICADORA SERVICES LIMITADA"/>
    <n v="12"/>
    <s v="CONTRATO DE PRESTACION DE SERVICIOS"/>
    <n v="111"/>
    <d v="2018-09-26T00:00:00"/>
    <s v="Contratar los servicios para realizar pre-auditoria y auditoria al Sistema de Gestión de Calidad de la entidad para otorgamiento de certificación bajo la Norma Técnica Colombiana NTC-ISO9001:2015."/>
    <n v="13566000"/>
    <n v="0"/>
    <n v="0"/>
    <n v="13566000"/>
    <n v="13566000"/>
    <n v="0"/>
    <s v="SEPTIEMBRE"/>
    <s v="3-3-1-15-07-43-7502-191"/>
  </r>
  <r>
    <n v="2018"/>
    <n v="136"/>
    <n v="1"/>
    <d v="2018-01-01T00:00:00"/>
    <d v="2018-12-31T00:00:00"/>
    <d v="2018-12-31T00:00:00"/>
    <x v="10"/>
    <s v="191 - Fortalecimiento Institucional de la Secretaría Jurídica Distrital"/>
    <n v="200"/>
    <n v="194"/>
    <d v="2018-11-07T00:00:00"/>
    <s v="I T S SOLUCIONES ESTRATEGICAS SAS"/>
    <n v="12"/>
    <s v="CONTRATO DE PRESTACION DE SERVICIOS"/>
    <n v="123"/>
    <d v="2018-11-07T00:00:00"/>
    <s v="Prestar el servicio técnico de mantenimiento y/o soporte evolutivo para el aplicativo del Sistema Integrado de Gestión."/>
    <n v="33920000"/>
    <n v="0"/>
    <n v="0"/>
    <n v="33920000"/>
    <n v="33920000"/>
    <n v="0"/>
    <s v="NOVIEMBRE"/>
    <s v="3-3-1-15-07-43-7502-191"/>
  </r>
  <r>
    <n v="2018"/>
    <n v="136"/>
    <n v="1"/>
    <d v="2018-01-01T00:00:00"/>
    <d v="2018-12-31T00:00:00"/>
    <d v="2018-12-31T00:00:00"/>
    <x v="5"/>
    <s v="191 - Fortalecimiento de los Sistemas de Información y Comunicaciones de la Secretaría Jurídica Distrital"/>
    <n v="55"/>
    <n v="3"/>
    <d v="2018-01-18T00:00:00"/>
    <s v="CARLOS ARTURO MERCHAN HERRERA"/>
    <n v="145"/>
    <s v="CONTRATO DE PRESTACION DE SERVICIOS PROFESIONALES"/>
    <n v="4"/>
    <d v="2018-01-18T00:00:00"/>
    <s v="PRESTAR SUS SERVICIOS PROFESIONALES COMO ARQUITECTO DE TI DEL PROYECTO DE ANÁLISIS Y DISEÑO DEL SW INTEGRADO DE LA SECRETARÍA JURÍDICA"/>
    <n v="110477235"/>
    <n v="0"/>
    <n v="0"/>
    <n v="110477235"/>
    <n v="110477235"/>
    <n v="0"/>
    <s v="ENERO"/>
    <s v="3-3-1-15-07-43-7508-191"/>
  </r>
  <r>
    <n v="2018"/>
    <n v="136"/>
    <n v="1"/>
    <d v="2018-01-01T00:00:00"/>
    <d v="2018-12-31T00:00:00"/>
    <d v="2018-12-31T00:00:00"/>
    <x v="5"/>
    <s v="191 - Fortalecimiento de los Sistemas de Información y Comunicaciones de la Secretaría Jurídica Distrital"/>
    <n v="54"/>
    <n v="4"/>
    <d v="2018-01-18T00:00:00"/>
    <s v="DIEGO ARMANDO LAMPREA MOLINA"/>
    <n v="145"/>
    <s v="CONTRATO DE PRESTACION DE SERVICIOS PROFESIONALES"/>
    <n v="5"/>
    <d v="2018-01-18T00:00:00"/>
    <s v="Prestar sus servicios profesionales como analista de requerimientos de software del proyecto de análisis y diseño del SW integrado de la Secretaría Jurídica Distrital."/>
    <n v="110477235"/>
    <n v="0"/>
    <n v="0"/>
    <n v="110477235"/>
    <n v="110477235"/>
    <n v="0"/>
    <s v="ENERO"/>
    <s v="3-3-1-15-07-43-7508-191"/>
  </r>
  <r>
    <n v="2018"/>
    <n v="136"/>
    <n v="1"/>
    <d v="2018-01-01T00:00:00"/>
    <d v="2018-12-31T00:00:00"/>
    <d v="2018-12-31T00:00:00"/>
    <x v="5"/>
    <s v="191 - Fortalecimiento de los Sistemas de Información y Comunicaciones de la Secretaría Jurídica Distrital"/>
    <n v="53"/>
    <n v="5"/>
    <d v="2018-01-18T00:00:00"/>
    <s v="DIEGO ALFONSO PEDROZA CASTRO"/>
    <n v="145"/>
    <s v="CONTRATO DE PRESTACION DE SERVICIOS PROFESIONALES"/>
    <n v="6"/>
    <d v="2018-01-18T00:00:00"/>
    <s v="Prestar sus servicios profesionales como diseñador de software del proyecto de análisis y diseño del SW integrado de la Secretaría Jurídica Distrital."/>
    <n v="110477235"/>
    <n v="0"/>
    <n v="0"/>
    <n v="110477235"/>
    <n v="110477235"/>
    <n v="0"/>
    <s v="ENERO"/>
    <s v="3-3-1-15-07-43-7508-191"/>
  </r>
  <r>
    <n v="2018"/>
    <n v="136"/>
    <n v="1"/>
    <d v="2018-01-01T00:00:00"/>
    <d v="2018-12-31T00:00:00"/>
    <d v="2018-12-31T00:00:00"/>
    <x v="5"/>
    <s v="191 - Fortalecimiento de los Sistemas de Información y Comunicaciones de la Secretaría Jurídica Distrital"/>
    <n v="56"/>
    <n v="10"/>
    <d v="2018-01-19T00:00:00"/>
    <s v="JORGE FERNANDO BEJARANO LOBO"/>
    <n v="145"/>
    <s v="CONTRATO DE PRESTACION DE SERVICIOS PROFESIONALES"/>
    <n v="11"/>
    <d v="2018-01-19T00:00:00"/>
    <s v="Prestar sus servicios profesionales para apoyar aspectos relacionados con la gestión estratégica de tecnologías de la información en la Secretaría Jurídica Distrital."/>
    <n v="110477235"/>
    <n v="110477235"/>
    <n v="0"/>
    <n v="0"/>
    <n v="0"/>
    <n v="0"/>
    <s v="ENERO"/>
    <s v="3-3-1-15-07-43-7508-191"/>
  </r>
  <r>
    <n v="2018"/>
    <n v="136"/>
    <n v="1"/>
    <d v="2018-01-01T00:00:00"/>
    <d v="2018-12-31T00:00:00"/>
    <d v="2018-12-31T00:00:00"/>
    <x v="5"/>
    <s v="191 - Fortalecimiento de los Sistemas de Información y Comunicaciones de la Secretaría Jurídica Distrital"/>
    <n v="56"/>
    <n v="15"/>
    <d v="2018-01-19T00:00:00"/>
    <s v="JORGE FERNANDO BEJARANO LOBO"/>
    <n v="145"/>
    <s v="CONTRATO DE PRESTACION DE SERVICIOS PROFESIONALES"/>
    <n v="13"/>
    <d v="2018-01-19T00:00:00"/>
    <s v="Prestar sus servicios profesionales para apoyar aspectos relacionados con la gestión estratégica de tecnologías de la información en la Secretaría Jurídica Distrital."/>
    <n v="110477235"/>
    <n v="0"/>
    <n v="0"/>
    <n v="110477235"/>
    <n v="110477235"/>
    <n v="0"/>
    <s v="ENERO"/>
    <s v="3-3-1-15-07-43-7508-191"/>
  </r>
  <r>
    <n v="2018"/>
    <n v="136"/>
    <n v="1"/>
    <d v="2018-01-01T00:00:00"/>
    <d v="2018-12-31T00:00:00"/>
    <d v="2018-12-31T00:00:00"/>
    <x v="5"/>
    <s v="191 - Fortalecimiento de los Sistemas de Información y Comunicaciones de la Secretaría Jurídica Distrital"/>
    <n v="15"/>
    <n v="30"/>
    <d v="2018-01-22T00:00:00"/>
    <s v="JOHANA PATRICIA GARCIA POVEDA"/>
    <n v="145"/>
    <s v="CONTRATO DE PRESTACION DE SERVICIOS PROFESIONALES"/>
    <n v="42"/>
    <d v="2018-01-22T00:00:00"/>
    <s v="Prestar sus servicios profesionales como Gerente del proyecto de Análisis y Diseño del SW integrado de la Secretaría Jurídica Distrital."/>
    <n v="137280000"/>
    <n v="0"/>
    <n v="0"/>
    <n v="137280000"/>
    <n v="137280000"/>
    <n v="0"/>
    <s v="ENERO"/>
    <s v="3-3-1-15-07-43-7508-191"/>
  </r>
  <r>
    <n v="2018"/>
    <n v="136"/>
    <n v="1"/>
    <d v="2018-01-01T00:00:00"/>
    <d v="2018-12-31T00:00:00"/>
    <d v="2018-12-31T00:00:00"/>
    <x v="5"/>
    <s v="191 - Fortalecimiento de los Sistemas de Información y Comunicaciones de la Secretaría Jurídica Distrital"/>
    <n v="59"/>
    <n v="32"/>
    <d v="2018-01-22T00:00:00"/>
    <s v="MONICA JANNETH ARGOTY MOREANO"/>
    <n v="145"/>
    <s v="CONTRATO DE PRESTACION DE SERVICIOS PROFESIONALES"/>
    <n v="32"/>
    <d v="2018-01-22T00:00:00"/>
    <s v="Prestar los servicios profesionales para configurar, desarrollar e implementar nuevas funcionalidades, optimizando y complementando el sistema de contabilidad - LIMAY actualizando la estructura de datos y documentación de los mismos."/>
    <n v="66286341"/>
    <n v="0"/>
    <n v="0"/>
    <n v="66286341"/>
    <n v="66286341"/>
    <n v="0"/>
    <s v="ENERO"/>
    <s v="3-3-1-15-07-43-7508-191"/>
  </r>
  <r>
    <n v="2018"/>
    <n v="136"/>
    <n v="1"/>
    <d v="2018-01-01T00:00:00"/>
    <d v="2018-12-31T00:00:00"/>
    <d v="2018-12-31T00:00:00"/>
    <x v="5"/>
    <s v="191 - Fortalecimiento de los Sistemas de Información y Comunicaciones de la Secretaría Jurídica Distrital"/>
    <n v="57"/>
    <n v="45"/>
    <d v="2018-01-23T00:00:00"/>
    <s v="LUZ HELENA CHICANGANA VIDAL"/>
    <n v="145"/>
    <s v="CONTRATO DE PRESTACION DE SERVICIOS PROFESIONALES"/>
    <n v="48"/>
    <d v="2018-01-23T00:00:00"/>
    <s v="Prestar sus servicios para configurar, desarrollar e implementar funcionalidades, nuevas y existentes, para el sistema de información de control de bienes de inventario de la  Secretaría Jurídica Distrital - SAE - SAI."/>
    <n v="51556043"/>
    <n v="0"/>
    <n v="0"/>
    <n v="51556043"/>
    <n v="51556043"/>
    <n v="0"/>
    <s v="ENERO"/>
    <s v="3-3-1-15-07-43-7508-191"/>
  </r>
  <r>
    <n v="2018"/>
    <n v="136"/>
    <n v="1"/>
    <d v="2018-01-01T00:00:00"/>
    <d v="2018-12-31T00:00:00"/>
    <d v="2018-12-31T00:00:00"/>
    <x v="5"/>
    <s v="191 - Fortalecimiento de los Sistemas de Información y Comunicaciones de la Secretaría Jurídica Distrital"/>
    <n v="75"/>
    <n v="50"/>
    <d v="2018-01-25T00:00:00"/>
    <s v="DARIO ORLANDO BECERRA ERAZO"/>
    <n v="145"/>
    <s v="CONTRATO DE PRESTACION DE SERVICIOS PROFESIONALES"/>
    <n v="51"/>
    <d v="2018-01-25T00:00:00"/>
    <s v="Prestar sus servicios profesionales para la administración de sistemas en la infraestructura Oracle de Datacenter y Sistemas de Seguridad de la Secretaría Jurídica Distrital."/>
    <n v="73651490"/>
    <n v="0"/>
    <n v="0"/>
    <n v="73651490"/>
    <n v="73651490"/>
    <n v="0"/>
    <s v="ENERO"/>
    <s v="3-3-1-15-07-43-7508-191"/>
  </r>
  <r>
    <n v="2018"/>
    <n v="136"/>
    <n v="1"/>
    <d v="2018-01-01T00:00:00"/>
    <d v="2018-12-31T00:00:00"/>
    <d v="2018-12-31T00:00:00"/>
    <x v="5"/>
    <s v="191 - Fortalecimiento de los Sistemas de Información y Comunicaciones de la Secretaría Jurídica Distrital"/>
    <n v="58"/>
    <n v="51"/>
    <d v="2018-01-25T00:00:00"/>
    <s v="LUIS JAVIER LEON ALGECIRAS"/>
    <n v="145"/>
    <s v="CONTRATO DE PRESTACION DE SERVICIOS PROFESIONALES"/>
    <n v="53"/>
    <d v="2018-01-23T00:00:00"/>
    <s v="PRESTAR SERVICIOS PROFESIONALES EN LA ADMINISTRACIÓN / MANTENIMIENTO DE SISTEMAS OPERATIVOS WINDOWS SERVER Y LOS SERVICIOS ASOCIADOS A ÉSTOS EN LA SECRETARÍA JURÍDICA DISTRITAL."/>
    <n v="33000000"/>
    <n v="0"/>
    <n v="0"/>
    <n v="33000000"/>
    <n v="33000000"/>
    <n v="0"/>
    <s v="ENERO"/>
    <s v="3-3-1-15-07-43-7508-191"/>
  </r>
  <r>
    <n v="2018"/>
    <n v="136"/>
    <n v="1"/>
    <d v="2018-01-01T00:00:00"/>
    <d v="2018-12-31T00:00:00"/>
    <d v="2018-12-31T00:00:00"/>
    <x v="5"/>
    <s v="191 - Fortalecimiento de los Sistemas de Información y Comunicaciones de la Secretaría Jurídica Distrital"/>
    <n v="51"/>
    <n v="55"/>
    <d v="2018-01-26T00:00:00"/>
    <s v="ADVANCED WEB APPLICATIONS LTDA"/>
    <n v="145"/>
    <s v="CONTRATO DE PRESTACION DE SERVICIOS PROFESIONALES"/>
    <n v="59"/>
    <d v="2018-01-26T00:00:00"/>
    <s v="PRESTAR SERVICIOS PROFESIONALES PARA REALIZAR EL MANTENIMIENTO Y SOPORTE TÉCNICO DE LOS SISTEMAS DE INFORMACIÓN JURÍDICOS DE LA SECRETARÍA JURÍDICA DISTRITAL: REGIMEN LEGAL, SIPROJ, SID, SIPEJ, SISTEMA DE INFORMACIÓN DE LA ABOGACIA GENERAL DEL D.C., BIBLIOTECA VIRTUAL DE BOGOTÁ Y SIDIE."/>
    <n v="254221760"/>
    <n v="0"/>
    <n v="0"/>
    <n v="254221760"/>
    <n v="254221760"/>
    <n v="0"/>
    <s v="ENERO"/>
    <s v="3-3-1-15-07-43-7508-191"/>
  </r>
  <r>
    <n v="2018"/>
    <n v="136"/>
    <n v="1"/>
    <d v="2018-01-01T00:00:00"/>
    <d v="2018-12-31T00:00:00"/>
    <d v="2018-12-31T00:00:00"/>
    <x v="5"/>
    <s v="191 - Fortalecimiento de los Sistemas de Información y Comunicaciones de la Secretaría Jurídica Distrital"/>
    <n v="61"/>
    <n v="56"/>
    <d v="2018-01-26T00:00:00"/>
    <s v="FACCELLO  ARGEL MANJARRES"/>
    <n v="145"/>
    <s v="CONTRATO DE PRESTACION DE SERVICIOS PROFESIONALES"/>
    <n v="52"/>
    <d v="2018-01-23T00:00:00"/>
    <s v="Prestar sus servicios para configurar, desarrollar e implementar nuevas funcionalidades, optimizando y complementando el sistema de información de personal de nómina - PERNO actualizando la estructura de datos  y documentación de los mismos."/>
    <n v="88381788"/>
    <n v="0"/>
    <n v="0"/>
    <n v="88381788"/>
    <n v="88381788"/>
    <n v="0"/>
    <s v="ENERO"/>
    <s v="3-3-1-15-07-43-7508-191"/>
  </r>
  <r>
    <n v="2018"/>
    <n v="136"/>
    <n v="1"/>
    <d v="2018-01-01T00:00:00"/>
    <d v="2018-12-31T00:00:00"/>
    <d v="2018-12-31T00:00:00"/>
    <x v="5"/>
    <s v="191 - Fortalecimiento de los Sistemas de Información y Comunicaciones de la Secretaría Jurídica Distrital"/>
    <n v="63"/>
    <n v="58"/>
    <d v="2018-01-26T00:00:00"/>
    <s v="HECTOR ALEXANDER MARTINEZ SILVA"/>
    <n v="145"/>
    <s v="CONTRATO DE PRESTACION DE SERVICIOS PROFESIONALES"/>
    <n v="31"/>
    <d v="2018-01-26T00:00:00"/>
    <s v="Prestar sus servicios profesionales para configurar, desarrollar e implementar nuevas funcionalidades, optimizando y complementando el sistema de información de correspondencia y archivo / gesión documental y archivo - SIGA."/>
    <n v="73651490"/>
    <n v="0"/>
    <n v="0"/>
    <n v="73651490"/>
    <n v="73651490"/>
    <n v="0"/>
    <s v="ENERO"/>
    <s v="3-3-1-15-07-43-7508-191"/>
  </r>
  <r>
    <n v="2018"/>
    <n v="136"/>
    <n v="1"/>
    <d v="2018-01-01T00:00:00"/>
    <d v="2018-12-31T00:00:00"/>
    <d v="2018-12-31T00:00:00"/>
    <x v="5"/>
    <s v="191 - Fortalecimiento de los Sistemas de Información y Comunicaciones de la Secretaría Jurídica Distrital"/>
    <n v="52"/>
    <n v="60"/>
    <d v="2018-01-26T00:00:00"/>
    <s v="FAVER  PEREZ GUTIERREZ"/>
    <n v="12"/>
    <s v="CONTRATO DE PRESTACION DE SERVICIOS"/>
    <n v="60"/>
    <d v="2018-01-25T00:00:00"/>
    <s v="Prestar sus servicios para soporte técnico del software y hardware de usuario final de la Secretaría Jurídica Distrital."/>
    <n v="21425888"/>
    <n v="0"/>
    <n v="0"/>
    <n v="21425888"/>
    <n v="21425888"/>
    <n v="0"/>
    <s v="ENERO"/>
    <s v="3-3-1-15-07-43-7508-191"/>
  </r>
  <r>
    <n v="2018"/>
    <n v="136"/>
    <n v="1"/>
    <d v="2018-01-01T00:00:00"/>
    <d v="2018-12-31T00:00:00"/>
    <d v="2018-12-31T00:00:00"/>
    <x v="5"/>
    <s v="191 - Fortalecimiento de los Sistemas de Información y Comunicaciones de la Secretaría Jurídica Distrital"/>
    <n v="62"/>
    <n v="67"/>
    <d v="2018-01-26T00:00:00"/>
    <s v="JONNATHAN DAVID TRIANA BOTIA"/>
    <n v="12"/>
    <s v="CONTRATO DE PRESTACION DE SERVICIOS"/>
    <n v="50"/>
    <d v="2018-01-26T00:00:00"/>
    <s v="Prestar sus servicios para soporte correctivo y evolutivo del portal WEB &quot;Govimentum&quot;  de la Secretaría Jurídica Distrital."/>
    <n v="33000000"/>
    <n v="0"/>
    <n v="0"/>
    <n v="33000000"/>
    <n v="33000000"/>
    <n v="0"/>
    <s v="ENERO"/>
    <s v="3-3-1-15-07-43-7508-191"/>
  </r>
  <r>
    <n v="2018"/>
    <n v="136"/>
    <n v="1"/>
    <d v="2018-01-01T00:00:00"/>
    <d v="2018-12-31T00:00:00"/>
    <d v="2018-12-31T00:00:00"/>
    <x v="5"/>
    <s v="191 - Fortalecimiento de los Sistemas de Información y Comunicaciones de la Secretaría Jurídica Distrital"/>
    <n v="149"/>
    <n v="131"/>
    <d v="2018-08-01T00:00:00"/>
    <s v="ZULMA ANDREA LEON NUÑEZ"/>
    <n v="145"/>
    <s v="CONTRATO DE PRESTACION DE SERVICIOS PROFESIONALES"/>
    <n v="97"/>
    <d v="2018-08-01T00:00:00"/>
    <s v="Prestar los servicios profesionales para adelantar los procesos contractuales para la modernización de los sistemas de información de la Secretaría Jurídica Distrital."/>
    <n v="50216925"/>
    <n v="0"/>
    <n v="0"/>
    <n v="50216925"/>
    <n v="50216925"/>
    <n v="0"/>
    <s v="AGOSTO"/>
    <s v="3-3-1-15-07-43-7508-191"/>
  </r>
  <r>
    <n v="2018"/>
    <n v="136"/>
    <n v="1"/>
    <d v="2018-01-01T00:00:00"/>
    <d v="2018-12-31T00:00:00"/>
    <d v="2018-12-31T00:00:00"/>
    <x v="5"/>
    <s v="191 - Fortalecimiento de los Sistemas de Información y Comunicaciones de la Secretaría Jurídica Distrital"/>
    <n v="148"/>
    <n v="132"/>
    <d v="2018-08-01T00:00:00"/>
    <s v="LUIS ALEXANDER JIMENEZ ALVARADO"/>
    <n v="12"/>
    <s v="CONTRATO DE PRESTACION DE SERVICIOS"/>
    <n v="98"/>
    <d v="2018-08-01T00:00:00"/>
    <s v="Prestar soporte técnico de mantenimiento, administración y seguimiento de la BD software y hardware Oracle de la Secretaría Jurídica Distrital."/>
    <n v="26782360"/>
    <n v="0"/>
    <n v="0"/>
    <n v="26782360"/>
    <n v="21247339"/>
    <n v="5535021"/>
    <s v="AGOSTO"/>
    <s v="3-3-1-15-07-43-7508-191"/>
  </r>
  <r>
    <n v="2018"/>
    <n v="136"/>
    <n v="1"/>
    <d v="2018-01-01T00:00:00"/>
    <d v="2018-12-31T00:00:00"/>
    <d v="2018-12-31T00:00:00"/>
    <x v="5"/>
    <s v="191 - Fortalecimiento de los Sistemas de Información y Comunicaciones de la Secretaría Jurídica Distrital"/>
    <n v="184"/>
    <n v="168"/>
    <d v="2018-09-21T00:00:00"/>
    <s v="FAVER  PEREZ GUTIERREZ"/>
    <n v="12"/>
    <s v="CONTRATO DE PRESTACION DE SERVICIOS"/>
    <n v="60"/>
    <d v="2018-01-25T00:00:00"/>
    <s v="ADICIÓN Y PRÓRROGA DEL CONTRATO DE PRESTACIÓN DE SERVICIOS NO. 060 DE 2018, SUSCRITO CON FAVER PÉREZ GUTIERREZ, Y TIENE POR OBJETO: &quot;PRESTAR SUS SERVICIOS PARA SOPORTE TÉCNICO DEL SOFTWARE Y HARDWARE DEL USUARIO FINAL DE LA SECRETARÍA JURÍDICA DISTRITAL&quot;."/>
    <n v="7945433"/>
    <n v="0"/>
    <n v="0"/>
    <n v="7945433"/>
    <n v="7945433"/>
    <n v="0"/>
    <s v="SEPTIEMBRE"/>
    <s v="3-3-1-15-07-43-7508-191"/>
  </r>
  <r>
    <n v="2018"/>
    <n v="136"/>
    <n v="1"/>
    <d v="2018-01-01T00:00:00"/>
    <d v="2018-12-31T00:00:00"/>
    <d v="2018-12-31T00:00:00"/>
    <x v="12"/>
    <s v="189 - Fortalecimiento de la capacidad institucional para mejorar la gestion administrativa de la Secretaria Juridica Distrital"/>
    <n v="96"/>
    <n v="75"/>
    <d v="2018-01-26T00:00:00"/>
    <s v="JOSE VICENTE CASANOVA ROA"/>
    <n v="145"/>
    <s v="CONTRATO DE PRESTACION DE SERVICIOS PROFESIONALES"/>
    <n v="76"/>
    <d v="2018-01-26T00:00:00"/>
    <s v="PRESTAR SUS SERVICIOS PROFESIONALES COMO GERENTE AL PROYECTO DE INVERSIÓN &quot;FORTALECIMIENTO DE LA CAPACIDAD INSTITUCIONAL PARA MEJORAR LA GESTIÓN ADMINISTRATIVA DE LA SECRETARÍA JURÍDICA DISTRITAL&quot;."/>
    <n v="110477235"/>
    <n v="51890822"/>
    <n v="0"/>
    <n v="58586413"/>
    <n v="58586413"/>
    <n v="0"/>
    <s v="ENERO"/>
    <s v="3-3-1-15-07-43-7509-189"/>
  </r>
  <r>
    <n v="2018"/>
    <n v="136"/>
    <n v="1"/>
    <d v="2018-01-01T00:00:00"/>
    <d v="2018-12-31T00:00:00"/>
    <d v="2018-12-31T00:00:00"/>
    <x v="12"/>
    <s v="189 - Fortalecimiento de la capacidad institucional para mejorar la gestion administrativa de la Secretaria Juridica Distrital"/>
    <n v="106"/>
    <n v="76"/>
    <d v="2018-01-26T00:00:00"/>
    <s v="CARLOS ANDRES MENDOZA PUERTO"/>
    <n v="148"/>
    <s v="CONTRATO DE PRESTACION DE SERVICIOS DE APOYO A LA GESTION"/>
    <n v="79"/>
    <d v="2018-01-26T00:00:00"/>
    <s v="Prestar servicios de apoyo a la gestión dentro del modelo de gestión documental sostenible de la Secretaría Jurídica Distrital."/>
    <n v="36825745"/>
    <n v="15623043"/>
    <n v="0"/>
    <n v="21202702"/>
    <n v="21202702"/>
    <n v="0"/>
    <s v="ENERO"/>
    <s v="3-3-1-15-07-43-7509-189"/>
  </r>
  <r>
    <n v="2018"/>
    <n v="136"/>
    <n v="1"/>
    <d v="2018-01-01T00:00:00"/>
    <d v="2018-12-31T00:00:00"/>
    <d v="2018-12-31T00:00:00"/>
    <x v="12"/>
    <s v="189 - Fortalecimiento de la capacidad institucional para mejorar la gestion administrativa de la Secretaria Juridica Distrital"/>
    <n v="97"/>
    <n v="77"/>
    <d v="2018-01-26T00:00:00"/>
    <s v="EDGAR MAURICIO GONZALEZ CARANTON"/>
    <n v="145"/>
    <s v="CONTRATO DE PRESTACION DE SERVICIOS PROFESIONALES"/>
    <n v="77"/>
    <d v="2018-01-26T00:00:00"/>
    <s v="Prestar servicios profesionales en la implementación del Modelo de Gestión Documental Sostenible de la Secretaría Jurídica Distrtial."/>
    <n v="73651490"/>
    <n v="34147509"/>
    <n v="0"/>
    <n v="39503981"/>
    <n v="39503981"/>
    <n v="0"/>
    <s v="ENERO"/>
    <s v="3-3-1-15-07-43-7509-189"/>
  </r>
  <r>
    <n v="2018"/>
    <n v="136"/>
    <n v="1"/>
    <d v="2018-01-01T00:00:00"/>
    <d v="2018-12-31T00:00:00"/>
    <d v="2018-12-31T00:00:00"/>
    <x v="12"/>
    <s v="189 - Fortalecimiento de la capacidad institucional para mejorar la gestion administrativa de la Secretaria Juridica Distrital"/>
    <n v="173"/>
    <n v="156"/>
    <d v="2018-09-10T00:00:00"/>
    <s v="SANDRA  HERRERA HERNANDEZ"/>
    <n v="145"/>
    <s v="CONTRATO DE PRESTACION DE SERVICIOS PROFESIONALES"/>
    <n v="107"/>
    <d v="2018-09-10T00:00:00"/>
    <s v="Prestar servicios profesionales en la planeación e implementación del proyecto de Gestión Documental de la Secretaría Jurídica Distrital."/>
    <n v="32138832"/>
    <n v="0"/>
    <n v="0"/>
    <n v="32138832"/>
    <n v="29458472"/>
    <n v="2680360"/>
    <s v="SEPTIEMBRE"/>
    <s v="3-3-1-15-07-43-7509-189"/>
  </r>
  <r>
    <n v="2018"/>
    <n v="136"/>
    <n v="1"/>
    <d v="2018-01-01T00:00:00"/>
    <d v="2018-12-31T00:00:00"/>
    <d v="2018-12-31T00:00:00"/>
    <x v="12"/>
    <s v="189 - Fortalecimiento de la capacidad institucional para mejorar la gestion administrativa de la Secretaria Juridica Distrital"/>
    <n v="174"/>
    <n v="157"/>
    <d v="2018-09-11T00:00:00"/>
    <s v="PEDRO PABLO BELTRAN"/>
    <n v="145"/>
    <s v="CONTRATO DE PRESTACION DE SERVICIOS PROFESIONALES"/>
    <n v="106"/>
    <d v="2018-09-11T00:00:00"/>
    <s v="Prestar servicios profesionales como archivista en la elaboración de los documentos archivísticos de la Secretaría Jurídica Distrital."/>
    <n v="29460596"/>
    <n v="0"/>
    <n v="0"/>
    <n v="29460596"/>
    <n v="27005546"/>
    <n v="2455050"/>
    <s v="SEPTIEMBRE"/>
    <s v="3-3-1-15-07-43-7509-189"/>
  </r>
  <r>
    <n v="2018"/>
    <n v="136"/>
    <n v="1"/>
    <d v="2018-01-01T00:00:00"/>
    <d v="2018-12-31T00:00:00"/>
    <d v="2018-12-31T00:00:00"/>
    <x v="12"/>
    <s v="189 - Fortalecimiento de la capacidad institucional para mejorar la gestion administrativa de la Secretaria Juridica Distrital"/>
    <n v="176"/>
    <n v="163"/>
    <d v="2018-09-19T00:00:00"/>
    <s v="CARLOS MAURICIO NOVA GARCIA"/>
    <n v="145"/>
    <s v="CONTRATO DE PRESTACION DE SERVICIOS PROFESIONALES"/>
    <n v="109"/>
    <d v="2018-09-19T00:00:00"/>
    <s v="Prestar servicios profesionales para el apoyo en la elaboración de requisitos técnicos y en la supervición del contrato para la adquisición e instalación del mobiliario de  la Secretaría Jurídica Distrital."/>
    <n v="21425888"/>
    <n v="0"/>
    <n v="0"/>
    <n v="21425888"/>
    <n v="12676984"/>
    <n v="8748904"/>
    <s v="SEPTIEMBRE"/>
    <s v="3-3-1-15-07-43-7509-189"/>
  </r>
  <r>
    <n v="2018"/>
    <n v="136"/>
    <n v="1"/>
    <d v="2018-01-01T00:00:00"/>
    <d v="2018-12-31T00:00:00"/>
    <d v="2018-12-31T00:00:00"/>
    <x v="12"/>
    <s v="189 - Fortalecimiento de la capacidad institucional para mejorar la gestion administrativa de la Secretaria Juridica Distrital"/>
    <n v="175"/>
    <n v="171"/>
    <d v="2018-09-26T00:00:00"/>
    <s v="FEDERICO GUILLERMO RODRIGUEZ MELO"/>
    <n v="145"/>
    <s v="CONTRATO DE PRESTACION DE SERVICIOS PROFESIONALES"/>
    <n v="112"/>
    <d v="2018-09-26T00:00:00"/>
    <s v="Prestar servicios profesionales como conservador en la elaboración de los documentos  archivísticos de la Secretaría Jurídica Distrital."/>
    <n v="22095447"/>
    <n v="0"/>
    <n v="0"/>
    <n v="22095447"/>
    <n v="22095447"/>
    <n v="0"/>
    <s v="SEPTIEMBRE"/>
    <s v="3-3-1-15-07-43-7509-189"/>
  </r>
  <r>
    <n v="2018"/>
    <n v="136"/>
    <n v="1"/>
    <d v="2018-01-01T00:00:00"/>
    <d v="2018-12-31T00:00:00"/>
    <d v="2018-12-31T00:00:00"/>
    <x v="12"/>
    <s v="189 - Fortalecimiento de la capacidad institucional para mejorar la gestion administrativa de la Secretaria Juridica Distrital"/>
    <n v="189"/>
    <n v="174"/>
    <d v="2018-10-03T00:00:00"/>
    <s v="Astrid Guiovanna Rojas Vargas"/>
    <n v="145"/>
    <s v="CONTRATO DE PRESTACION DE SERVICIOS PROFESIONALES"/>
    <n v="115"/>
    <d v="2018-10-03T00:00:00"/>
    <s v="Prestar los Servicos Profesionales como historiador (a) en la elaboración de los documentos archivísticos de la Secretaría Jurídica Distrital."/>
    <n v="10712944"/>
    <n v="0"/>
    <n v="0"/>
    <n v="10712944"/>
    <n v="10712944"/>
    <n v="0"/>
    <s v="OCTUBRE"/>
    <s v="3-3-1-15-07-43-7509-189"/>
  </r>
  <r>
    <n v="2018"/>
    <n v="136"/>
    <n v="1"/>
    <d v="2018-01-01T00:00:00"/>
    <d v="2018-12-31T00:00:00"/>
    <d v="2018-12-31T00:00:00"/>
    <x v="12"/>
    <s v="189 - Fortalecimiento de la capacidad institucional para mejorar la gestion administrativa de la Secretaria Juridica Distrital"/>
    <n v="232"/>
    <n v="218"/>
    <d v="2018-12-21T00:00:00"/>
    <s v="ARCHIVO GENERAL DE LA NACION"/>
    <n v="11"/>
    <s v="CONTRATOS INTERADMINISTRATIVOS"/>
    <n v="130"/>
    <d v="2018-12-21T00:00:00"/>
    <s v="Intervenir documentalmente los archivos de la Secretaría Jurídica Dsitrital."/>
    <n v="779359260"/>
    <n v="0"/>
    <n v="0"/>
    <n v="779359260"/>
    <n v="0"/>
    <n v="779359260"/>
    <s v="DICIEMBRE"/>
    <s v="3-3-1-15-07-43-7509-189"/>
  </r>
  <r>
    <n v="2018"/>
    <n v="136"/>
    <n v="1"/>
    <d v="2018-01-01T00:00:00"/>
    <d v="2018-12-31T00:00:00"/>
    <d v="2018-12-31T00:00:00"/>
    <x v="13"/>
    <s v="Mantenimiento Entidad"/>
    <n v="165"/>
    <n v="155"/>
    <d v="2018-09-07T00:00:00"/>
    <s v="INSTITUTO DISTRITAL DEL PATRIMONIO CULTURAL - IDCP"/>
    <n v="41"/>
    <s v="CONVENIO DE COOPERACION"/>
    <n v="97"/>
    <d v="2018-09-07T00:00:00"/>
    <s v="ADICIÓN AL CONVENIO DERIVADO NO. 097 DE 2017 CUYO OBJETO ES &quot;AUNAR ESFUERZOS TÉCNICOS, HUMANOS, ADMINSTRATIVOS, ECONÓMICOS Y FINANCIEROS PARA ADELANTAR LAS ACTIVIDADES REQUERIDAS PARA LA CONSERVACIÓN Y RESTAURACIÓN DE LAS FACHADAS DEL EDIFICIO LIÉVANO Y EL PALACIO MUNICIPAL, ACTUAL SEDE DE LA ALCALDÍA MAYOR DE BOGOTÁ COMO PARTE DEL PATRIMONIO CULTURAL DEL DISTRITO CAPITAL."/>
    <n v="21976435"/>
    <n v="0"/>
    <n v="0"/>
    <n v="21976435"/>
    <n v="21976435"/>
    <n v="0"/>
    <s v="SEPTIEMBRE"/>
    <s v="3-1-2-02-05-01-0000-00"/>
  </r>
  <r>
    <n v="2018"/>
    <n v="136"/>
    <n v="1"/>
    <d v="2018-01-01T00:00:00"/>
    <d v="2018-12-31T00:00:00"/>
    <d v="2018-12-31T00:00:00"/>
    <x v="1"/>
    <s v="Gastos de Computador"/>
    <n v="91"/>
    <n v="113"/>
    <d v="2018-05-25T00:00:00"/>
    <s v="RENTACOMPUTO S A"/>
    <n v="4"/>
    <s v="ORDEN DE COMPRA"/>
    <n v="87"/>
    <d v="2018-05-24T00:00:00"/>
    <s v="Alquiler de impresoras para el servicio de las dependencias de la Secretaría Jurídica Distrital."/>
    <n v="89983364"/>
    <n v="0"/>
    <n v="0"/>
    <n v="89983364"/>
    <n v="89983364"/>
    <n v="0"/>
    <s v="MAYO"/>
    <s v="3-1-2-01-02-00-0000-00"/>
  </r>
  <r>
    <n v="2018"/>
    <n v="136"/>
    <n v="1"/>
    <d v="2018-01-01T00:00:00"/>
    <d v="2018-12-31T00:00:00"/>
    <d v="2018-12-31T00:00:00"/>
    <x v="7"/>
    <s v="Gastos de Transporte y Comunicación"/>
    <n v="127"/>
    <n v="108"/>
    <d v="2018-05-18T00:00:00"/>
    <s v="EFORCERS S.A."/>
    <n v="4"/>
    <s v="ORDEN DE COMPRA"/>
    <n v="85"/>
    <d v="2018-05-18T00:00:00"/>
    <s v="ADQUIRIR EL SERVICIO DE CORREO ELECTRÓNICO PARA LA SECRETARÍA JURÍDICA DISTRITAL"/>
    <n v="168772173"/>
    <n v="0"/>
    <n v="0"/>
    <n v="168772173"/>
    <n v="168772173"/>
    <n v="0"/>
    <s v="MAYO"/>
    <s v="3-1-2-02-03-00-0000-00"/>
  </r>
  <r>
    <n v="2018"/>
    <n v="136"/>
    <n v="1"/>
    <d v="2018-01-01T00:00:00"/>
    <d v="2018-12-31T00:00:00"/>
    <d v="2018-12-31T00:00:00"/>
    <x v="7"/>
    <s v="Gastos de Transporte y Comunicación"/>
    <n v="127"/>
    <n v="109"/>
    <d v="2018-05-18T00:00:00"/>
    <s v="EFORCERS S.A."/>
    <n v="4"/>
    <s v="ORDEN DE COMPRA"/>
    <n v="86"/>
    <d v="2018-05-18T00:00:00"/>
    <s v="PRESTAR EL SERVICIO DE HOSTING PARA EL ALMACENAMIENTO ACCESIBLE VIA WEB DE LA INFORMACIÓN PRIORITARIA Y MISIONAL DE LA SECRETARÍA JURÍDICA DISTRITAL"/>
    <n v="897612"/>
    <n v="0"/>
    <n v="0"/>
    <n v="897612"/>
    <n v="897612"/>
    <n v="0"/>
    <s v="MAYO"/>
    <s v="3-1-2-02-03-00-0000-00"/>
  </r>
  <r>
    <n v="2018"/>
    <n v="136"/>
    <n v="1"/>
    <d v="2018-01-01T00:00:00"/>
    <d v="2018-12-31T00:00:00"/>
    <d v="2018-12-31T00:00:00"/>
    <x v="7"/>
    <s v="Gastos de Transporte y Comunicación"/>
    <n v="126"/>
    <n v="115"/>
    <d v="2018-05-30T00:00:00"/>
    <s v="EMPRESA DE TELECOMUNICACIONES DE BOGOTA SA ESP"/>
    <n v="4"/>
    <s v="ORDEN DE COMPRA"/>
    <n v="89"/>
    <d v="2018-05-30T00:00:00"/>
    <s v="Prestar el servicio de acceso a internet para el desarrollo de las funciones de la Secretaría Jurídica Distrital."/>
    <n v="10787350"/>
    <n v="0"/>
    <n v="0"/>
    <n v="10787350"/>
    <n v="4945599"/>
    <n v="5841751"/>
    <s v="MAYO"/>
    <s v="3-1-2-02-03-00-0000-00"/>
  </r>
  <r>
    <n v="2018"/>
    <n v="136"/>
    <n v="1"/>
    <d v="2018-01-01T00:00:00"/>
    <d v="2018-12-31T00:00:00"/>
    <d v="2018-12-31T00:00:00"/>
    <x v="5"/>
    <s v="191 - Fortalecimiento de los Sistemas de Información y Comunicaciones de la Secretaría Jurídica Distrital"/>
    <n v="191"/>
    <n v="181"/>
    <d v="2018-10-22T00:00:00"/>
    <s v="ORACLE COLOMBIA LIMITADA"/>
    <n v="4"/>
    <s v="ORDEN DE COMPRA"/>
    <n v="116"/>
    <d v="2018-10-19T00:00:00"/>
    <s v="ADQUIRIR SERVICIO DE  ACTUALIZACIÓN Y SOPORTE TÉCNICO PARA EL SISTEMA BACKUP ORACLE DE LA SECRETARÍA JURÍDICA DISTRITAL."/>
    <n v="1698455"/>
    <n v="0"/>
    <n v="0"/>
    <n v="1698455"/>
    <n v="1698455"/>
    <n v="0"/>
    <s v="OCTUBRE"/>
    <s v="3-3-1-15-07-43-7508-191"/>
  </r>
  <r>
    <n v="2018"/>
    <n v="136"/>
    <n v="1"/>
    <d v="2018-01-01T00:00:00"/>
    <d v="2018-12-31T00:00:00"/>
    <d v="2018-12-31T00:00:00"/>
    <x v="12"/>
    <s v="189 - Fortalecimiento de la capacidad institucional para mejorar la gestion administrativa de la Secretaria Juridica Distrital"/>
    <n v="153"/>
    <n v="177"/>
    <d v="2018-10-16T00:00:00"/>
    <s v="DISTRIBUIDORA NISSAN S.A."/>
    <n v="4"/>
    <s v="ORDEN DE COMPRA"/>
    <n v="31618"/>
    <d v="2018-09-28T00:00:00"/>
    <s v="Adquisición de vehículos para la Secretaría Jurídica Distrital."/>
    <n v="219088421"/>
    <n v="0"/>
    <n v="0"/>
    <n v="219088421"/>
    <n v="219088421"/>
    <n v="0"/>
    <s v="OCTUBRE"/>
    <s v="3-3-1-15-07-43-7509-189"/>
  </r>
  <r>
    <n v="2018"/>
    <n v="136"/>
    <n v="1"/>
    <d v="2018-01-01T00:00:00"/>
    <d v="2018-12-31T00:00:00"/>
    <d v="2018-12-31T00:00:00"/>
    <x v="14"/>
    <s v="Sueldos Personal de Nómina"/>
    <n v="90"/>
    <n v="19"/>
    <d v="2018-01-22T00:00:00"/>
    <s v="SECRETARIA JURIDICA DISTRITAL"/>
    <n v="1"/>
    <s v="RELACION DE AUTORIZACION"/>
    <n v="1"/>
    <d v="2018-01-22T00:00:00"/>
    <s v="Pago de la nómina del mes de enero de 2018."/>
    <n v="475255281"/>
    <n v="0"/>
    <n v="0"/>
    <n v="475255281"/>
    <n v="475255281"/>
    <n v="0"/>
    <s v="ENERO"/>
    <s v="3-1-1-01-01-00-0000-00"/>
  </r>
  <r>
    <n v="2018"/>
    <n v="136"/>
    <n v="1"/>
    <d v="2018-01-01T00:00:00"/>
    <d v="2018-12-31T00:00:00"/>
    <d v="2018-12-31T00:00:00"/>
    <x v="14"/>
    <s v="Sueldos Personal de Nómina"/>
    <n v="111"/>
    <n v="84"/>
    <d v="2018-02-16T00:00:00"/>
    <s v="SECRETARIA JURIDICA DISTRITAL"/>
    <n v="1"/>
    <s v="RELACION DE AUTORIZACION"/>
    <n v="4"/>
    <d v="2018-02-16T00:00:00"/>
    <s v="PAGO DE NÓMINA DEL MES DE FEBRERO DE 2018."/>
    <n v="511213069"/>
    <n v="0"/>
    <n v="0"/>
    <n v="511213069"/>
    <n v="511213069"/>
    <n v="0"/>
    <s v="FEBRERO"/>
    <s v="3-1-1-01-01-00-0000-00"/>
  </r>
  <r>
    <n v="2018"/>
    <n v="136"/>
    <n v="1"/>
    <d v="2018-01-01T00:00:00"/>
    <d v="2018-12-31T00:00:00"/>
    <d v="2018-12-31T00:00:00"/>
    <x v="14"/>
    <s v="Sueldos Personal de Nómina"/>
    <n v="116"/>
    <n v="92"/>
    <d v="2018-03-15T00:00:00"/>
    <s v="SECRETARIA JURIDICA DISTRITAL"/>
    <n v="1"/>
    <s v="RELACION DE AUTORIZACION"/>
    <n v="11"/>
    <d v="2018-03-15T00:00:00"/>
    <s v="Pago de la nómina de la Secretaria jurídica Distrital del mes de Marzo de 2018."/>
    <n v="522419675"/>
    <n v="0"/>
    <n v="0"/>
    <n v="522419675"/>
    <n v="522419675"/>
    <n v="0"/>
    <s v="MARZO"/>
    <s v="3-1-1-01-01-00-0000-00"/>
  </r>
  <r>
    <n v="2018"/>
    <n v="136"/>
    <n v="1"/>
    <d v="2018-01-01T00:00:00"/>
    <d v="2018-12-31T00:00:00"/>
    <d v="2018-12-31T00:00:00"/>
    <x v="14"/>
    <s v="Sueldos Personal de Nómina"/>
    <n v="123"/>
    <n v="100"/>
    <d v="2018-04-18T00:00:00"/>
    <s v="SECRETARIA JURIDICA DISTRITAL"/>
    <n v="1"/>
    <s v="RELACION DE AUTORIZACION"/>
    <n v="14"/>
    <d v="2018-04-18T00:00:00"/>
    <s v="PAGO DE LA NOMINA Y CESANTIAS DEL MES DE ABRIL DE 2018."/>
    <n v="516242169"/>
    <n v="516242169"/>
    <n v="0"/>
    <n v="0"/>
    <n v="0"/>
    <n v="0"/>
    <s v="ABRIL"/>
    <s v="3-1-1-01-01-00-0000-00"/>
  </r>
  <r>
    <n v="2018"/>
    <n v="136"/>
    <n v="1"/>
    <d v="2018-01-01T00:00:00"/>
    <d v="2018-12-31T00:00:00"/>
    <d v="2018-12-31T00:00:00"/>
    <x v="14"/>
    <s v="Sueldos Personal de Nómina"/>
    <n v="124"/>
    <n v="102"/>
    <d v="2018-04-19T00:00:00"/>
    <s v="SECRETARIA JURIDICA DISTRITAL"/>
    <n v="1"/>
    <s v="RELACION DE AUTORIZACION"/>
    <n v="14"/>
    <d v="2018-04-19T00:00:00"/>
    <s v="Pago de la nómina del mes de abril de 2018, de los servidores de planta de la Secretaría Jurídica Distrital."/>
    <n v="516242169"/>
    <n v="0"/>
    <n v="0"/>
    <n v="516242169"/>
    <n v="516242169"/>
    <n v="0"/>
    <s v="ABRIL"/>
    <s v="3-1-1-01-01-00-0000-00"/>
  </r>
  <r>
    <n v="2018"/>
    <n v="136"/>
    <n v="1"/>
    <d v="2018-01-01T00:00:00"/>
    <d v="2018-12-31T00:00:00"/>
    <d v="2018-12-31T00:00:00"/>
    <x v="14"/>
    <s v="Sueldos Personal de Nómina"/>
    <n v="131"/>
    <n v="110"/>
    <d v="2018-05-21T00:00:00"/>
    <s v="SECRETARIA JURIDICA DISTRITAL"/>
    <n v="1"/>
    <s v="RELACION DE AUTORIZACION"/>
    <n v="17"/>
    <d v="2018-05-21T00:00:00"/>
    <s v="Pago de la nómina de los servidores públicos de la Secretaría Jurídica Distrital,  del mes de Mayo de 2018."/>
    <n v="510056174"/>
    <n v="0"/>
    <n v="0"/>
    <n v="510056174"/>
    <n v="510056174"/>
    <n v="0"/>
    <s v="MAYO"/>
    <s v="3-1-1-01-01-00-0000-00"/>
  </r>
  <r>
    <n v="2018"/>
    <n v="136"/>
    <n v="1"/>
    <d v="2018-01-01T00:00:00"/>
    <d v="2018-12-31T00:00:00"/>
    <d v="2018-12-31T00:00:00"/>
    <x v="14"/>
    <s v="Sueldos Personal de Nómina"/>
    <n v="135"/>
    <n v="118"/>
    <d v="2018-06-08T00:00:00"/>
    <s v="SECRETARIA JURIDICA DISTRITAL"/>
    <n v="1"/>
    <s v="RELACION DE AUTORIZACION"/>
    <n v="21"/>
    <d v="2018-06-08T00:00:00"/>
    <s v="Pago de la nómina y prima semestral del mes de junio de 2018, de los servidores de planta de la Secretaria Jurídica Distrital."/>
    <n v="548879609"/>
    <n v="0"/>
    <n v="0"/>
    <n v="548879609"/>
    <n v="548879609"/>
    <n v="0"/>
    <s v="JUNIO"/>
    <s v="3-1-1-01-01-00-0000-00"/>
  </r>
  <r>
    <n v="2018"/>
    <n v="136"/>
    <n v="1"/>
    <d v="2018-01-01T00:00:00"/>
    <d v="2018-12-31T00:00:00"/>
    <d v="2018-12-31T00:00:00"/>
    <x v="14"/>
    <s v="Sueldos Personal de Nómina"/>
    <n v="151"/>
    <n v="126"/>
    <d v="2018-07-17T00:00:00"/>
    <s v="SECRETARIA JURIDICA DISTRITAL"/>
    <n v="1"/>
    <s v="RELACION DE AUTORIZACION"/>
    <n v="24"/>
    <d v="2018-07-17T00:00:00"/>
    <s v="Pago de la nómina del mes de julio de 2018 de  los servidores de planta de la Secretaría Jurídica Distrital."/>
    <n v="550860320"/>
    <n v="0"/>
    <n v="0"/>
    <n v="550860320"/>
    <n v="550860320"/>
    <n v="0"/>
    <s v="JULIO"/>
    <s v="3-1-1-01-01-00-0000-00"/>
  </r>
  <r>
    <n v="2018"/>
    <n v="136"/>
    <n v="1"/>
    <d v="2018-01-01T00:00:00"/>
    <d v="2018-12-31T00:00:00"/>
    <d v="2018-12-31T00:00:00"/>
    <x v="14"/>
    <s v="Sueldos Personal de Nómina"/>
    <n v="168"/>
    <n v="141"/>
    <d v="2018-08-22T00:00:00"/>
    <s v="SECRETARIA JURIDICA DISTRITAL"/>
    <n v="1"/>
    <s v="RELACION DE AUTORIZACION"/>
    <n v="29"/>
    <d v="2018-08-22T00:00:00"/>
    <s v="PAGO DE LA NOMINA DEL MES DE AGOSTO DE 2018, DE LOS SERVIDORES DE PLANTA FIJA DE LA SECRETARIA JURIDICA DISTRITAL."/>
    <n v="481046418"/>
    <n v="0"/>
    <n v="0"/>
    <n v="481046418"/>
    <n v="481046418"/>
    <n v="0"/>
    <s v="AGOSTO"/>
    <s v="3-1-1-01-01-00-0000-00"/>
  </r>
  <r>
    <n v="2018"/>
    <n v="136"/>
    <n v="1"/>
    <d v="2018-01-01T00:00:00"/>
    <d v="2018-12-31T00:00:00"/>
    <d v="2018-12-31T00:00:00"/>
    <x v="14"/>
    <s v="Sueldos Personal de Nómina"/>
    <n v="179"/>
    <n v="154"/>
    <d v="2018-09-05T00:00:00"/>
    <s v="SECRETARIA JURIDICA DISTRITAL"/>
    <n v="1"/>
    <s v="RELACION DE AUTORIZACION"/>
    <n v="32"/>
    <d v="2018-09-04T00:00:00"/>
    <s v="NÓMINA ADICIONAL DEL MES DE AGOSTO DE 2018."/>
    <n v="9851676"/>
    <n v="0"/>
    <n v="0"/>
    <n v="9851676"/>
    <n v="9851676"/>
    <n v="0"/>
    <s v="SEPTIEMBRE"/>
    <s v="3-1-1-01-01-00-0000-00"/>
  </r>
  <r>
    <n v="2018"/>
    <n v="136"/>
    <n v="1"/>
    <d v="2018-01-01T00:00:00"/>
    <d v="2018-12-31T00:00:00"/>
    <d v="2018-12-31T00:00:00"/>
    <x v="14"/>
    <s v="Sueldos Personal de Nómina"/>
    <n v="185"/>
    <n v="161"/>
    <d v="2018-09-18T00:00:00"/>
    <s v="SECRETARIA JURIDICA DISTRITAL"/>
    <n v="1"/>
    <s v="RELACION DE AUTORIZACION"/>
    <n v="33"/>
    <d v="2018-09-18T00:00:00"/>
    <s v="PAGO DE LA NÓMINA DEL MES DE SEPTIEMBRE DE 2018."/>
    <n v="529390307"/>
    <n v="0"/>
    <n v="0"/>
    <n v="529390307"/>
    <n v="529390307"/>
    <n v="0"/>
    <s v="SEPTIEMBRE"/>
    <s v="3-1-1-01-01-00-0000-00"/>
  </r>
  <r>
    <n v="2018"/>
    <n v="136"/>
    <n v="1"/>
    <d v="2018-01-01T00:00:00"/>
    <d v="2018-12-31T00:00:00"/>
    <d v="2018-12-31T00:00:00"/>
    <x v="14"/>
    <s v="Sueldos Personal de Nómina"/>
    <n v="199"/>
    <n v="179"/>
    <d v="2018-10-18T00:00:00"/>
    <s v="SECRETARIA JURIDICA DISTRITAL"/>
    <n v="1"/>
    <s v="RELACION DE AUTORIZACION"/>
    <n v="37"/>
    <d v="2018-10-19T00:00:00"/>
    <s v="PAGO DE LA NÓMINA DEL MES DE OCTUBRE DE 2018."/>
    <n v="502215412"/>
    <n v="0"/>
    <n v="0"/>
    <n v="502215412"/>
    <n v="502215412"/>
    <n v="0"/>
    <s v="OCTUBRE"/>
    <s v="3-1-1-01-01-00-0000-00"/>
  </r>
  <r>
    <n v="2018"/>
    <n v="136"/>
    <n v="1"/>
    <d v="2018-01-01T00:00:00"/>
    <d v="2018-12-31T00:00:00"/>
    <d v="2018-12-31T00:00:00"/>
    <x v="14"/>
    <s v="Sueldos Personal de Nómina"/>
    <n v="214"/>
    <n v="199"/>
    <d v="2018-11-20T00:00:00"/>
    <s v="SECRETARIA JURIDICA DISTRITAL"/>
    <n v="1"/>
    <s v="RELACION DE AUTORIZACION"/>
    <n v="44"/>
    <d v="2018-11-20T00:00:00"/>
    <s v="Pago de la nómina de los servidores de la Secretaría Jurídica Distrital, del mes de Noviembre de 2018."/>
    <n v="511266717"/>
    <n v="0"/>
    <n v="0"/>
    <n v="511266717"/>
    <n v="511266717"/>
    <n v="0"/>
    <s v="NOVIEMBRE"/>
    <s v="3-1-1-01-01-00-0000-00"/>
  </r>
  <r>
    <n v="2018"/>
    <n v="136"/>
    <n v="1"/>
    <d v="2018-01-01T00:00:00"/>
    <d v="2018-12-31T00:00:00"/>
    <d v="2018-12-31T00:00:00"/>
    <x v="14"/>
    <s v="Sueldos Personal de Nómina"/>
    <n v="224"/>
    <n v="207"/>
    <d v="2018-12-07T00:00:00"/>
    <s v="SECRETARIA JURIDICA DISTRITAL"/>
    <n v="1"/>
    <s v="RELACION DE AUTORIZACION"/>
    <n v="47"/>
    <d v="2018-12-07T00:00:00"/>
    <s v="Pago de la nómina del mes de diciembre de 2018, de  los servidores de planta de la Secretaría Jurídica Distrital."/>
    <n v="602967215"/>
    <n v="0"/>
    <n v="0"/>
    <n v="602967215"/>
    <n v="593599876"/>
    <n v="9367339"/>
    <s v="DICIEMBRE"/>
    <s v="3-1-1-01-01-00-0000-00"/>
  </r>
  <r>
    <n v="2018"/>
    <n v="136"/>
    <n v="1"/>
    <d v="2018-01-01T00:00:00"/>
    <d v="2018-12-31T00:00:00"/>
    <d v="2018-12-31T00:00:00"/>
    <x v="15"/>
    <s v="Gastos de Representación"/>
    <n v="90"/>
    <n v="19"/>
    <d v="2018-01-22T00:00:00"/>
    <s v="SECRETARIA JURIDICA DISTRITAL"/>
    <n v="1"/>
    <s v="RELACION DE AUTORIZACION"/>
    <n v="1"/>
    <d v="2018-01-22T00:00:00"/>
    <s v="Pago de la nómina del mes de enero de 2018."/>
    <n v="40305468"/>
    <n v="0"/>
    <n v="0"/>
    <n v="40305468"/>
    <n v="40305468"/>
    <n v="0"/>
    <s v="ENERO"/>
    <s v="3-1-1-01-04-00-0000-00"/>
  </r>
  <r>
    <n v="2018"/>
    <n v="136"/>
    <n v="1"/>
    <d v="2018-01-01T00:00:00"/>
    <d v="2018-12-31T00:00:00"/>
    <d v="2018-12-31T00:00:00"/>
    <x v="15"/>
    <s v="Gastos de Representación"/>
    <n v="111"/>
    <n v="84"/>
    <d v="2018-02-16T00:00:00"/>
    <s v="SECRETARIA JURIDICA DISTRITAL"/>
    <n v="1"/>
    <s v="RELACION DE AUTORIZACION"/>
    <n v="4"/>
    <d v="2018-02-16T00:00:00"/>
    <s v="PAGO DE NÓMINA DEL MES DE FEBRERO DE 2018."/>
    <n v="42844734"/>
    <n v="0"/>
    <n v="0"/>
    <n v="42844734"/>
    <n v="42844734"/>
    <n v="0"/>
    <s v="FEBRERO"/>
    <s v="3-1-1-01-04-00-0000-00"/>
  </r>
  <r>
    <n v="2018"/>
    <n v="136"/>
    <n v="1"/>
    <d v="2018-01-01T00:00:00"/>
    <d v="2018-12-31T00:00:00"/>
    <d v="2018-12-31T00:00:00"/>
    <x v="15"/>
    <s v="Gastos de Representación"/>
    <n v="116"/>
    <n v="92"/>
    <d v="2018-03-15T00:00:00"/>
    <s v="SECRETARIA JURIDICA DISTRITAL"/>
    <n v="1"/>
    <s v="RELACION DE AUTORIZACION"/>
    <n v="11"/>
    <d v="2018-03-15T00:00:00"/>
    <s v="Pago de la nómina de la Secretaria jurídica Distrital del mes de Marzo de 2018."/>
    <n v="42844734"/>
    <n v="0"/>
    <n v="0"/>
    <n v="42844734"/>
    <n v="42844734"/>
    <n v="0"/>
    <s v="MARZO"/>
    <s v="3-1-1-01-04-00-0000-00"/>
  </r>
  <r>
    <n v="2018"/>
    <n v="136"/>
    <n v="1"/>
    <d v="2018-01-01T00:00:00"/>
    <d v="2018-12-31T00:00:00"/>
    <d v="2018-12-31T00:00:00"/>
    <x v="15"/>
    <s v="Gastos de Representación"/>
    <n v="123"/>
    <n v="100"/>
    <d v="2018-04-18T00:00:00"/>
    <s v="SECRETARIA JURIDICA DISTRITAL"/>
    <n v="1"/>
    <s v="RELACION DE AUTORIZACION"/>
    <n v="14"/>
    <d v="2018-04-18T00:00:00"/>
    <s v="PAGO DE LA NOMINA Y CESANTIAS DEL MES DE ABRIL DE 2018."/>
    <n v="41220668"/>
    <n v="41220668"/>
    <n v="0"/>
    <n v="0"/>
    <n v="0"/>
    <n v="0"/>
    <s v="ABRIL"/>
    <s v="3-1-1-01-04-00-0000-00"/>
  </r>
  <r>
    <n v="2018"/>
    <n v="136"/>
    <n v="1"/>
    <d v="2018-01-01T00:00:00"/>
    <d v="2018-12-31T00:00:00"/>
    <d v="2018-12-31T00:00:00"/>
    <x v="15"/>
    <s v="Gastos de Representación"/>
    <n v="124"/>
    <n v="102"/>
    <d v="2018-04-19T00:00:00"/>
    <s v="SECRETARIA JURIDICA DISTRITAL"/>
    <n v="1"/>
    <s v="RELACION DE AUTORIZACION"/>
    <n v="14"/>
    <d v="2018-04-19T00:00:00"/>
    <s v="Pago de la nómina del mes de abril de 2018, de los servidores de planta de la Secretaría Jurídica Distrital."/>
    <n v="41220668"/>
    <n v="0"/>
    <n v="0"/>
    <n v="41220668"/>
    <n v="41220668"/>
    <n v="0"/>
    <s v="ABRIL"/>
    <s v="3-1-1-01-04-00-0000-00"/>
  </r>
  <r>
    <n v="2018"/>
    <n v="136"/>
    <n v="1"/>
    <d v="2018-01-01T00:00:00"/>
    <d v="2018-12-31T00:00:00"/>
    <d v="2018-12-31T00:00:00"/>
    <x v="15"/>
    <s v="Gastos de Representación"/>
    <n v="131"/>
    <n v="110"/>
    <d v="2018-05-21T00:00:00"/>
    <s v="SECRETARIA JURIDICA DISTRITAL"/>
    <n v="1"/>
    <s v="RELACION DE AUTORIZACION"/>
    <n v="17"/>
    <d v="2018-05-21T00:00:00"/>
    <s v="Pago de la nómina de los servidores públicos de la Secretaría Jurídica Distrital,  del mes de Mayo de 2018."/>
    <n v="42844734"/>
    <n v="0"/>
    <n v="0"/>
    <n v="42844734"/>
    <n v="42844734"/>
    <n v="0"/>
    <s v="MAYO"/>
    <s v="3-1-1-01-04-00-0000-00"/>
  </r>
  <r>
    <n v="2018"/>
    <n v="136"/>
    <n v="1"/>
    <d v="2018-01-01T00:00:00"/>
    <d v="2018-12-31T00:00:00"/>
    <d v="2018-12-31T00:00:00"/>
    <x v="15"/>
    <s v="Gastos de Representación"/>
    <n v="135"/>
    <n v="118"/>
    <d v="2018-06-08T00:00:00"/>
    <s v="SECRETARIA JURIDICA DISTRITAL"/>
    <n v="1"/>
    <s v="RELACION DE AUTORIZACION"/>
    <n v="21"/>
    <d v="2018-06-08T00:00:00"/>
    <s v="Pago de la nómina y prima semestral del mes de junio de 2018, de los servidores de planta de la Secretaria Jurídica Distrital."/>
    <n v="41477100"/>
    <n v="0"/>
    <n v="0"/>
    <n v="41477100"/>
    <n v="41477100"/>
    <n v="0"/>
    <s v="JUNIO"/>
    <s v="3-1-1-01-04-00-0000-00"/>
  </r>
  <r>
    <n v="2018"/>
    <n v="136"/>
    <n v="1"/>
    <d v="2018-01-01T00:00:00"/>
    <d v="2018-12-31T00:00:00"/>
    <d v="2018-12-31T00:00:00"/>
    <x v="15"/>
    <s v="Gastos de Representación"/>
    <n v="151"/>
    <n v="126"/>
    <d v="2018-07-17T00:00:00"/>
    <s v="SECRETARIA JURIDICA DISTRITAL"/>
    <n v="1"/>
    <s v="RELACION DE AUTORIZACION"/>
    <n v="24"/>
    <d v="2018-07-17T00:00:00"/>
    <s v="Pago de la nómina del mes de julio de 2018 de  los servidores de planta de la Secretaría Jurídica Distrital."/>
    <n v="42331871"/>
    <n v="0"/>
    <n v="0"/>
    <n v="42331871"/>
    <n v="42331871"/>
    <n v="0"/>
    <s v="JULIO"/>
    <s v="3-1-1-01-04-00-0000-00"/>
  </r>
  <r>
    <n v="2018"/>
    <n v="136"/>
    <n v="1"/>
    <d v="2018-01-01T00:00:00"/>
    <d v="2018-12-31T00:00:00"/>
    <d v="2018-12-31T00:00:00"/>
    <x v="15"/>
    <s v="Gastos de Representación"/>
    <n v="168"/>
    <n v="141"/>
    <d v="2018-08-22T00:00:00"/>
    <s v="SECRETARIA JURIDICA DISTRITAL"/>
    <n v="1"/>
    <s v="RELACION DE AUTORIZACION"/>
    <n v="29"/>
    <d v="2018-08-22T00:00:00"/>
    <s v="PAGO DE LA NOMINA DEL MES DE AGOSTO DE 2018, DE LOS SERVIDORES DE PLANTA FIJA DE LA SECRETARIA JURIDICA DISTRITAL."/>
    <n v="36226967"/>
    <n v="0"/>
    <n v="0"/>
    <n v="36226967"/>
    <n v="36226967"/>
    <n v="0"/>
    <s v="AGOSTO"/>
    <s v="3-1-1-01-04-00-0000-00"/>
  </r>
  <r>
    <n v="2018"/>
    <n v="136"/>
    <n v="1"/>
    <d v="2018-01-01T00:00:00"/>
    <d v="2018-12-31T00:00:00"/>
    <d v="2018-12-31T00:00:00"/>
    <x v="15"/>
    <s v="Gastos de Representación"/>
    <n v="185"/>
    <n v="161"/>
    <d v="2018-09-18T00:00:00"/>
    <s v="SECRETARIA JURIDICA DISTRITAL"/>
    <n v="1"/>
    <s v="RELACION DE AUTORIZACION"/>
    <n v="33"/>
    <d v="2018-09-18T00:00:00"/>
    <s v="PAGO DE LA NÓMINA DEL MES DE SEPTIEMBRE DE 2018."/>
    <n v="41752710"/>
    <n v="0"/>
    <n v="0"/>
    <n v="41752710"/>
    <n v="41752710"/>
    <n v="0"/>
    <s v="SEPTIEMBRE"/>
    <s v="3-1-1-01-04-00-0000-00"/>
  </r>
  <r>
    <n v="2018"/>
    <n v="136"/>
    <n v="1"/>
    <d v="2018-01-01T00:00:00"/>
    <d v="2018-12-31T00:00:00"/>
    <d v="2018-12-31T00:00:00"/>
    <x v="15"/>
    <s v="Gastos de Representación"/>
    <n v="199"/>
    <n v="179"/>
    <d v="2018-10-18T00:00:00"/>
    <s v="SECRETARIA JURIDICA DISTRITAL"/>
    <n v="1"/>
    <s v="RELACION DE AUTORIZACION"/>
    <n v="37"/>
    <d v="2018-10-19T00:00:00"/>
    <s v="PAGO DE LA NÓMINA DEL MES DE OCTUBRE DE 2018."/>
    <n v="30556902"/>
    <n v="0"/>
    <n v="0"/>
    <n v="30556902"/>
    <n v="30556902"/>
    <n v="0"/>
    <s v="OCTUBRE"/>
    <s v="3-1-1-01-04-00-0000-00"/>
  </r>
  <r>
    <n v="2018"/>
    <n v="136"/>
    <n v="1"/>
    <d v="2018-01-01T00:00:00"/>
    <d v="2018-12-31T00:00:00"/>
    <d v="2018-12-31T00:00:00"/>
    <x v="15"/>
    <s v="Gastos de Representación"/>
    <n v="214"/>
    <n v="199"/>
    <d v="2018-11-20T00:00:00"/>
    <s v="SECRETARIA JURIDICA DISTRITAL"/>
    <n v="1"/>
    <s v="RELACION DE AUTORIZACION"/>
    <n v="44"/>
    <d v="2018-11-20T00:00:00"/>
    <s v="Pago de la nómina de los servidores de la Secretaría Jurídica Distrital, del mes de Noviembre de 2018."/>
    <n v="39676468"/>
    <n v="0"/>
    <n v="0"/>
    <n v="39676468"/>
    <n v="39676468"/>
    <n v="0"/>
    <s v="NOVIEMBRE"/>
    <s v="3-1-1-01-04-00-0000-00"/>
  </r>
  <r>
    <n v="2018"/>
    <n v="136"/>
    <n v="1"/>
    <d v="2018-01-01T00:00:00"/>
    <d v="2018-12-31T00:00:00"/>
    <d v="2018-12-31T00:00:00"/>
    <x v="15"/>
    <s v="Gastos de Representación"/>
    <n v="224"/>
    <n v="207"/>
    <d v="2018-12-07T00:00:00"/>
    <s v="SECRETARIA JURIDICA DISTRITAL"/>
    <n v="1"/>
    <s v="RELACION DE AUTORIZACION"/>
    <n v="47"/>
    <d v="2018-12-07T00:00:00"/>
    <s v="Pago de la nómina del mes de diciembre de 2018, de  los servidores de planta de la Secretaría Jurídica Distrital."/>
    <n v="41876039"/>
    <n v="0"/>
    <n v="0"/>
    <n v="41876039"/>
    <n v="41876039"/>
    <n v="0"/>
    <s v="DICIEMBRE"/>
    <s v="3-1-1-01-04-00-0000-00"/>
  </r>
  <r>
    <n v="2018"/>
    <n v="136"/>
    <n v="1"/>
    <d v="2018-01-01T00:00:00"/>
    <d v="2018-12-31T00:00:00"/>
    <d v="2018-12-31T00:00:00"/>
    <x v="16"/>
    <s v="Horas Extras, Dominicales, Festivos, Recargo Nocturno y Trabajo Suplementario"/>
    <n v="90"/>
    <n v="19"/>
    <d v="2018-01-22T00:00:00"/>
    <s v="SECRETARIA JURIDICA DISTRITAL"/>
    <n v="1"/>
    <s v="RELACION DE AUTORIZACION"/>
    <n v="1"/>
    <d v="2018-01-22T00:00:00"/>
    <s v="Pago de la nómina del mes de enero de 2018."/>
    <n v="7983505"/>
    <n v="0"/>
    <n v="0"/>
    <n v="7983505"/>
    <n v="7983505"/>
    <n v="0"/>
    <s v="ENERO"/>
    <s v="3-1-1-01-05-00-0000-00"/>
  </r>
  <r>
    <n v="2018"/>
    <n v="136"/>
    <n v="1"/>
    <d v="2018-01-01T00:00:00"/>
    <d v="2018-12-31T00:00:00"/>
    <d v="2018-12-31T00:00:00"/>
    <x v="16"/>
    <s v="Horas Extras, Dominicales, Festivos, Recargo Nocturno y Trabajo Suplementario"/>
    <n v="111"/>
    <n v="84"/>
    <d v="2018-02-16T00:00:00"/>
    <s v="SECRETARIA JURIDICA DISTRITAL"/>
    <n v="1"/>
    <s v="RELACION DE AUTORIZACION"/>
    <n v="4"/>
    <d v="2018-02-16T00:00:00"/>
    <s v="PAGO DE NÓMINA DEL MES DE FEBRERO DE 2018."/>
    <n v="8768851"/>
    <n v="0"/>
    <n v="0"/>
    <n v="8768851"/>
    <n v="8768851"/>
    <n v="0"/>
    <s v="FEBRERO"/>
    <s v="3-1-1-01-05-00-0000-00"/>
  </r>
  <r>
    <n v="2018"/>
    <n v="136"/>
    <n v="1"/>
    <d v="2018-01-01T00:00:00"/>
    <d v="2018-12-31T00:00:00"/>
    <d v="2018-12-31T00:00:00"/>
    <x v="16"/>
    <s v="Horas Extras, Dominicales, Festivos, Recargo Nocturno y Trabajo Suplementario"/>
    <n v="116"/>
    <n v="92"/>
    <d v="2018-03-15T00:00:00"/>
    <s v="SECRETARIA JURIDICA DISTRITAL"/>
    <n v="1"/>
    <s v="RELACION DE AUTORIZACION"/>
    <n v="11"/>
    <d v="2018-03-15T00:00:00"/>
    <s v="Pago de la nómina de la Secretaria jurídica Distrital del mes de Marzo de 2018."/>
    <n v="7662980"/>
    <n v="0"/>
    <n v="0"/>
    <n v="7662980"/>
    <n v="7662980"/>
    <n v="0"/>
    <s v="MARZO"/>
    <s v="3-1-1-01-05-00-0000-00"/>
  </r>
  <r>
    <n v="2018"/>
    <n v="136"/>
    <n v="1"/>
    <d v="2018-01-01T00:00:00"/>
    <d v="2018-12-31T00:00:00"/>
    <d v="2018-12-31T00:00:00"/>
    <x v="16"/>
    <s v="Horas Extras, Dominicales, Festivos, Recargo Nocturno y Trabajo Suplementario"/>
    <n v="123"/>
    <n v="100"/>
    <d v="2018-04-18T00:00:00"/>
    <s v="SECRETARIA JURIDICA DISTRITAL"/>
    <n v="1"/>
    <s v="RELACION DE AUTORIZACION"/>
    <n v="14"/>
    <d v="2018-04-18T00:00:00"/>
    <s v="PAGO DE LA NOMINA Y CESANTIAS DEL MES DE ABRIL DE 2018."/>
    <n v="7709975"/>
    <n v="7709975"/>
    <n v="0"/>
    <n v="0"/>
    <n v="0"/>
    <n v="0"/>
    <s v="ABRIL"/>
    <s v="3-1-1-01-05-00-0000-00"/>
  </r>
  <r>
    <n v="2018"/>
    <n v="136"/>
    <n v="1"/>
    <d v="2018-01-01T00:00:00"/>
    <d v="2018-12-31T00:00:00"/>
    <d v="2018-12-31T00:00:00"/>
    <x v="16"/>
    <s v="Horas Extras, Dominicales, Festivos, Recargo Nocturno y Trabajo Suplementario"/>
    <n v="124"/>
    <n v="102"/>
    <d v="2018-04-19T00:00:00"/>
    <s v="SECRETARIA JURIDICA DISTRITAL"/>
    <n v="1"/>
    <s v="RELACION DE AUTORIZACION"/>
    <n v="14"/>
    <d v="2018-04-19T00:00:00"/>
    <s v="Pago de la nómina del mes de abril de 2018, de los servidores de planta de la Secretaría Jurídica Distrital."/>
    <n v="7709975"/>
    <n v="0"/>
    <n v="0"/>
    <n v="7709975"/>
    <n v="7709975"/>
    <n v="0"/>
    <s v="ABRIL"/>
    <s v="3-1-1-01-05-00-0000-00"/>
  </r>
  <r>
    <n v="2018"/>
    <n v="136"/>
    <n v="1"/>
    <d v="2018-01-01T00:00:00"/>
    <d v="2018-12-31T00:00:00"/>
    <d v="2018-12-31T00:00:00"/>
    <x v="16"/>
    <s v="Horas Extras, Dominicales, Festivos, Recargo Nocturno y Trabajo Suplementario"/>
    <n v="131"/>
    <n v="110"/>
    <d v="2018-05-21T00:00:00"/>
    <s v="SECRETARIA JURIDICA DISTRITAL"/>
    <n v="1"/>
    <s v="RELACION DE AUTORIZACION"/>
    <n v="17"/>
    <d v="2018-05-21T00:00:00"/>
    <s v="Pago de la nómina de los servidores públicos de la Secretaría Jurídica Distrital,  del mes de Mayo de 2018."/>
    <n v="9528143"/>
    <n v="0"/>
    <n v="0"/>
    <n v="9528143"/>
    <n v="9528143"/>
    <n v="0"/>
    <s v="MAYO"/>
    <s v="3-1-1-01-05-00-0000-00"/>
  </r>
  <r>
    <n v="2018"/>
    <n v="136"/>
    <n v="1"/>
    <d v="2018-01-01T00:00:00"/>
    <d v="2018-12-31T00:00:00"/>
    <d v="2018-12-31T00:00:00"/>
    <x v="16"/>
    <s v="Horas Extras, Dominicales, Festivos, Recargo Nocturno y Trabajo Suplementario"/>
    <n v="135"/>
    <n v="118"/>
    <d v="2018-06-08T00:00:00"/>
    <s v="SECRETARIA JURIDICA DISTRITAL"/>
    <n v="1"/>
    <s v="RELACION DE AUTORIZACION"/>
    <n v="21"/>
    <d v="2018-06-08T00:00:00"/>
    <s v="Pago de la nómina y prima semestral del mes de junio de 2018, de los servidores de planta de la Secretaria Jurídica Distrital."/>
    <n v="8580919"/>
    <n v="0"/>
    <n v="0"/>
    <n v="8580919"/>
    <n v="8580919"/>
    <n v="0"/>
    <s v="JUNIO"/>
    <s v="3-1-1-01-05-00-0000-00"/>
  </r>
  <r>
    <n v="2018"/>
    <n v="136"/>
    <n v="1"/>
    <d v="2018-01-01T00:00:00"/>
    <d v="2018-12-31T00:00:00"/>
    <d v="2018-12-31T00:00:00"/>
    <x v="16"/>
    <s v="Horas Extras, Dominicales, Festivos, Recargo Nocturno y Trabajo Suplementario"/>
    <n v="151"/>
    <n v="126"/>
    <d v="2018-07-17T00:00:00"/>
    <s v="SECRETARIA JURIDICA DISTRITAL"/>
    <n v="1"/>
    <s v="RELACION DE AUTORIZACION"/>
    <n v="24"/>
    <d v="2018-07-17T00:00:00"/>
    <s v="Pago de la nómina del mes de julio de 2018 de  los servidores de planta de la Secretaría Jurídica Distrital."/>
    <n v="9786039"/>
    <n v="0"/>
    <n v="0"/>
    <n v="9786039"/>
    <n v="9786039"/>
    <n v="0"/>
    <s v="JULIO"/>
    <s v="3-1-1-01-05-00-0000-00"/>
  </r>
  <r>
    <n v="2018"/>
    <n v="136"/>
    <n v="1"/>
    <d v="2018-01-01T00:00:00"/>
    <d v="2018-12-31T00:00:00"/>
    <d v="2018-12-31T00:00:00"/>
    <x v="16"/>
    <s v="Horas Extras, Dominicales, Festivos, Recargo Nocturno y Trabajo Suplementario"/>
    <n v="168"/>
    <n v="141"/>
    <d v="2018-08-22T00:00:00"/>
    <s v="SECRETARIA JURIDICA DISTRITAL"/>
    <n v="1"/>
    <s v="RELACION DE AUTORIZACION"/>
    <n v="29"/>
    <d v="2018-08-22T00:00:00"/>
    <s v="PAGO DE LA NOMINA DEL MES DE AGOSTO DE 2018, DE LOS SERVIDORES DE PLANTA FIJA DE LA SECRETARIA JURIDICA DISTRITAL."/>
    <n v="9383670"/>
    <n v="0"/>
    <n v="0"/>
    <n v="9383670"/>
    <n v="9383670"/>
    <n v="0"/>
    <s v="AGOSTO"/>
    <s v="3-1-1-01-05-00-0000-00"/>
  </r>
  <r>
    <n v="2018"/>
    <n v="136"/>
    <n v="1"/>
    <d v="2018-01-01T00:00:00"/>
    <d v="2018-12-31T00:00:00"/>
    <d v="2018-12-31T00:00:00"/>
    <x v="16"/>
    <s v="Horas Extras, Dominicales, Festivos, Recargo Nocturno y Trabajo Suplementario"/>
    <n v="185"/>
    <n v="161"/>
    <d v="2018-09-18T00:00:00"/>
    <s v="SECRETARIA JURIDICA DISTRITAL"/>
    <n v="1"/>
    <s v="RELACION DE AUTORIZACION"/>
    <n v="33"/>
    <d v="2018-09-18T00:00:00"/>
    <s v="PAGO DE LA NÓMINA DEL MES DE SEPTIEMBRE DE 2018."/>
    <n v="8452243"/>
    <n v="0"/>
    <n v="0"/>
    <n v="8452243"/>
    <n v="8452243"/>
    <n v="0"/>
    <s v="SEPTIEMBRE"/>
    <s v="3-1-1-01-05-00-0000-00"/>
  </r>
  <r>
    <n v="2018"/>
    <n v="136"/>
    <n v="1"/>
    <d v="2018-01-01T00:00:00"/>
    <d v="2018-12-31T00:00:00"/>
    <d v="2018-12-31T00:00:00"/>
    <x v="16"/>
    <s v="Horas Extras, Dominicales, Festivos, Recargo Nocturno y Trabajo Suplementario"/>
    <n v="199"/>
    <n v="179"/>
    <d v="2018-10-18T00:00:00"/>
    <s v="SECRETARIA JURIDICA DISTRITAL"/>
    <n v="1"/>
    <s v="RELACION DE AUTORIZACION"/>
    <n v="37"/>
    <d v="2018-10-19T00:00:00"/>
    <s v="PAGO DE LA NÓMINA DEL MES DE OCTUBRE DE 2018."/>
    <n v="7540290"/>
    <n v="0"/>
    <n v="0"/>
    <n v="7540290"/>
    <n v="7540290"/>
    <n v="0"/>
    <s v="OCTUBRE"/>
    <s v="3-1-1-01-05-00-0000-00"/>
  </r>
  <r>
    <n v="2018"/>
    <n v="136"/>
    <n v="1"/>
    <d v="2018-01-01T00:00:00"/>
    <d v="2018-12-31T00:00:00"/>
    <d v="2018-12-31T00:00:00"/>
    <x v="16"/>
    <s v="Horas Extras, Dominicales, Festivos, Recargo Nocturno y Trabajo Suplementario"/>
    <n v="214"/>
    <n v="199"/>
    <d v="2018-11-20T00:00:00"/>
    <s v="SECRETARIA JURIDICA DISTRITAL"/>
    <n v="1"/>
    <s v="RELACION DE AUTORIZACION"/>
    <n v="44"/>
    <d v="2018-11-20T00:00:00"/>
    <s v="Pago de la nómina de los servidores de la Secretaría Jurídica Distrital, del mes de Noviembre de 2018."/>
    <n v="8613406"/>
    <n v="0"/>
    <n v="0"/>
    <n v="8613406"/>
    <n v="8613406"/>
    <n v="0"/>
    <s v="NOVIEMBRE"/>
    <s v="3-1-1-01-05-00-0000-00"/>
  </r>
  <r>
    <n v="2018"/>
    <n v="136"/>
    <n v="1"/>
    <d v="2018-01-01T00:00:00"/>
    <d v="2018-12-31T00:00:00"/>
    <d v="2018-12-31T00:00:00"/>
    <x v="16"/>
    <s v="Horas Extras, Dominicales, Festivos, Recargo Nocturno y Trabajo Suplementario"/>
    <n v="224"/>
    <n v="207"/>
    <d v="2018-12-07T00:00:00"/>
    <s v="SECRETARIA JURIDICA DISTRITAL"/>
    <n v="1"/>
    <s v="RELACION DE AUTORIZACION"/>
    <n v="47"/>
    <d v="2018-12-07T00:00:00"/>
    <s v="Pago de la nómina del mes de diciembre de 2018, de  los servidores de planta de la Secretaría Jurídica Distrital."/>
    <n v="6799529"/>
    <n v="0"/>
    <n v="0"/>
    <n v="6799529"/>
    <n v="6799529"/>
    <n v="0"/>
    <s v="DICIEMBRE"/>
    <s v="3-1-1-01-05-00-0000-00"/>
  </r>
  <r>
    <n v="2018"/>
    <n v="136"/>
    <n v="1"/>
    <d v="2018-01-01T00:00:00"/>
    <d v="2018-12-31T00:00:00"/>
    <d v="2018-12-31T00:00:00"/>
    <x v="17"/>
    <s v="Auxilio de Transporte"/>
    <n v="90"/>
    <n v="19"/>
    <d v="2018-01-22T00:00:00"/>
    <s v="SECRETARIA JURIDICA DISTRITAL"/>
    <n v="1"/>
    <s v="RELACION DE AUTORIZACION"/>
    <n v="1"/>
    <d v="2018-01-22T00:00:00"/>
    <s v="Pago de la nómina del mes de enero de 2018."/>
    <n v="555729"/>
    <n v="0"/>
    <n v="0"/>
    <n v="555729"/>
    <n v="555729"/>
    <n v="0"/>
    <s v="ENERO"/>
    <s v="3-1-1-01-06-00-0000-00"/>
  </r>
  <r>
    <n v="2018"/>
    <n v="136"/>
    <n v="1"/>
    <d v="2018-01-01T00:00:00"/>
    <d v="2018-12-31T00:00:00"/>
    <d v="2018-12-31T00:00:00"/>
    <x v="17"/>
    <s v="Auxilio de Transporte"/>
    <n v="111"/>
    <n v="84"/>
    <d v="2018-02-16T00:00:00"/>
    <s v="SECRETARIA JURIDICA DISTRITAL"/>
    <n v="1"/>
    <s v="RELACION DE AUTORIZACION"/>
    <n v="4"/>
    <d v="2018-02-16T00:00:00"/>
    <s v="PAGO DE NÓMINA DEL MES DE FEBRERO DE 2018."/>
    <n v="555729"/>
    <n v="0"/>
    <n v="0"/>
    <n v="555729"/>
    <n v="555729"/>
    <n v="0"/>
    <s v="FEBRERO"/>
    <s v="3-1-1-01-06-00-0000-00"/>
  </r>
  <r>
    <n v="2018"/>
    <n v="136"/>
    <n v="1"/>
    <d v="2018-01-01T00:00:00"/>
    <d v="2018-12-31T00:00:00"/>
    <d v="2018-12-31T00:00:00"/>
    <x v="17"/>
    <s v="Auxilio de Transporte"/>
    <n v="116"/>
    <n v="92"/>
    <d v="2018-03-15T00:00:00"/>
    <s v="SECRETARIA JURIDICA DISTRITAL"/>
    <n v="1"/>
    <s v="RELACION DE AUTORIZACION"/>
    <n v="11"/>
    <d v="2018-03-15T00:00:00"/>
    <s v="Pago de la nómina de la Secretaria jurídica Distrital del mes de Marzo de 2018."/>
    <n v="617477"/>
    <n v="0"/>
    <n v="0"/>
    <n v="617477"/>
    <n v="617477"/>
    <n v="0"/>
    <s v="MARZO"/>
    <s v="3-1-1-01-06-00-0000-00"/>
  </r>
  <r>
    <n v="2018"/>
    <n v="136"/>
    <n v="1"/>
    <d v="2018-01-01T00:00:00"/>
    <d v="2018-12-31T00:00:00"/>
    <d v="2018-12-31T00:00:00"/>
    <x v="17"/>
    <s v="Auxilio de Transporte"/>
    <n v="123"/>
    <n v="100"/>
    <d v="2018-04-18T00:00:00"/>
    <s v="SECRETARIA JURIDICA DISTRITAL"/>
    <n v="1"/>
    <s v="RELACION DE AUTORIZACION"/>
    <n v="14"/>
    <d v="2018-04-18T00:00:00"/>
    <s v="PAGO DE LA NOMINA Y CESANTIAS DEL MES DE ABRIL DE 2018."/>
    <n v="617477"/>
    <n v="617477"/>
    <n v="0"/>
    <n v="0"/>
    <n v="0"/>
    <n v="0"/>
    <s v="ABRIL"/>
    <s v="3-1-1-01-06-00-0000-00"/>
  </r>
  <r>
    <n v="2018"/>
    <n v="136"/>
    <n v="1"/>
    <d v="2018-01-01T00:00:00"/>
    <d v="2018-12-31T00:00:00"/>
    <d v="2018-12-31T00:00:00"/>
    <x v="17"/>
    <s v="Auxilio de Transporte"/>
    <n v="124"/>
    <n v="102"/>
    <d v="2018-04-19T00:00:00"/>
    <s v="SECRETARIA JURIDICA DISTRITAL"/>
    <n v="1"/>
    <s v="RELACION DE AUTORIZACION"/>
    <n v="14"/>
    <d v="2018-04-19T00:00:00"/>
    <s v="Pago de la nómina del mes de abril de 2018, de los servidores de planta de la Secretaría Jurídica Distrital."/>
    <n v="617477"/>
    <n v="0"/>
    <n v="0"/>
    <n v="617477"/>
    <n v="617477"/>
    <n v="0"/>
    <s v="ABRIL"/>
    <s v="3-1-1-01-06-00-0000-00"/>
  </r>
  <r>
    <n v="2018"/>
    <n v="136"/>
    <n v="1"/>
    <d v="2018-01-01T00:00:00"/>
    <d v="2018-12-31T00:00:00"/>
    <d v="2018-12-31T00:00:00"/>
    <x v="17"/>
    <s v="Auxilio de Transporte"/>
    <n v="131"/>
    <n v="110"/>
    <d v="2018-05-21T00:00:00"/>
    <s v="SECRETARIA JURIDICA DISTRITAL"/>
    <n v="1"/>
    <s v="RELACION DE AUTORIZACION"/>
    <n v="17"/>
    <d v="2018-05-21T00:00:00"/>
    <s v="Pago de la nómina de los servidores públicos de la Secretaría Jurídica Distrital,  del mes de Mayo de 2018."/>
    <n v="617477"/>
    <n v="0"/>
    <n v="0"/>
    <n v="617477"/>
    <n v="617477"/>
    <n v="0"/>
    <s v="MAYO"/>
    <s v="3-1-1-01-06-00-0000-00"/>
  </r>
  <r>
    <n v="2018"/>
    <n v="136"/>
    <n v="1"/>
    <d v="2018-01-01T00:00:00"/>
    <d v="2018-12-31T00:00:00"/>
    <d v="2018-12-31T00:00:00"/>
    <x v="17"/>
    <s v="Auxilio de Transporte"/>
    <n v="135"/>
    <n v="118"/>
    <d v="2018-06-08T00:00:00"/>
    <s v="SECRETARIA JURIDICA DISTRITAL"/>
    <n v="1"/>
    <s v="RELACION DE AUTORIZACION"/>
    <n v="21"/>
    <d v="2018-06-08T00:00:00"/>
    <s v="Pago de la nómina y prima semestral del mes de junio de 2018, de los servidores de planta de la Secretaria Jurídica Distrital."/>
    <n v="552789"/>
    <n v="0"/>
    <n v="0"/>
    <n v="552789"/>
    <n v="552789"/>
    <n v="0"/>
    <s v="JUNIO"/>
    <s v="3-1-1-01-06-00-0000-00"/>
  </r>
  <r>
    <n v="2018"/>
    <n v="136"/>
    <n v="1"/>
    <d v="2018-01-01T00:00:00"/>
    <d v="2018-12-31T00:00:00"/>
    <d v="2018-12-31T00:00:00"/>
    <x v="17"/>
    <s v="Auxilio de Transporte"/>
    <n v="151"/>
    <n v="126"/>
    <d v="2018-07-17T00:00:00"/>
    <s v="SECRETARIA JURIDICA DISTRITAL"/>
    <n v="1"/>
    <s v="RELACION DE AUTORIZACION"/>
    <n v="24"/>
    <d v="2018-07-17T00:00:00"/>
    <s v="Pago de la nómina del mes de julio de 2018 de  los servidores de planta de la Secretaría Jurídica Distrital."/>
    <n v="617477"/>
    <n v="0"/>
    <n v="0"/>
    <n v="617477"/>
    <n v="617477"/>
    <n v="0"/>
    <s v="JULIO"/>
    <s v="3-1-1-01-06-00-0000-00"/>
  </r>
  <r>
    <n v="2018"/>
    <n v="136"/>
    <n v="1"/>
    <d v="2018-01-01T00:00:00"/>
    <d v="2018-12-31T00:00:00"/>
    <d v="2018-12-31T00:00:00"/>
    <x v="17"/>
    <s v="Auxilio de Transporte"/>
    <n v="168"/>
    <n v="141"/>
    <d v="2018-08-22T00:00:00"/>
    <s v="SECRETARIA JURIDICA DISTRITAL"/>
    <n v="1"/>
    <s v="RELACION DE AUTORIZACION"/>
    <n v="29"/>
    <d v="2018-08-22T00:00:00"/>
    <s v="PAGO DE LA NOMINA DEL MES DE AGOSTO DE 2018, DE LOS SERVIDORES DE PLANTA FIJA DE LA SECRETARIA JURIDICA DISTRITAL."/>
    <n v="617477"/>
    <n v="0"/>
    <n v="0"/>
    <n v="617477"/>
    <n v="617477"/>
    <n v="0"/>
    <s v="AGOSTO"/>
    <s v="3-1-1-01-06-00-0000-00"/>
  </r>
  <r>
    <n v="2018"/>
    <n v="136"/>
    <n v="1"/>
    <d v="2018-01-01T00:00:00"/>
    <d v="2018-12-31T00:00:00"/>
    <d v="2018-12-31T00:00:00"/>
    <x v="17"/>
    <s v="Auxilio de Transporte"/>
    <n v="185"/>
    <n v="161"/>
    <d v="2018-09-18T00:00:00"/>
    <s v="SECRETARIA JURIDICA DISTRITAL"/>
    <n v="1"/>
    <s v="RELACION DE AUTORIZACION"/>
    <n v="33"/>
    <d v="2018-09-18T00:00:00"/>
    <s v="PAGO DE LA NÓMINA DEL MES DE SEPTIEMBRE DE 2018."/>
    <n v="555729"/>
    <n v="0"/>
    <n v="0"/>
    <n v="555729"/>
    <n v="555729"/>
    <n v="0"/>
    <s v="SEPTIEMBRE"/>
    <s v="3-1-1-01-06-00-0000-00"/>
  </r>
  <r>
    <n v="2018"/>
    <n v="136"/>
    <n v="1"/>
    <d v="2018-01-01T00:00:00"/>
    <d v="2018-12-31T00:00:00"/>
    <d v="2018-12-31T00:00:00"/>
    <x v="17"/>
    <s v="Auxilio de Transporte"/>
    <n v="199"/>
    <n v="179"/>
    <d v="2018-10-18T00:00:00"/>
    <s v="SECRETARIA JURIDICA DISTRITAL"/>
    <n v="1"/>
    <s v="RELACION DE AUTORIZACION"/>
    <n v="37"/>
    <d v="2018-10-19T00:00:00"/>
    <s v="PAGO DE LA NÓMINA DEL MES DE OCTUBRE DE 2018."/>
    <n v="617477"/>
    <n v="0"/>
    <n v="0"/>
    <n v="617477"/>
    <n v="617477"/>
    <n v="0"/>
    <s v="OCTUBRE"/>
    <s v="3-1-1-01-06-00-0000-00"/>
  </r>
  <r>
    <n v="2018"/>
    <n v="136"/>
    <n v="1"/>
    <d v="2018-01-01T00:00:00"/>
    <d v="2018-12-31T00:00:00"/>
    <d v="2018-12-31T00:00:00"/>
    <x v="17"/>
    <s v="Auxilio de Transporte"/>
    <n v="214"/>
    <n v="199"/>
    <d v="2018-11-20T00:00:00"/>
    <s v="SECRETARIA JURIDICA DISTRITAL"/>
    <n v="1"/>
    <s v="RELACION DE AUTORIZACION"/>
    <n v="44"/>
    <d v="2018-11-20T00:00:00"/>
    <s v="Pago de la nómina de los servidores de la Secretaría Jurídica Distrital, del mes de Noviembre de 2018."/>
    <n v="702748"/>
    <n v="0"/>
    <n v="0"/>
    <n v="702748"/>
    <n v="702748"/>
    <n v="0"/>
    <s v="NOVIEMBRE"/>
    <s v="3-1-1-01-06-00-0000-00"/>
  </r>
  <r>
    <n v="2018"/>
    <n v="136"/>
    <n v="1"/>
    <d v="2018-01-01T00:00:00"/>
    <d v="2018-12-31T00:00:00"/>
    <d v="2018-12-31T00:00:00"/>
    <x v="17"/>
    <s v="Auxilio de Transporte"/>
    <n v="224"/>
    <n v="207"/>
    <d v="2018-12-07T00:00:00"/>
    <s v="SECRETARIA JURIDICA DISTRITAL"/>
    <n v="1"/>
    <s v="RELACION DE AUTORIZACION"/>
    <n v="47"/>
    <d v="2018-12-07T00:00:00"/>
    <s v="Pago de la nómina del mes de diciembre de 2018, de  los servidores de planta de la Secretaría Jurídica Distrital."/>
    <n v="676284"/>
    <n v="0"/>
    <n v="0"/>
    <n v="676284"/>
    <n v="676284"/>
    <n v="0"/>
    <s v="DICIEMBRE"/>
    <s v="3-1-1-01-06-00-0000-00"/>
  </r>
  <r>
    <n v="2018"/>
    <n v="136"/>
    <n v="1"/>
    <d v="2018-01-01T00:00:00"/>
    <d v="2018-12-31T00:00:00"/>
    <d v="2018-12-31T00:00:00"/>
    <x v="18"/>
    <s v="Subsidio de Alimentación"/>
    <n v="90"/>
    <n v="19"/>
    <d v="2018-01-22T00:00:00"/>
    <s v="SECRETARIA JURIDICA DISTRITAL"/>
    <n v="1"/>
    <s v="RELACION DE AUTORIZACION"/>
    <n v="1"/>
    <d v="2018-01-22T00:00:00"/>
    <s v="Pago de la nómina del mes de enero de 2018."/>
    <n v="532472"/>
    <n v="0"/>
    <n v="0"/>
    <n v="532472"/>
    <n v="532472"/>
    <n v="0"/>
    <s v="ENERO"/>
    <s v="3-1-1-01-07-00-0000-00"/>
  </r>
  <r>
    <n v="2018"/>
    <n v="136"/>
    <n v="1"/>
    <d v="2018-01-01T00:00:00"/>
    <d v="2018-12-31T00:00:00"/>
    <d v="2018-12-31T00:00:00"/>
    <x v="18"/>
    <s v="Subsidio de Alimentación"/>
    <n v="111"/>
    <n v="84"/>
    <d v="2018-02-16T00:00:00"/>
    <s v="SECRETARIA JURIDICA DISTRITAL"/>
    <n v="1"/>
    <s v="RELACION DE AUTORIZACION"/>
    <n v="4"/>
    <d v="2018-02-16T00:00:00"/>
    <s v="PAGO DE NÓMINA DEL MES DE FEBRERO DE 2018."/>
    <n v="532472"/>
    <n v="0"/>
    <n v="0"/>
    <n v="532472"/>
    <n v="532472"/>
    <n v="0"/>
    <s v="FEBRERO"/>
    <s v="3-1-1-01-07-00-0000-00"/>
  </r>
  <r>
    <n v="2018"/>
    <n v="136"/>
    <n v="1"/>
    <d v="2018-01-01T00:00:00"/>
    <d v="2018-12-31T00:00:00"/>
    <d v="2018-12-31T00:00:00"/>
    <x v="18"/>
    <s v="Subsidio de Alimentación"/>
    <n v="116"/>
    <n v="92"/>
    <d v="2018-03-15T00:00:00"/>
    <s v="SECRETARIA JURIDICA DISTRITAL"/>
    <n v="1"/>
    <s v="RELACION DE AUTORIZACION"/>
    <n v="11"/>
    <d v="2018-03-15T00:00:00"/>
    <s v="Pago de la nómina de la Secretaria jurídica Distrital del mes de Marzo de 2018."/>
    <n v="655821"/>
    <n v="0"/>
    <n v="0"/>
    <n v="655821"/>
    <n v="655821"/>
    <n v="0"/>
    <s v="MARZO"/>
    <s v="3-1-1-01-07-00-0000-00"/>
  </r>
  <r>
    <n v="2018"/>
    <n v="136"/>
    <n v="1"/>
    <d v="2018-01-01T00:00:00"/>
    <d v="2018-12-31T00:00:00"/>
    <d v="2018-12-31T00:00:00"/>
    <x v="18"/>
    <s v="Subsidio de Alimentación"/>
    <n v="123"/>
    <n v="100"/>
    <d v="2018-04-18T00:00:00"/>
    <s v="SECRETARIA JURIDICA DISTRITAL"/>
    <n v="1"/>
    <s v="RELACION DE AUTORIZACION"/>
    <n v="14"/>
    <d v="2018-04-18T00:00:00"/>
    <s v="PAGO DE LA NOMINA Y CESANTIAS DEL MES DE ABRIL DE 2018."/>
    <n v="601700"/>
    <n v="601700"/>
    <n v="0"/>
    <n v="0"/>
    <n v="0"/>
    <n v="0"/>
    <s v="ABRIL"/>
    <s v="3-1-1-01-07-00-0000-00"/>
  </r>
  <r>
    <n v="2018"/>
    <n v="136"/>
    <n v="1"/>
    <d v="2018-01-01T00:00:00"/>
    <d v="2018-12-31T00:00:00"/>
    <d v="2018-12-31T00:00:00"/>
    <x v="18"/>
    <s v="Subsidio de Alimentación"/>
    <n v="124"/>
    <n v="102"/>
    <d v="2018-04-19T00:00:00"/>
    <s v="SECRETARIA JURIDICA DISTRITAL"/>
    <n v="1"/>
    <s v="RELACION DE AUTORIZACION"/>
    <n v="14"/>
    <d v="2018-04-19T00:00:00"/>
    <s v="Pago de la nómina del mes de abril de 2018, de los servidores de planta de la Secretaría Jurídica Distrital."/>
    <n v="601700"/>
    <n v="0"/>
    <n v="0"/>
    <n v="601700"/>
    <n v="601700"/>
    <n v="0"/>
    <s v="ABRIL"/>
    <s v="3-1-1-01-07-00-0000-00"/>
  </r>
  <r>
    <n v="2018"/>
    <n v="136"/>
    <n v="1"/>
    <d v="2018-01-01T00:00:00"/>
    <d v="2018-12-31T00:00:00"/>
    <d v="2018-12-31T00:00:00"/>
    <x v="18"/>
    <s v="Subsidio de Alimentación"/>
    <n v="131"/>
    <n v="110"/>
    <d v="2018-05-21T00:00:00"/>
    <s v="SECRETARIA JURIDICA DISTRITAL"/>
    <n v="1"/>
    <s v="RELACION DE AUTORIZACION"/>
    <n v="17"/>
    <d v="2018-05-21T00:00:00"/>
    <s v="Pago de la nómina de los servidores públicos de la Secretaría Jurídica Distrital,  del mes de Mayo de 2018."/>
    <n v="601700"/>
    <n v="0"/>
    <n v="0"/>
    <n v="601700"/>
    <n v="601700"/>
    <n v="0"/>
    <s v="MAYO"/>
    <s v="3-1-1-01-07-00-0000-00"/>
  </r>
  <r>
    <n v="2018"/>
    <n v="136"/>
    <n v="1"/>
    <d v="2018-01-01T00:00:00"/>
    <d v="2018-12-31T00:00:00"/>
    <d v="2018-12-31T00:00:00"/>
    <x v="18"/>
    <s v="Subsidio de Alimentación"/>
    <n v="135"/>
    <n v="118"/>
    <d v="2018-06-08T00:00:00"/>
    <s v="SECRETARIA JURIDICA DISTRITAL"/>
    <n v="1"/>
    <s v="RELACION DE AUTORIZACION"/>
    <n v="21"/>
    <d v="2018-06-08T00:00:00"/>
    <s v="Pago de la nómina y prima semestral del mes de junio de 2018, de los servidores de planta de la Secretaria Jurídica Distrital."/>
    <n v="525484"/>
    <n v="0"/>
    <n v="0"/>
    <n v="525484"/>
    <n v="525484"/>
    <n v="0"/>
    <s v="JUNIO"/>
    <s v="3-1-1-01-07-00-0000-00"/>
  </r>
  <r>
    <n v="2018"/>
    <n v="136"/>
    <n v="1"/>
    <d v="2018-01-01T00:00:00"/>
    <d v="2018-12-31T00:00:00"/>
    <d v="2018-12-31T00:00:00"/>
    <x v="18"/>
    <s v="Subsidio de Alimentación"/>
    <n v="151"/>
    <n v="126"/>
    <d v="2018-07-17T00:00:00"/>
    <s v="SECRETARIA JURIDICA DISTRITAL"/>
    <n v="1"/>
    <s v="RELACION DE AUTORIZACION"/>
    <n v="24"/>
    <d v="2018-07-17T00:00:00"/>
    <s v="Pago de la nómina del mes de julio de 2018 de  los servidores de planta de la Secretaría Jurídica Distrital."/>
    <n v="589666"/>
    <n v="0"/>
    <n v="0"/>
    <n v="589666"/>
    <n v="589666"/>
    <n v="0"/>
    <s v="JULIO"/>
    <s v="3-1-1-01-07-00-0000-00"/>
  </r>
  <r>
    <n v="2018"/>
    <n v="136"/>
    <n v="1"/>
    <d v="2018-01-01T00:00:00"/>
    <d v="2018-12-31T00:00:00"/>
    <d v="2018-12-31T00:00:00"/>
    <x v="18"/>
    <s v="Subsidio de Alimentación"/>
    <n v="168"/>
    <n v="141"/>
    <d v="2018-08-22T00:00:00"/>
    <s v="SECRETARIA JURIDICA DISTRITAL"/>
    <n v="1"/>
    <s v="RELACION DE AUTORIZACION"/>
    <n v="29"/>
    <d v="2018-08-22T00:00:00"/>
    <s v="PAGO DE LA NOMINA DEL MES DE AGOSTO DE 2018, DE LOS SERVIDORES DE PLANTA FIJA DE LA SECRETARIA JURIDICA DISTRITAL."/>
    <n v="601700"/>
    <n v="0"/>
    <n v="0"/>
    <n v="601700"/>
    <n v="601700"/>
    <n v="0"/>
    <s v="AGOSTO"/>
    <s v="3-1-1-01-07-00-0000-00"/>
  </r>
  <r>
    <n v="2018"/>
    <n v="136"/>
    <n v="1"/>
    <d v="2018-01-01T00:00:00"/>
    <d v="2018-12-31T00:00:00"/>
    <d v="2018-12-31T00:00:00"/>
    <x v="18"/>
    <s v="Subsidio de Alimentación"/>
    <n v="185"/>
    <n v="161"/>
    <d v="2018-09-18T00:00:00"/>
    <s v="SECRETARIA JURIDICA DISTRITAL"/>
    <n v="1"/>
    <s v="RELACION DE AUTORIZACION"/>
    <n v="33"/>
    <d v="2018-09-18T00:00:00"/>
    <s v="PAGO DE LA NÓMINA DEL MES DE SEPTIEMBRE DE 2018."/>
    <n v="559581"/>
    <n v="0"/>
    <n v="0"/>
    <n v="559581"/>
    <n v="559581"/>
    <n v="0"/>
    <s v="SEPTIEMBRE"/>
    <s v="3-1-1-01-07-00-0000-00"/>
  </r>
  <r>
    <n v="2018"/>
    <n v="136"/>
    <n v="1"/>
    <d v="2018-01-01T00:00:00"/>
    <d v="2018-12-31T00:00:00"/>
    <d v="2018-12-31T00:00:00"/>
    <x v="18"/>
    <s v="Subsidio de Alimentación"/>
    <n v="199"/>
    <n v="179"/>
    <d v="2018-10-18T00:00:00"/>
    <s v="SECRETARIA JURIDICA DISTRITAL"/>
    <n v="1"/>
    <s v="RELACION DE AUTORIZACION"/>
    <n v="37"/>
    <d v="2018-10-19T00:00:00"/>
    <s v="PAGO DE LA NÓMINA DEL MES DE OCTUBRE DE 2018."/>
    <n v="601700"/>
    <n v="0"/>
    <n v="0"/>
    <n v="601700"/>
    <n v="601700"/>
    <n v="0"/>
    <s v="OCTUBRE"/>
    <s v="3-1-1-01-07-00-0000-00"/>
  </r>
  <r>
    <n v="2018"/>
    <n v="136"/>
    <n v="1"/>
    <d v="2018-01-01T00:00:00"/>
    <d v="2018-12-31T00:00:00"/>
    <d v="2018-12-31T00:00:00"/>
    <x v="18"/>
    <s v="Subsidio de Alimentación"/>
    <n v="214"/>
    <n v="199"/>
    <d v="2018-11-20T00:00:00"/>
    <s v="SECRETARIA JURIDICA DISTRITAL"/>
    <n v="1"/>
    <s v="RELACION DE AUTORIZACION"/>
    <n v="44"/>
    <d v="2018-11-20T00:00:00"/>
    <s v="Pago de la nómina de los servidores de la Secretaría Jurídica Distrital, del mes de Noviembre de 2018."/>
    <n v="659864"/>
    <n v="0"/>
    <n v="0"/>
    <n v="659864"/>
    <n v="659864"/>
    <n v="0"/>
    <s v="NOVIEMBRE"/>
    <s v="3-1-1-01-07-00-0000-00"/>
  </r>
  <r>
    <n v="2018"/>
    <n v="136"/>
    <n v="1"/>
    <d v="2018-01-01T00:00:00"/>
    <d v="2018-12-31T00:00:00"/>
    <d v="2018-12-31T00:00:00"/>
    <x v="18"/>
    <s v="Subsidio de Alimentación"/>
    <n v="224"/>
    <n v="207"/>
    <d v="2018-12-07T00:00:00"/>
    <s v="SECRETARIA JURIDICA DISTRITAL"/>
    <n v="1"/>
    <s v="RELACION DE AUTORIZACION"/>
    <n v="47"/>
    <d v="2018-12-07T00:00:00"/>
    <s v="Pago de la nómina del mes de diciembre de 2018, de  los servidores de planta de la Secretaría Jurídica Distrital."/>
    <n v="631785"/>
    <n v="0"/>
    <n v="0"/>
    <n v="631785"/>
    <n v="631785"/>
    <n v="0"/>
    <s v="DICIEMBRE"/>
    <s v="3-1-1-01-07-00-0000-00"/>
  </r>
  <r>
    <n v="2018"/>
    <n v="136"/>
    <n v="1"/>
    <d v="2018-01-01T00:00:00"/>
    <d v="2018-12-31T00:00:00"/>
    <d v="2018-12-31T00:00:00"/>
    <x v="19"/>
    <s v="Bonificación por Servicios Prestados"/>
    <n v="90"/>
    <n v="19"/>
    <d v="2018-01-22T00:00:00"/>
    <s v="SECRETARIA JURIDICA DISTRITAL"/>
    <n v="1"/>
    <s v="RELACION DE AUTORIZACION"/>
    <n v="1"/>
    <d v="2018-01-22T00:00:00"/>
    <s v="Pago de la nómina del mes de enero de 2018."/>
    <n v="13445035"/>
    <n v="0"/>
    <n v="0"/>
    <n v="13445035"/>
    <n v="13445035"/>
    <n v="0"/>
    <s v="ENERO"/>
    <s v="3-1-1-01-08-00-0000-00"/>
  </r>
  <r>
    <n v="2018"/>
    <n v="136"/>
    <n v="1"/>
    <d v="2018-01-01T00:00:00"/>
    <d v="2018-12-31T00:00:00"/>
    <d v="2018-12-31T00:00:00"/>
    <x v="19"/>
    <s v="Bonificación por Servicios Prestados"/>
    <n v="111"/>
    <n v="84"/>
    <d v="2018-02-16T00:00:00"/>
    <s v="SECRETARIA JURIDICA DISTRITAL"/>
    <n v="1"/>
    <s v="RELACION DE AUTORIZACION"/>
    <n v="4"/>
    <d v="2018-02-16T00:00:00"/>
    <s v="PAGO DE NÓMINA DEL MES DE FEBRERO DE 2018."/>
    <n v="10084852"/>
    <n v="0"/>
    <n v="0"/>
    <n v="10084852"/>
    <n v="10084852"/>
    <n v="0"/>
    <s v="FEBRERO"/>
    <s v="3-1-1-01-08-00-0000-00"/>
  </r>
  <r>
    <n v="2018"/>
    <n v="136"/>
    <n v="1"/>
    <d v="2018-01-01T00:00:00"/>
    <d v="2018-12-31T00:00:00"/>
    <d v="2018-12-31T00:00:00"/>
    <x v="19"/>
    <s v="Bonificación por Servicios Prestados"/>
    <n v="116"/>
    <n v="92"/>
    <d v="2018-03-15T00:00:00"/>
    <s v="SECRETARIA JURIDICA DISTRITAL"/>
    <n v="1"/>
    <s v="RELACION DE AUTORIZACION"/>
    <n v="11"/>
    <d v="2018-03-15T00:00:00"/>
    <s v="Pago de la nómina de la Secretaria jurídica Distrital del mes de Marzo de 2018."/>
    <n v="31505576"/>
    <n v="0"/>
    <n v="0"/>
    <n v="31505576"/>
    <n v="31505576"/>
    <n v="0"/>
    <s v="MARZO"/>
    <s v="3-1-1-01-08-00-0000-00"/>
  </r>
  <r>
    <n v="2018"/>
    <n v="136"/>
    <n v="1"/>
    <d v="2018-01-01T00:00:00"/>
    <d v="2018-12-31T00:00:00"/>
    <d v="2018-12-31T00:00:00"/>
    <x v="19"/>
    <s v="Bonificación por Servicios Prestados"/>
    <n v="123"/>
    <n v="100"/>
    <d v="2018-04-18T00:00:00"/>
    <s v="SECRETARIA JURIDICA DISTRITAL"/>
    <n v="1"/>
    <s v="RELACION DE AUTORIZACION"/>
    <n v="14"/>
    <d v="2018-04-18T00:00:00"/>
    <s v="PAGO DE LA NOMINA Y CESANTIAS DEL MES DE ABRIL DE 2018."/>
    <n v="27497214"/>
    <n v="27497214"/>
    <n v="0"/>
    <n v="0"/>
    <n v="0"/>
    <n v="0"/>
    <s v="ABRIL"/>
    <s v="3-1-1-01-08-00-0000-00"/>
  </r>
  <r>
    <n v="2018"/>
    <n v="136"/>
    <n v="1"/>
    <d v="2018-01-01T00:00:00"/>
    <d v="2018-12-31T00:00:00"/>
    <d v="2018-12-31T00:00:00"/>
    <x v="19"/>
    <s v="Bonificación por Servicios Prestados"/>
    <n v="124"/>
    <n v="102"/>
    <d v="2018-04-19T00:00:00"/>
    <s v="SECRETARIA JURIDICA DISTRITAL"/>
    <n v="1"/>
    <s v="RELACION DE AUTORIZACION"/>
    <n v="14"/>
    <d v="2018-04-19T00:00:00"/>
    <s v="Pago de la nómina del mes de abril de 2018, de los servidores de planta de la Secretaría Jurídica Distrital."/>
    <n v="27497214"/>
    <n v="0"/>
    <n v="0"/>
    <n v="27497214"/>
    <n v="27497214"/>
    <n v="0"/>
    <s v="ABRIL"/>
    <s v="3-1-1-01-08-00-0000-00"/>
  </r>
  <r>
    <n v="2018"/>
    <n v="136"/>
    <n v="1"/>
    <d v="2018-01-01T00:00:00"/>
    <d v="2018-12-31T00:00:00"/>
    <d v="2018-12-31T00:00:00"/>
    <x v="19"/>
    <s v="Bonificación por Servicios Prestados"/>
    <n v="131"/>
    <n v="110"/>
    <d v="2018-05-21T00:00:00"/>
    <s v="SECRETARIA JURIDICA DISTRITAL"/>
    <n v="1"/>
    <s v="RELACION DE AUTORIZACION"/>
    <n v="17"/>
    <d v="2018-05-21T00:00:00"/>
    <s v="Pago de la nómina de los servidores públicos de la Secretaría Jurídica Distrital,  del mes de Mayo de 2018."/>
    <n v="18275752"/>
    <n v="0"/>
    <n v="0"/>
    <n v="18275752"/>
    <n v="18275752"/>
    <n v="0"/>
    <s v="MAYO"/>
    <s v="3-1-1-01-08-00-0000-00"/>
  </r>
  <r>
    <n v="2018"/>
    <n v="136"/>
    <n v="1"/>
    <d v="2018-01-01T00:00:00"/>
    <d v="2018-12-31T00:00:00"/>
    <d v="2018-12-31T00:00:00"/>
    <x v="19"/>
    <s v="Bonificación por Servicios Prestados"/>
    <n v="135"/>
    <n v="118"/>
    <d v="2018-06-08T00:00:00"/>
    <s v="SECRETARIA JURIDICA DISTRITAL"/>
    <n v="1"/>
    <s v="RELACION DE AUTORIZACION"/>
    <n v="21"/>
    <d v="2018-06-08T00:00:00"/>
    <s v="Pago de la nómina y prima semestral del mes de junio de 2018, de los servidores de planta de la Secretaria Jurídica Distrital."/>
    <n v="18604605"/>
    <n v="0"/>
    <n v="0"/>
    <n v="18604605"/>
    <n v="18604605"/>
    <n v="0"/>
    <s v="JUNIO"/>
    <s v="3-1-1-01-08-00-0000-00"/>
  </r>
  <r>
    <n v="2018"/>
    <n v="136"/>
    <n v="1"/>
    <d v="2018-01-01T00:00:00"/>
    <d v="2018-12-31T00:00:00"/>
    <d v="2018-12-31T00:00:00"/>
    <x v="19"/>
    <s v="Bonificación por Servicios Prestados"/>
    <n v="151"/>
    <n v="126"/>
    <d v="2018-07-17T00:00:00"/>
    <s v="SECRETARIA JURIDICA DISTRITAL"/>
    <n v="1"/>
    <s v="RELACION DE AUTORIZACION"/>
    <n v="24"/>
    <d v="2018-07-17T00:00:00"/>
    <s v="Pago de la nómina del mes de julio de 2018 de  los servidores de planta de la Secretaría Jurídica Distrital."/>
    <n v="10986145"/>
    <n v="0"/>
    <n v="0"/>
    <n v="10986145"/>
    <n v="10986145"/>
    <n v="0"/>
    <s v="JULIO"/>
    <s v="3-1-1-01-08-00-0000-00"/>
  </r>
  <r>
    <n v="2018"/>
    <n v="136"/>
    <n v="1"/>
    <d v="2018-01-01T00:00:00"/>
    <d v="2018-12-31T00:00:00"/>
    <d v="2018-12-31T00:00:00"/>
    <x v="19"/>
    <s v="Bonificación por Servicios Prestados"/>
    <n v="168"/>
    <n v="141"/>
    <d v="2018-08-22T00:00:00"/>
    <s v="SECRETARIA JURIDICA DISTRITAL"/>
    <n v="1"/>
    <s v="RELACION DE AUTORIZACION"/>
    <n v="29"/>
    <d v="2018-08-22T00:00:00"/>
    <s v="PAGO DE LA NOMINA DEL MES DE AGOSTO DE 2018, DE LOS SERVIDORES DE PLANTA FIJA DE LA SECRETARIA JURIDICA DISTRITAL."/>
    <n v="14651119"/>
    <n v="0"/>
    <n v="0"/>
    <n v="14651119"/>
    <n v="14651119"/>
    <n v="0"/>
    <s v="AGOSTO"/>
    <s v="3-1-1-01-08-00-0000-00"/>
  </r>
  <r>
    <n v="2018"/>
    <n v="136"/>
    <n v="1"/>
    <d v="2018-01-01T00:00:00"/>
    <d v="2018-12-31T00:00:00"/>
    <d v="2018-12-31T00:00:00"/>
    <x v="19"/>
    <s v="Bonificación por Servicios Prestados"/>
    <n v="185"/>
    <n v="161"/>
    <d v="2018-09-18T00:00:00"/>
    <s v="SECRETARIA JURIDICA DISTRITAL"/>
    <n v="1"/>
    <s v="RELACION DE AUTORIZACION"/>
    <n v="33"/>
    <d v="2018-09-18T00:00:00"/>
    <s v="PAGO DE LA NÓMINA DEL MES DE SEPTIEMBRE DE 2018."/>
    <n v="17288195"/>
    <n v="0"/>
    <n v="0"/>
    <n v="17288195"/>
    <n v="17288195"/>
    <n v="0"/>
    <s v="SEPTIEMBRE"/>
    <s v="3-1-1-01-08-00-0000-00"/>
  </r>
  <r>
    <n v="2018"/>
    <n v="136"/>
    <n v="1"/>
    <d v="2018-01-01T00:00:00"/>
    <d v="2018-12-31T00:00:00"/>
    <d v="2018-12-31T00:00:00"/>
    <x v="19"/>
    <s v="Bonificación por Servicios Prestados"/>
    <n v="199"/>
    <n v="179"/>
    <d v="2018-10-18T00:00:00"/>
    <s v="SECRETARIA JURIDICA DISTRITAL"/>
    <n v="1"/>
    <s v="RELACION DE AUTORIZACION"/>
    <n v="37"/>
    <d v="2018-10-19T00:00:00"/>
    <s v="PAGO DE LA NÓMINA DEL MES DE OCTUBRE DE 2018."/>
    <n v="8521332"/>
    <n v="0"/>
    <n v="0"/>
    <n v="8521332"/>
    <n v="8521332"/>
    <n v="0"/>
    <s v="OCTUBRE"/>
    <s v="3-1-1-01-08-00-0000-00"/>
  </r>
  <r>
    <n v="2018"/>
    <n v="136"/>
    <n v="1"/>
    <d v="2018-01-01T00:00:00"/>
    <d v="2018-12-31T00:00:00"/>
    <d v="2018-12-31T00:00:00"/>
    <x v="19"/>
    <s v="Bonificación por Servicios Prestados"/>
    <n v="214"/>
    <n v="199"/>
    <d v="2018-11-20T00:00:00"/>
    <s v="SECRETARIA JURIDICA DISTRITAL"/>
    <n v="1"/>
    <s v="RELACION DE AUTORIZACION"/>
    <n v="44"/>
    <d v="2018-11-20T00:00:00"/>
    <s v="Pago de la nómina de los servidores de la Secretaría Jurídica Distrital, del mes de Noviembre de 2018."/>
    <n v="19466809"/>
    <n v="0"/>
    <n v="0"/>
    <n v="19466809"/>
    <n v="19466809"/>
    <n v="0"/>
    <s v="NOVIEMBRE"/>
    <s v="3-1-1-01-08-00-0000-00"/>
  </r>
  <r>
    <n v="2018"/>
    <n v="136"/>
    <n v="1"/>
    <d v="2018-01-01T00:00:00"/>
    <d v="2018-12-31T00:00:00"/>
    <d v="2018-12-31T00:00:00"/>
    <x v="19"/>
    <s v="Bonificación por Servicios Prestados"/>
    <n v="224"/>
    <n v="207"/>
    <d v="2018-12-07T00:00:00"/>
    <s v="SECRETARIA JURIDICA DISTRITAL"/>
    <n v="1"/>
    <s v="RELACION DE AUTORIZACION"/>
    <n v="47"/>
    <d v="2018-12-07T00:00:00"/>
    <s v="Pago de la nómina del mes de diciembre de 2018, de  los servidores de planta de la Secretaría Jurídica Distrital."/>
    <n v="8338221"/>
    <n v="0"/>
    <n v="0"/>
    <n v="8338221"/>
    <n v="8338221"/>
    <n v="0"/>
    <s v="DICIEMBRE"/>
    <s v="3-1-1-01-08-00-0000-00"/>
  </r>
  <r>
    <n v="2018"/>
    <n v="136"/>
    <n v="1"/>
    <d v="2018-01-01T00:00:00"/>
    <d v="2018-12-31T00:00:00"/>
    <d v="2018-12-31T00:00:00"/>
    <x v="20"/>
    <s v="Prima Semestral"/>
    <n v="123"/>
    <n v="100"/>
    <d v="2018-04-18T00:00:00"/>
    <s v="SECRETARIA JURIDICA DISTRITAL"/>
    <n v="1"/>
    <s v="RELACION DE AUTORIZACION"/>
    <n v="14"/>
    <d v="2018-04-18T00:00:00"/>
    <s v="PAGO DE LA NOMINA Y CESANTIAS DEL MES DE ABRIL DE 2018."/>
    <n v="3699196"/>
    <n v="3699196"/>
    <n v="0"/>
    <n v="0"/>
    <n v="0"/>
    <n v="0"/>
    <s v="ABRIL"/>
    <s v="3-1-1-01-11-00-0000-00"/>
  </r>
  <r>
    <n v="2018"/>
    <n v="136"/>
    <n v="1"/>
    <d v="2018-01-01T00:00:00"/>
    <d v="2018-12-31T00:00:00"/>
    <d v="2018-12-31T00:00:00"/>
    <x v="20"/>
    <s v="Prima Semestral"/>
    <n v="131"/>
    <n v="110"/>
    <d v="2018-05-21T00:00:00"/>
    <s v="SECRETARIA JURIDICA DISTRITAL"/>
    <n v="1"/>
    <s v="RELACION DE AUTORIZACION"/>
    <n v="17"/>
    <d v="2018-05-21T00:00:00"/>
    <s v="Pago de la nómina de los servidores públicos de la Secretaría Jurídica Distrital,  del mes de Mayo de 2018."/>
    <n v="3699196"/>
    <n v="0"/>
    <n v="0"/>
    <n v="3699196"/>
    <n v="3699196"/>
    <n v="0"/>
    <s v="MAYO"/>
    <s v="3-1-1-01-11-00-0000-00"/>
  </r>
  <r>
    <n v="2018"/>
    <n v="136"/>
    <n v="1"/>
    <d v="2018-01-01T00:00:00"/>
    <d v="2018-12-31T00:00:00"/>
    <d v="2018-12-31T00:00:00"/>
    <x v="20"/>
    <s v="Prima Semestral"/>
    <n v="135"/>
    <n v="118"/>
    <d v="2018-06-08T00:00:00"/>
    <s v="SECRETARIA JURIDICA DISTRITAL"/>
    <n v="1"/>
    <s v="RELACION DE AUTORIZACION"/>
    <n v="21"/>
    <d v="2018-06-08T00:00:00"/>
    <s v="Pago de la nómina y prima semestral del mes de junio de 2018, de los servidores de planta de la Secretaria Jurídica Distrital."/>
    <n v="922509431"/>
    <n v="0"/>
    <n v="0"/>
    <n v="922509431"/>
    <n v="922509431"/>
    <n v="0"/>
    <s v="JUNIO"/>
    <s v="3-1-1-01-11-00-0000-00"/>
  </r>
  <r>
    <n v="2018"/>
    <n v="136"/>
    <n v="1"/>
    <d v="2018-01-01T00:00:00"/>
    <d v="2018-12-31T00:00:00"/>
    <d v="2018-12-31T00:00:00"/>
    <x v="20"/>
    <s v="Prima Semestral"/>
    <n v="151"/>
    <n v="126"/>
    <d v="2018-07-17T00:00:00"/>
    <s v="SECRETARIA JURIDICA DISTRITAL"/>
    <n v="1"/>
    <s v="RELACION DE AUTORIZACION"/>
    <n v="24"/>
    <d v="2018-07-17T00:00:00"/>
    <s v="Pago de la nómina del mes de julio de 2018 de  los servidores de planta de la Secretaría Jurídica Distrital."/>
    <n v="276297"/>
    <n v="0"/>
    <n v="0"/>
    <n v="276297"/>
    <n v="276297"/>
    <n v="0"/>
    <s v="JULIO"/>
    <s v="3-1-1-01-11-00-0000-00"/>
  </r>
  <r>
    <n v="2018"/>
    <n v="136"/>
    <n v="1"/>
    <d v="2018-01-01T00:00:00"/>
    <d v="2018-12-31T00:00:00"/>
    <d v="2018-12-31T00:00:00"/>
    <x v="20"/>
    <s v="Prima Semestral"/>
    <n v="199"/>
    <n v="179"/>
    <d v="2018-10-18T00:00:00"/>
    <s v="SECRETARIA JURIDICA DISTRITAL"/>
    <n v="1"/>
    <s v="RELACION DE AUTORIZACION"/>
    <n v="37"/>
    <d v="2018-10-19T00:00:00"/>
    <s v="PAGO DE LA NÓMINA DEL MES DE OCTUBRE DE 2018."/>
    <n v="1157958"/>
    <n v="0"/>
    <n v="0"/>
    <n v="1157958"/>
    <n v="1157958"/>
    <n v="0"/>
    <s v="OCTUBRE"/>
    <s v="3-1-1-01-11-00-0000-00"/>
  </r>
  <r>
    <n v="2018"/>
    <n v="136"/>
    <n v="1"/>
    <d v="2018-01-01T00:00:00"/>
    <d v="2018-12-31T00:00:00"/>
    <d v="2018-12-31T00:00:00"/>
    <x v="21"/>
    <s v="Prima de Navidad"/>
    <n v="111"/>
    <n v="84"/>
    <d v="2018-02-16T00:00:00"/>
    <s v="SECRETARIA JURIDICA DISTRITAL"/>
    <n v="1"/>
    <s v="RELACION DE AUTORIZACION"/>
    <n v="4"/>
    <d v="2018-02-16T00:00:00"/>
    <s v="PAGO DE NÓMINA DEL MES DE FEBRERO DE 2018."/>
    <n v="5040894"/>
    <n v="0"/>
    <n v="0"/>
    <n v="5040894"/>
    <n v="5040894"/>
    <n v="0"/>
    <s v="FEBRERO"/>
    <s v="3-1-1-01-13-00-0000-00"/>
  </r>
  <r>
    <n v="2018"/>
    <n v="136"/>
    <n v="1"/>
    <d v="2018-01-01T00:00:00"/>
    <d v="2018-12-31T00:00:00"/>
    <d v="2018-12-31T00:00:00"/>
    <x v="21"/>
    <s v="Prima de Navidad"/>
    <n v="123"/>
    <n v="100"/>
    <d v="2018-04-18T00:00:00"/>
    <s v="SECRETARIA JURIDICA DISTRITAL"/>
    <n v="1"/>
    <s v="RELACION DE AUTORIZACION"/>
    <n v="14"/>
    <d v="2018-04-18T00:00:00"/>
    <s v="PAGO DE LA NOMINA Y CESANTIAS DEL MES DE ABRIL DE 2018."/>
    <n v="1676619"/>
    <n v="1676619"/>
    <n v="0"/>
    <n v="0"/>
    <n v="0"/>
    <n v="0"/>
    <s v="ABRIL"/>
    <s v="3-1-1-01-13-00-0000-00"/>
  </r>
  <r>
    <n v="2018"/>
    <n v="136"/>
    <n v="1"/>
    <d v="2018-01-01T00:00:00"/>
    <d v="2018-12-31T00:00:00"/>
    <d v="2018-12-31T00:00:00"/>
    <x v="21"/>
    <s v="Prima de Navidad"/>
    <n v="131"/>
    <n v="110"/>
    <d v="2018-05-21T00:00:00"/>
    <s v="SECRETARIA JURIDICA DISTRITAL"/>
    <n v="1"/>
    <s v="RELACION DE AUTORIZACION"/>
    <n v="17"/>
    <d v="2018-05-21T00:00:00"/>
    <s v="Pago de la nómina de los servidores públicos de la Secretaría Jurídica Distrital,  del mes de Mayo de 2018."/>
    <n v="1725132"/>
    <n v="0"/>
    <n v="0"/>
    <n v="1725132"/>
    <n v="1725132"/>
    <n v="0"/>
    <s v="MAYO"/>
    <s v="3-1-1-01-13-00-0000-00"/>
  </r>
  <r>
    <n v="2018"/>
    <n v="136"/>
    <n v="1"/>
    <d v="2018-01-01T00:00:00"/>
    <d v="2018-12-31T00:00:00"/>
    <d v="2018-12-31T00:00:00"/>
    <x v="21"/>
    <s v="Prima de Navidad"/>
    <n v="185"/>
    <n v="161"/>
    <d v="2018-09-18T00:00:00"/>
    <s v="SECRETARIA JURIDICA DISTRITAL"/>
    <n v="1"/>
    <s v="RELACION DE AUTORIZACION"/>
    <n v="33"/>
    <d v="2018-09-18T00:00:00"/>
    <s v="PAGO DE LA NÓMINA DEL MES DE SEPTIEMBRE DE 2018."/>
    <n v="6937001"/>
    <n v="0"/>
    <n v="0"/>
    <n v="6937001"/>
    <n v="6937001"/>
    <n v="0"/>
    <s v="SEPTIEMBRE"/>
    <s v="3-1-1-01-13-00-0000-00"/>
  </r>
  <r>
    <n v="2018"/>
    <n v="136"/>
    <n v="1"/>
    <d v="2018-01-01T00:00:00"/>
    <d v="2018-12-31T00:00:00"/>
    <d v="2018-12-31T00:00:00"/>
    <x v="21"/>
    <s v="Prima de Navidad"/>
    <n v="199"/>
    <n v="179"/>
    <d v="2018-10-18T00:00:00"/>
    <s v="SECRETARIA JURIDICA DISTRITAL"/>
    <n v="1"/>
    <s v="RELACION DE AUTORIZACION"/>
    <n v="37"/>
    <d v="2018-10-19T00:00:00"/>
    <s v="PAGO DE LA NÓMINA DEL MES DE OCTUBRE DE 2018."/>
    <n v="2171792"/>
    <n v="0"/>
    <n v="0"/>
    <n v="2171792"/>
    <n v="2171792"/>
    <n v="0"/>
    <s v="OCTUBRE"/>
    <s v="3-1-1-01-13-00-0000-00"/>
  </r>
  <r>
    <n v="2018"/>
    <n v="136"/>
    <n v="1"/>
    <d v="2018-01-01T00:00:00"/>
    <d v="2018-12-31T00:00:00"/>
    <d v="2018-12-31T00:00:00"/>
    <x v="21"/>
    <s v="Prima de Navidad"/>
    <n v="224"/>
    <n v="207"/>
    <d v="2018-12-07T00:00:00"/>
    <s v="SECRETARIA JURIDICA DISTRITAL"/>
    <n v="1"/>
    <s v="RELACION DE AUTORIZACION"/>
    <n v="47"/>
    <d v="2018-12-07T00:00:00"/>
    <s v="Pago de la nómina del mes de diciembre de 2018, de  los servidores de planta de la Secretaría Jurídica Distrital."/>
    <n v="844020649"/>
    <n v="0"/>
    <n v="0"/>
    <n v="844020649"/>
    <n v="844020649"/>
    <n v="0"/>
    <s v="DICIEMBRE"/>
    <s v="3-1-1-01-13-00-0000-00"/>
  </r>
  <r>
    <n v="2018"/>
    <n v="136"/>
    <n v="1"/>
    <d v="2018-01-01T00:00:00"/>
    <d v="2018-12-31T00:00:00"/>
    <d v="2018-12-31T00:00:00"/>
    <x v="22"/>
    <s v="Prima de Vacaciones"/>
    <n v="90"/>
    <n v="19"/>
    <d v="2018-01-22T00:00:00"/>
    <s v="SECRETARIA JURIDICA DISTRITAL"/>
    <n v="1"/>
    <s v="RELACION DE AUTORIZACION"/>
    <n v="1"/>
    <d v="2018-01-22T00:00:00"/>
    <s v="Pago de la nómina del mes de enero de 2018."/>
    <n v="3109708"/>
    <n v="0"/>
    <n v="0"/>
    <n v="3109708"/>
    <n v="3109708"/>
    <n v="0"/>
    <s v="ENERO"/>
    <s v="3-1-1-01-14-00-0000-00"/>
  </r>
  <r>
    <n v="2018"/>
    <n v="136"/>
    <n v="1"/>
    <d v="2018-01-01T00:00:00"/>
    <d v="2018-12-31T00:00:00"/>
    <d v="2018-12-31T00:00:00"/>
    <x v="22"/>
    <s v="Prima de Vacaciones"/>
    <n v="111"/>
    <n v="84"/>
    <d v="2018-02-16T00:00:00"/>
    <s v="SECRETARIA JURIDICA DISTRITAL"/>
    <n v="1"/>
    <s v="RELACION DE AUTORIZACION"/>
    <n v="4"/>
    <d v="2018-02-16T00:00:00"/>
    <s v="PAGO DE NÓMINA DEL MES DE FEBRERO DE 2018."/>
    <n v="17593516"/>
    <n v="0"/>
    <n v="0"/>
    <n v="17593516"/>
    <n v="17593516"/>
    <n v="0"/>
    <s v="FEBRERO"/>
    <s v="3-1-1-01-14-00-0000-00"/>
  </r>
  <r>
    <n v="2018"/>
    <n v="136"/>
    <n v="1"/>
    <d v="2018-01-01T00:00:00"/>
    <d v="2018-12-31T00:00:00"/>
    <d v="2018-12-31T00:00:00"/>
    <x v="22"/>
    <s v="Prima de Vacaciones"/>
    <n v="116"/>
    <n v="92"/>
    <d v="2018-03-15T00:00:00"/>
    <s v="SECRETARIA JURIDICA DISTRITAL"/>
    <n v="1"/>
    <s v="RELACION DE AUTORIZACION"/>
    <n v="11"/>
    <d v="2018-03-15T00:00:00"/>
    <s v="Pago de la nómina de la Secretaria jurídica Distrital del mes de Marzo de 2018."/>
    <n v="12323947"/>
    <n v="0"/>
    <n v="0"/>
    <n v="12323947"/>
    <n v="12323947"/>
    <n v="0"/>
    <s v="MARZO"/>
    <s v="3-1-1-01-14-00-0000-00"/>
  </r>
  <r>
    <n v="2018"/>
    <n v="136"/>
    <n v="1"/>
    <d v="2018-01-01T00:00:00"/>
    <d v="2018-12-31T00:00:00"/>
    <d v="2018-12-31T00:00:00"/>
    <x v="22"/>
    <s v="Prima de Vacaciones"/>
    <n v="123"/>
    <n v="100"/>
    <d v="2018-04-18T00:00:00"/>
    <s v="SECRETARIA JURIDICA DISTRITAL"/>
    <n v="1"/>
    <s v="RELACION DE AUTORIZACION"/>
    <n v="14"/>
    <d v="2018-04-18T00:00:00"/>
    <s v="PAGO DE LA NOMINA Y CESANTIAS DEL MES DE ABRIL DE 2018."/>
    <n v="16230072"/>
    <n v="16230072"/>
    <n v="0"/>
    <n v="0"/>
    <n v="0"/>
    <n v="0"/>
    <s v="ABRIL"/>
    <s v="3-1-1-01-14-00-0000-00"/>
  </r>
  <r>
    <n v="2018"/>
    <n v="136"/>
    <n v="1"/>
    <d v="2018-01-01T00:00:00"/>
    <d v="2018-12-31T00:00:00"/>
    <d v="2018-12-31T00:00:00"/>
    <x v="22"/>
    <s v="Prima de Vacaciones"/>
    <n v="124"/>
    <n v="102"/>
    <d v="2018-04-19T00:00:00"/>
    <s v="SECRETARIA JURIDICA DISTRITAL"/>
    <n v="1"/>
    <s v="RELACION DE AUTORIZACION"/>
    <n v="14"/>
    <d v="2018-04-19T00:00:00"/>
    <s v="Pago de la nómina del mes de abril de 2018, de los servidores de planta de la Secretaría Jurídica Distrital."/>
    <n v="11620033"/>
    <n v="0"/>
    <n v="0"/>
    <n v="11620033"/>
    <n v="11620033"/>
    <n v="0"/>
    <s v="ABRIL"/>
    <s v="3-1-1-01-14-00-0000-00"/>
  </r>
  <r>
    <n v="2018"/>
    <n v="136"/>
    <n v="1"/>
    <d v="2018-01-01T00:00:00"/>
    <d v="2018-12-31T00:00:00"/>
    <d v="2018-12-31T00:00:00"/>
    <x v="22"/>
    <s v="Prima de Vacaciones"/>
    <n v="131"/>
    <n v="110"/>
    <d v="2018-05-21T00:00:00"/>
    <s v="SECRETARIA JURIDICA DISTRITAL"/>
    <n v="1"/>
    <s v="RELACION DE AUTORIZACION"/>
    <n v="17"/>
    <d v="2018-05-21T00:00:00"/>
    <s v="Pago de la nómina de los servidores públicos de la Secretaría Jurídica Distrital,  del mes de Mayo de 2018."/>
    <n v="15651230"/>
    <n v="0"/>
    <n v="0"/>
    <n v="15651230"/>
    <n v="15651230"/>
    <n v="0"/>
    <s v="MAYO"/>
    <s v="3-1-1-01-14-00-0000-00"/>
  </r>
  <r>
    <n v="2018"/>
    <n v="136"/>
    <n v="1"/>
    <d v="2018-01-01T00:00:00"/>
    <d v="2018-12-31T00:00:00"/>
    <d v="2018-12-31T00:00:00"/>
    <x v="22"/>
    <s v="Prima de Vacaciones"/>
    <n v="135"/>
    <n v="118"/>
    <d v="2018-06-08T00:00:00"/>
    <s v="SECRETARIA JURIDICA DISTRITAL"/>
    <n v="1"/>
    <s v="RELACION DE AUTORIZACION"/>
    <n v="21"/>
    <d v="2018-06-08T00:00:00"/>
    <s v="Pago de la nómina y prima semestral del mes de junio de 2018, de los servidores de planta de la Secretaria Jurídica Distrital."/>
    <n v="53135962"/>
    <n v="0"/>
    <n v="0"/>
    <n v="53135962"/>
    <n v="53135962"/>
    <n v="0"/>
    <s v="JUNIO"/>
    <s v="3-1-1-01-14-00-0000-00"/>
  </r>
  <r>
    <n v="2018"/>
    <n v="136"/>
    <n v="1"/>
    <d v="2018-01-01T00:00:00"/>
    <d v="2018-12-31T00:00:00"/>
    <d v="2018-12-31T00:00:00"/>
    <x v="22"/>
    <s v="Prima de Vacaciones"/>
    <n v="151"/>
    <n v="126"/>
    <d v="2018-07-17T00:00:00"/>
    <s v="SECRETARIA JURIDICA DISTRITAL"/>
    <n v="1"/>
    <s v="RELACION DE AUTORIZACION"/>
    <n v="24"/>
    <d v="2018-07-17T00:00:00"/>
    <s v="Pago de la nómina del mes de julio de 2018 de  los servidores de planta de la Secretaría Jurídica Distrital."/>
    <n v="52141174"/>
    <n v="0"/>
    <n v="0"/>
    <n v="52141174"/>
    <n v="52141174"/>
    <n v="0"/>
    <s v="JULIO"/>
    <s v="3-1-1-01-14-00-0000-00"/>
  </r>
  <r>
    <n v="2018"/>
    <n v="136"/>
    <n v="1"/>
    <d v="2018-01-01T00:00:00"/>
    <d v="2018-12-31T00:00:00"/>
    <d v="2018-12-31T00:00:00"/>
    <x v="22"/>
    <s v="Prima de Vacaciones"/>
    <n v="168"/>
    <n v="141"/>
    <d v="2018-08-22T00:00:00"/>
    <s v="SECRETARIA JURIDICA DISTRITAL"/>
    <n v="1"/>
    <s v="RELACION DE AUTORIZACION"/>
    <n v="29"/>
    <d v="2018-08-22T00:00:00"/>
    <s v="PAGO DE LA NOMINA DEL MES DE AGOSTO DE 2018, DE LOS SERVIDORES DE PLANTA FIJA DE LA SECRETARIA JURIDICA DISTRITAL."/>
    <n v="19388898"/>
    <n v="0"/>
    <n v="0"/>
    <n v="19388898"/>
    <n v="19388898"/>
    <n v="0"/>
    <s v="AGOSTO"/>
    <s v="3-1-1-01-14-00-0000-00"/>
  </r>
  <r>
    <n v="2018"/>
    <n v="136"/>
    <n v="1"/>
    <d v="2018-01-01T00:00:00"/>
    <d v="2018-12-31T00:00:00"/>
    <d v="2018-12-31T00:00:00"/>
    <x v="22"/>
    <s v="Prima de Vacaciones"/>
    <n v="179"/>
    <n v="154"/>
    <d v="2018-09-05T00:00:00"/>
    <s v="SECRETARIA JURIDICA DISTRITAL"/>
    <n v="1"/>
    <s v="RELACION DE AUTORIZACION"/>
    <n v="32"/>
    <d v="2018-09-04T00:00:00"/>
    <s v="NÓMINA ADICIONAL DEL MES DE AGOSTO DE 2018."/>
    <n v="6153062"/>
    <n v="0"/>
    <n v="0"/>
    <n v="6153062"/>
    <n v="6153062"/>
    <n v="0"/>
    <s v="SEPTIEMBRE"/>
    <s v="3-1-1-01-14-00-0000-00"/>
  </r>
  <r>
    <n v="2018"/>
    <n v="136"/>
    <n v="1"/>
    <d v="2018-01-01T00:00:00"/>
    <d v="2018-12-31T00:00:00"/>
    <d v="2018-12-31T00:00:00"/>
    <x v="22"/>
    <s v="Prima de Vacaciones"/>
    <n v="185"/>
    <n v="161"/>
    <d v="2018-09-18T00:00:00"/>
    <s v="SECRETARIA JURIDICA DISTRITAL"/>
    <n v="1"/>
    <s v="RELACION DE AUTORIZACION"/>
    <n v="33"/>
    <d v="2018-09-18T00:00:00"/>
    <s v="PAGO DE LA NÓMINA DEL MES DE SEPTIEMBRE DE 2018."/>
    <n v="40563206"/>
    <n v="0"/>
    <n v="0"/>
    <n v="40563206"/>
    <n v="40563206"/>
    <n v="0"/>
    <s v="SEPTIEMBRE"/>
    <s v="3-1-1-01-14-00-0000-00"/>
  </r>
  <r>
    <n v="2018"/>
    <n v="136"/>
    <n v="1"/>
    <d v="2018-01-01T00:00:00"/>
    <d v="2018-12-31T00:00:00"/>
    <d v="2018-12-31T00:00:00"/>
    <x v="22"/>
    <s v="Prima de Vacaciones"/>
    <n v="199"/>
    <n v="179"/>
    <d v="2018-10-18T00:00:00"/>
    <s v="SECRETARIA JURIDICA DISTRITAL"/>
    <n v="1"/>
    <s v="RELACION DE AUTORIZACION"/>
    <n v="37"/>
    <d v="2018-10-19T00:00:00"/>
    <s v="PAGO DE LA NÓMINA DEL MES DE OCTUBRE DE 2018."/>
    <n v="33449353"/>
    <n v="0"/>
    <n v="0"/>
    <n v="33449353"/>
    <n v="33449353"/>
    <n v="0"/>
    <s v="OCTUBRE"/>
    <s v="3-1-1-01-14-00-0000-00"/>
  </r>
  <r>
    <n v="2018"/>
    <n v="136"/>
    <n v="1"/>
    <d v="2018-01-01T00:00:00"/>
    <d v="2018-12-31T00:00:00"/>
    <d v="2018-12-31T00:00:00"/>
    <x v="22"/>
    <s v="Prima de Vacaciones"/>
    <n v="214"/>
    <n v="199"/>
    <d v="2018-11-20T00:00:00"/>
    <s v="SECRETARIA JURIDICA DISTRITAL"/>
    <n v="1"/>
    <s v="RELACION DE AUTORIZACION"/>
    <n v="44"/>
    <d v="2018-11-20T00:00:00"/>
    <s v="Pago de la nómina de los servidores de la Secretaría Jurídica Distrital, del mes de Noviembre de 2018."/>
    <n v="23127958"/>
    <n v="0"/>
    <n v="0"/>
    <n v="23127958"/>
    <n v="23127958"/>
    <n v="0"/>
    <s v="NOVIEMBRE"/>
    <s v="3-1-1-01-14-00-0000-00"/>
  </r>
  <r>
    <n v="2018"/>
    <n v="136"/>
    <n v="1"/>
    <d v="2018-01-01T00:00:00"/>
    <d v="2018-12-31T00:00:00"/>
    <d v="2018-12-31T00:00:00"/>
    <x v="22"/>
    <s v="Prima de Vacaciones"/>
    <n v="224"/>
    <n v="207"/>
    <d v="2018-12-07T00:00:00"/>
    <s v="SECRETARIA JURIDICA DISTRITAL"/>
    <n v="1"/>
    <s v="RELACION DE AUTORIZACION"/>
    <n v="47"/>
    <d v="2018-12-07T00:00:00"/>
    <s v="Pago de la nómina del mes de diciembre de 2018, de  los servidores de planta de la Secretaría Jurídica Distrital."/>
    <n v="117698518"/>
    <n v="0"/>
    <n v="0"/>
    <n v="117698518"/>
    <n v="117698518"/>
    <n v="0"/>
    <s v="DICIEMBRE"/>
    <s v="3-1-1-01-14-00-0000-00"/>
  </r>
  <r>
    <n v="2018"/>
    <n v="136"/>
    <n v="1"/>
    <d v="2018-01-01T00:00:00"/>
    <d v="2018-12-31T00:00:00"/>
    <d v="2018-12-31T00:00:00"/>
    <x v="23"/>
    <s v="Prima Técnica"/>
    <n v="90"/>
    <n v="19"/>
    <d v="2018-01-22T00:00:00"/>
    <s v="SECRETARIA JURIDICA DISTRITAL"/>
    <n v="1"/>
    <s v="RELACION DE AUTORIZACION"/>
    <n v="1"/>
    <d v="2018-01-22T00:00:00"/>
    <s v="Pago de la nómina del mes de enero de 2018."/>
    <n v="143364992"/>
    <n v="0"/>
    <n v="0"/>
    <n v="143364992"/>
    <n v="143364992"/>
    <n v="0"/>
    <s v="ENERO"/>
    <s v="3-1-1-01-15-00-0000-00"/>
  </r>
  <r>
    <n v="2018"/>
    <n v="136"/>
    <n v="1"/>
    <d v="2018-01-01T00:00:00"/>
    <d v="2018-12-31T00:00:00"/>
    <d v="2018-12-31T00:00:00"/>
    <x v="23"/>
    <s v="Prima Técnica"/>
    <n v="111"/>
    <n v="84"/>
    <d v="2018-02-16T00:00:00"/>
    <s v="SECRETARIA JURIDICA DISTRITAL"/>
    <n v="1"/>
    <s v="RELACION DE AUTORIZACION"/>
    <n v="4"/>
    <d v="2018-02-16T00:00:00"/>
    <s v="PAGO DE NÓMINA DEL MES DE FEBRERO DE 2018."/>
    <n v="202155065"/>
    <n v="0"/>
    <n v="0"/>
    <n v="202155065"/>
    <n v="202155065"/>
    <n v="0"/>
    <s v="FEBRERO"/>
    <s v="3-1-1-01-15-00-0000-00"/>
  </r>
  <r>
    <n v="2018"/>
    <n v="136"/>
    <n v="1"/>
    <d v="2018-01-01T00:00:00"/>
    <d v="2018-12-31T00:00:00"/>
    <d v="2018-12-31T00:00:00"/>
    <x v="23"/>
    <s v="Prima Técnica"/>
    <n v="116"/>
    <n v="92"/>
    <d v="2018-03-15T00:00:00"/>
    <s v="SECRETARIA JURIDICA DISTRITAL"/>
    <n v="1"/>
    <s v="RELACION DE AUTORIZACION"/>
    <n v="11"/>
    <d v="2018-03-15T00:00:00"/>
    <s v="Pago de la nómina de la Secretaria jurídica Distrital del mes de Marzo de 2018."/>
    <n v="169843775"/>
    <n v="0"/>
    <n v="0"/>
    <n v="169843775"/>
    <n v="169843775"/>
    <n v="0"/>
    <s v="MARZO"/>
    <s v="3-1-1-01-15-00-0000-00"/>
  </r>
  <r>
    <n v="2018"/>
    <n v="136"/>
    <n v="1"/>
    <d v="2018-01-01T00:00:00"/>
    <d v="2018-12-31T00:00:00"/>
    <d v="2018-12-31T00:00:00"/>
    <x v="23"/>
    <s v="Prima Técnica"/>
    <n v="123"/>
    <n v="100"/>
    <d v="2018-04-18T00:00:00"/>
    <s v="SECRETARIA JURIDICA DISTRITAL"/>
    <n v="1"/>
    <s v="RELACION DE AUTORIZACION"/>
    <n v="14"/>
    <d v="2018-04-18T00:00:00"/>
    <s v="PAGO DE LA NOMINA Y CESANTIAS DEL MES DE ABRIL DE 2018."/>
    <n v="165869953"/>
    <n v="165869953"/>
    <n v="0"/>
    <n v="0"/>
    <n v="0"/>
    <n v="0"/>
    <s v="ABRIL"/>
    <s v="3-1-1-01-15-00-0000-00"/>
  </r>
  <r>
    <n v="2018"/>
    <n v="136"/>
    <n v="1"/>
    <d v="2018-01-01T00:00:00"/>
    <d v="2018-12-31T00:00:00"/>
    <d v="2018-12-31T00:00:00"/>
    <x v="23"/>
    <s v="Prima Técnica"/>
    <n v="124"/>
    <n v="102"/>
    <d v="2018-04-19T00:00:00"/>
    <s v="SECRETARIA JURIDICA DISTRITAL"/>
    <n v="1"/>
    <s v="RELACION DE AUTORIZACION"/>
    <n v="14"/>
    <d v="2018-04-19T00:00:00"/>
    <s v="Pago de la nómina del mes de abril de 2018, de los servidores de planta de la Secretaría Jurídica Distrital."/>
    <n v="165869953"/>
    <n v="0"/>
    <n v="0"/>
    <n v="165869953"/>
    <n v="165869953"/>
    <n v="0"/>
    <s v="ABRIL"/>
    <s v="3-1-1-01-15-00-0000-00"/>
  </r>
  <r>
    <n v="2018"/>
    <n v="136"/>
    <n v="1"/>
    <d v="2018-01-01T00:00:00"/>
    <d v="2018-12-31T00:00:00"/>
    <d v="2018-12-31T00:00:00"/>
    <x v="23"/>
    <s v="Prima Técnica"/>
    <n v="131"/>
    <n v="110"/>
    <d v="2018-05-21T00:00:00"/>
    <s v="SECRETARIA JURIDICA DISTRITAL"/>
    <n v="1"/>
    <s v="RELACION DE AUTORIZACION"/>
    <n v="17"/>
    <d v="2018-05-21T00:00:00"/>
    <s v="Pago de la nómina de los servidores públicos de la Secretaría Jurídica Distrital,  del mes de Mayo de 2018."/>
    <n v="168174532"/>
    <n v="0"/>
    <n v="0"/>
    <n v="168174532"/>
    <n v="168174532"/>
    <n v="0"/>
    <s v="MAYO"/>
    <s v="3-1-1-01-15-00-0000-00"/>
  </r>
  <r>
    <n v="2018"/>
    <n v="136"/>
    <n v="1"/>
    <d v="2018-01-01T00:00:00"/>
    <d v="2018-12-31T00:00:00"/>
    <d v="2018-12-31T00:00:00"/>
    <x v="23"/>
    <s v="Prima Técnica"/>
    <n v="135"/>
    <n v="118"/>
    <d v="2018-06-08T00:00:00"/>
    <s v="SECRETARIA JURIDICA DISTRITAL"/>
    <n v="1"/>
    <s v="RELACION DE AUTORIZACION"/>
    <n v="21"/>
    <d v="2018-06-08T00:00:00"/>
    <s v="Pago de la nómina y prima semestral del mes de junio de 2018, de los servidores de planta de la Secretaria Jurídica Distrital."/>
    <n v="160835451"/>
    <n v="0"/>
    <n v="0"/>
    <n v="160835451"/>
    <n v="160835451"/>
    <n v="0"/>
    <s v="JUNIO"/>
    <s v="3-1-1-01-15-00-0000-00"/>
  </r>
  <r>
    <n v="2018"/>
    <n v="136"/>
    <n v="1"/>
    <d v="2018-01-01T00:00:00"/>
    <d v="2018-12-31T00:00:00"/>
    <d v="2018-12-31T00:00:00"/>
    <x v="23"/>
    <s v="Prima Técnica"/>
    <n v="151"/>
    <n v="126"/>
    <d v="2018-07-17T00:00:00"/>
    <s v="SECRETARIA JURIDICA DISTRITAL"/>
    <n v="1"/>
    <s v="RELACION DE AUTORIZACION"/>
    <n v="24"/>
    <d v="2018-07-17T00:00:00"/>
    <s v="Pago de la nómina del mes de julio de 2018 de  los servidores de planta de la Secretaría Jurídica Distrital."/>
    <n v="160729835"/>
    <n v="0"/>
    <n v="0"/>
    <n v="160729835"/>
    <n v="160729835"/>
    <n v="0"/>
    <s v="JULIO"/>
    <s v="3-1-1-01-15-00-0000-00"/>
  </r>
  <r>
    <n v="2018"/>
    <n v="136"/>
    <n v="1"/>
    <d v="2018-01-01T00:00:00"/>
    <d v="2018-12-31T00:00:00"/>
    <d v="2018-12-31T00:00:00"/>
    <x v="23"/>
    <s v="Prima Técnica"/>
    <n v="168"/>
    <n v="141"/>
    <d v="2018-08-22T00:00:00"/>
    <s v="SECRETARIA JURIDICA DISTRITAL"/>
    <n v="1"/>
    <s v="RELACION DE AUTORIZACION"/>
    <n v="29"/>
    <d v="2018-08-22T00:00:00"/>
    <s v="PAGO DE LA NOMINA DEL MES DE AGOSTO DE 2018, DE LOS SERVIDORES DE PLANTA FIJA DE LA SECRETARIA JURIDICA DISTRITAL."/>
    <n v="151971420"/>
    <n v="0"/>
    <n v="0"/>
    <n v="151971420"/>
    <n v="151971420"/>
    <n v="0"/>
    <s v="AGOSTO"/>
    <s v="3-1-1-01-15-00-0000-00"/>
  </r>
  <r>
    <n v="2018"/>
    <n v="136"/>
    <n v="1"/>
    <d v="2018-01-01T00:00:00"/>
    <d v="2018-12-31T00:00:00"/>
    <d v="2018-12-31T00:00:00"/>
    <x v="23"/>
    <s v="Prima Técnica"/>
    <n v="185"/>
    <n v="161"/>
    <d v="2018-09-18T00:00:00"/>
    <s v="SECRETARIA JURIDICA DISTRITAL"/>
    <n v="1"/>
    <s v="RELACION DE AUTORIZACION"/>
    <n v="33"/>
    <d v="2018-09-18T00:00:00"/>
    <s v="PAGO DE LA NÓMINA DEL MES DE SEPTIEMBRE DE 2018."/>
    <n v="163173726"/>
    <n v="0"/>
    <n v="0"/>
    <n v="163173726"/>
    <n v="163173726"/>
    <n v="0"/>
    <s v="SEPTIEMBRE"/>
    <s v="3-1-1-01-15-00-0000-00"/>
  </r>
  <r>
    <n v="2018"/>
    <n v="136"/>
    <n v="1"/>
    <d v="2018-01-01T00:00:00"/>
    <d v="2018-12-31T00:00:00"/>
    <d v="2018-12-31T00:00:00"/>
    <x v="23"/>
    <s v="Prima Técnica"/>
    <n v="199"/>
    <n v="179"/>
    <d v="2018-10-18T00:00:00"/>
    <s v="SECRETARIA JURIDICA DISTRITAL"/>
    <n v="1"/>
    <s v="RELACION DE AUTORIZACION"/>
    <n v="37"/>
    <d v="2018-10-19T00:00:00"/>
    <s v="PAGO DE LA NÓMINA DEL MES DE OCTUBRE DE 2018."/>
    <n v="151274005"/>
    <n v="0"/>
    <n v="0"/>
    <n v="151274005"/>
    <n v="151274005"/>
    <n v="0"/>
    <s v="OCTUBRE"/>
    <s v="3-1-1-01-15-00-0000-00"/>
  </r>
  <r>
    <n v="2018"/>
    <n v="136"/>
    <n v="1"/>
    <d v="2018-01-01T00:00:00"/>
    <d v="2018-12-31T00:00:00"/>
    <d v="2018-12-31T00:00:00"/>
    <x v="23"/>
    <s v="Prima Técnica"/>
    <n v="214"/>
    <n v="199"/>
    <d v="2018-11-20T00:00:00"/>
    <s v="SECRETARIA JURIDICA DISTRITAL"/>
    <n v="1"/>
    <s v="RELACION DE AUTORIZACION"/>
    <n v="44"/>
    <d v="2018-11-20T00:00:00"/>
    <s v="Pago de la nómina de los servidores de la Secretaría Jurídica Distrital, del mes de Noviembre de 2018."/>
    <n v="159040256"/>
    <n v="0"/>
    <n v="0"/>
    <n v="159040256"/>
    <n v="159040256"/>
    <n v="0"/>
    <s v="NOVIEMBRE"/>
    <s v="3-1-1-01-15-00-0000-00"/>
  </r>
  <r>
    <n v="2018"/>
    <n v="136"/>
    <n v="1"/>
    <d v="2018-01-01T00:00:00"/>
    <d v="2018-12-31T00:00:00"/>
    <d v="2018-12-31T00:00:00"/>
    <x v="23"/>
    <s v="Prima Técnica"/>
    <n v="224"/>
    <n v="207"/>
    <d v="2018-12-07T00:00:00"/>
    <s v="SECRETARIA JURIDICA DISTRITAL"/>
    <n v="1"/>
    <s v="RELACION DE AUTORIZACION"/>
    <n v="47"/>
    <d v="2018-12-07T00:00:00"/>
    <s v="Pago de la nómina del mes de diciembre de 2018, de  los servidores de planta de la Secretaría Jurídica Distrital."/>
    <n v="155511633"/>
    <n v="0"/>
    <n v="0"/>
    <n v="155511633"/>
    <n v="155511633"/>
    <n v="0"/>
    <s v="DICIEMBRE"/>
    <s v="3-1-1-01-15-00-0000-00"/>
  </r>
  <r>
    <n v="2018"/>
    <n v="136"/>
    <n v="1"/>
    <d v="2018-01-01T00:00:00"/>
    <d v="2018-12-31T00:00:00"/>
    <d v="2018-12-31T00:00:00"/>
    <x v="24"/>
    <s v="Prima de Antiguedad"/>
    <n v="90"/>
    <n v="19"/>
    <d v="2018-01-22T00:00:00"/>
    <s v="SECRETARIA JURIDICA DISTRITAL"/>
    <n v="1"/>
    <s v="RELACION DE AUTORIZACION"/>
    <n v="1"/>
    <d v="2018-01-22T00:00:00"/>
    <s v="Pago de la nómina del mes de enero de 2018."/>
    <n v="9890868"/>
    <n v="0"/>
    <n v="0"/>
    <n v="9890868"/>
    <n v="9890868"/>
    <n v="0"/>
    <s v="ENERO"/>
    <s v="3-1-1-01-16-00-0000-00"/>
  </r>
  <r>
    <n v="2018"/>
    <n v="136"/>
    <n v="1"/>
    <d v="2018-01-01T00:00:00"/>
    <d v="2018-12-31T00:00:00"/>
    <d v="2018-12-31T00:00:00"/>
    <x v="24"/>
    <s v="Prima de Antiguedad"/>
    <n v="111"/>
    <n v="84"/>
    <d v="2018-02-16T00:00:00"/>
    <s v="SECRETARIA JURIDICA DISTRITAL"/>
    <n v="1"/>
    <s v="RELACION DE AUTORIZACION"/>
    <n v="4"/>
    <d v="2018-02-16T00:00:00"/>
    <s v="PAGO DE NÓMINA DEL MES DE FEBRERO DE 2018."/>
    <n v="11624111"/>
    <n v="0"/>
    <n v="0"/>
    <n v="11624111"/>
    <n v="11624111"/>
    <n v="0"/>
    <s v="FEBRERO"/>
    <s v="3-1-1-01-16-00-0000-00"/>
  </r>
  <r>
    <n v="2018"/>
    <n v="136"/>
    <n v="1"/>
    <d v="2018-01-01T00:00:00"/>
    <d v="2018-12-31T00:00:00"/>
    <d v="2018-12-31T00:00:00"/>
    <x v="24"/>
    <s v="Prima de Antiguedad"/>
    <n v="116"/>
    <n v="92"/>
    <d v="2018-03-15T00:00:00"/>
    <s v="SECRETARIA JURIDICA DISTRITAL"/>
    <n v="1"/>
    <s v="RELACION DE AUTORIZACION"/>
    <n v="11"/>
    <d v="2018-03-15T00:00:00"/>
    <s v="Pago de la nómina de la Secretaria jurídica Distrital del mes de Marzo de 2018."/>
    <n v="11664568"/>
    <n v="0"/>
    <n v="0"/>
    <n v="11664568"/>
    <n v="11664568"/>
    <n v="0"/>
    <s v="MARZO"/>
    <s v="3-1-1-01-16-00-0000-00"/>
  </r>
  <r>
    <n v="2018"/>
    <n v="136"/>
    <n v="1"/>
    <d v="2018-01-01T00:00:00"/>
    <d v="2018-12-31T00:00:00"/>
    <d v="2018-12-31T00:00:00"/>
    <x v="24"/>
    <s v="Prima de Antiguedad"/>
    <n v="123"/>
    <n v="100"/>
    <d v="2018-04-18T00:00:00"/>
    <s v="SECRETARIA JURIDICA DISTRITAL"/>
    <n v="1"/>
    <s v="RELACION DE AUTORIZACION"/>
    <n v="14"/>
    <d v="2018-04-18T00:00:00"/>
    <s v="PAGO DE LA NOMINA Y CESANTIAS DEL MES DE ABRIL DE 2018."/>
    <n v="11642006"/>
    <n v="11642006"/>
    <n v="0"/>
    <n v="0"/>
    <n v="0"/>
    <n v="0"/>
    <s v="ABRIL"/>
    <s v="3-1-1-01-16-00-0000-00"/>
  </r>
  <r>
    <n v="2018"/>
    <n v="136"/>
    <n v="1"/>
    <d v="2018-01-01T00:00:00"/>
    <d v="2018-12-31T00:00:00"/>
    <d v="2018-12-31T00:00:00"/>
    <x v="24"/>
    <s v="Prima de Antiguedad"/>
    <n v="124"/>
    <n v="102"/>
    <d v="2018-04-19T00:00:00"/>
    <s v="SECRETARIA JURIDICA DISTRITAL"/>
    <n v="1"/>
    <s v="RELACION DE AUTORIZACION"/>
    <n v="14"/>
    <d v="2018-04-19T00:00:00"/>
    <s v="Pago de la nómina del mes de abril de 2018, de los servidores de planta de la Secretaría Jurídica Distrital."/>
    <n v="11642006"/>
    <n v="0"/>
    <n v="0"/>
    <n v="11642006"/>
    <n v="11642006"/>
    <n v="0"/>
    <s v="ABRIL"/>
    <s v="3-1-1-01-16-00-0000-00"/>
  </r>
  <r>
    <n v="2018"/>
    <n v="136"/>
    <n v="1"/>
    <d v="2018-01-01T00:00:00"/>
    <d v="2018-12-31T00:00:00"/>
    <d v="2018-12-31T00:00:00"/>
    <x v="24"/>
    <s v="Prima de Antiguedad"/>
    <n v="131"/>
    <n v="110"/>
    <d v="2018-05-21T00:00:00"/>
    <s v="SECRETARIA JURIDICA DISTRITAL"/>
    <n v="1"/>
    <s v="RELACION DE AUTORIZACION"/>
    <n v="17"/>
    <d v="2018-05-21T00:00:00"/>
    <s v="Pago de la nómina de los servidores públicos de la Secretaría Jurídica Distrital,  del mes de Mayo de 2018."/>
    <n v="11191199"/>
    <n v="0"/>
    <n v="0"/>
    <n v="11191199"/>
    <n v="11191199"/>
    <n v="0"/>
    <s v="MAYO"/>
    <s v="3-1-1-01-16-00-0000-00"/>
  </r>
  <r>
    <n v="2018"/>
    <n v="136"/>
    <n v="1"/>
    <d v="2018-01-01T00:00:00"/>
    <d v="2018-12-31T00:00:00"/>
    <d v="2018-12-31T00:00:00"/>
    <x v="24"/>
    <s v="Prima de Antiguedad"/>
    <n v="135"/>
    <n v="118"/>
    <d v="2018-06-08T00:00:00"/>
    <s v="SECRETARIA JURIDICA DISTRITAL"/>
    <n v="1"/>
    <s v="RELACION DE AUTORIZACION"/>
    <n v="21"/>
    <d v="2018-06-08T00:00:00"/>
    <s v="Pago de la nómina y prima semestral del mes de junio de 2018, de los servidores de planta de la Secretaria Jurídica Distrital."/>
    <n v="10664610"/>
    <n v="0"/>
    <n v="0"/>
    <n v="10664610"/>
    <n v="10664610"/>
    <n v="0"/>
    <s v="JUNIO"/>
    <s v="3-1-1-01-16-00-0000-00"/>
  </r>
  <r>
    <n v="2018"/>
    <n v="136"/>
    <n v="1"/>
    <d v="2018-01-01T00:00:00"/>
    <d v="2018-12-31T00:00:00"/>
    <d v="2018-12-31T00:00:00"/>
    <x v="24"/>
    <s v="Prima de Antiguedad"/>
    <n v="151"/>
    <n v="126"/>
    <d v="2018-07-17T00:00:00"/>
    <s v="SECRETARIA JURIDICA DISTRITAL"/>
    <n v="1"/>
    <s v="RELACION DE AUTORIZACION"/>
    <n v="24"/>
    <d v="2018-07-17T00:00:00"/>
    <s v="Pago de la nómina del mes de julio de 2018 de  los servidores de planta de la Secretaría Jurídica Distrital."/>
    <n v="10528399"/>
    <n v="0"/>
    <n v="0"/>
    <n v="10528399"/>
    <n v="10528399"/>
    <n v="0"/>
    <s v="JULIO"/>
    <s v="3-1-1-01-16-00-0000-00"/>
  </r>
  <r>
    <n v="2018"/>
    <n v="136"/>
    <n v="1"/>
    <d v="2018-01-01T00:00:00"/>
    <d v="2018-12-31T00:00:00"/>
    <d v="2018-12-31T00:00:00"/>
    <x v="24"/>
    <s v="Prima de Antiguedad"/>
    <n v="168"/>
    <n v="141"/>
    <d v="2018-08-22T00:00:00"/>
    <s v="SECRETARIA JURIDICA DISTRITAL"/>
    <n v="1"/>
    <s v="RELACION DE AUTORIZACION"/>
    <n v="29"/>
    <d v="2018-08-22T00:00:00"/>
    <s v="PAGO DE LA NOMINA DEL MES DE AGOSTO DE 2018, DE LOS SERVIDORES DE PLANTA FIJA DE LA SECRETARIA JURIDICA DISTRITAL."/>
    <n v="10150030"/>
    <n v="0"/>
    <n v="0"/>
    <n v="10150030"/>
    <n v="10150030"/>
    <n v="0"/>
    <s v="AGOSTO"/>
    <s v="3-1-1-01-16-00-0000-00"/>
  </r>
  <r>
    <n v="2018"/>
    <n v="136"/>
    <n v="1"/>
    <d v="2018-01-01T00:00:00"/>
    <d v="2018-12-31T00:00:00"/>
    <d v="2018-12-31T00:00:00"/>
    <x v="24"/>
    <s v="Prima de Antiguedad"/>
    <n v="185"/>
    <n v="161"/>
    <d v="2018-09-18T00:00:00"/>
    <s v="SECRETARIA JURIDICA DISTRITAL"/>
    <n v="1"/>
    <s v="RELACION DE AUTORIZACION"/>
    <n v="33"/>
    <d v="2018-09-18T00:00:00"/>
    <s v="PAGO DE LA NÓMINA DEL MES DE SEPTIEMBRE DE 2018."/>
    <n v="11257451"/>
    <n v="0"/>
    <n v="0"/>
    <n v="11257451"/>
    <n v="11257451"/>
    <n v="0"/>
    <s v="SEPTIEMBRE"/>
    <s v="3-1-1-01-16-00-0000-00"/>
  </r>
  <r>
    <n v="2018"/>
    <n v="136"/>
    <n v="1"/>
    <d v="2018-01-01T00:00:00"/>
    <d v="2018-12-31T00:00:00"/>
    <d v="2018-12-31T00:00:00"/>
    <x v="24"/>
    <s v="Prima de Antiguedad"/>
    <n v="199"/>
    <n v="179"/>
    <d v="2018-10-18T00:00:00"/>
    <s v="SECRETARIA JURIDICA DISTRITAL"/>
    <n v="1"/>
    <s v="RELACION DE AUTORIZACION"/>
    <n v="37"/>
    <d v="2018-10-19T00:00:00"/>
    <s v="PAGO DE LA NÓMINA DEL MES DE OCTUBRE DE 2018."/>
    <n v="11190188"/>
    <n v="0"/>
    <n v="0"/>
    <n v="11190188"/>
    <n v="11190188"/>
    <n v="0"/>
    <s v="OCTUBRE"/>
    <s v="3-1-1-01-16-00-0000-00"/>
  </r>
  <r>
    <n v="2018"/>
    <n v="136"/>
    <n v="1"/>
    <d v="2018-01-01T00:00:00"/>
    <d v="2018-12-31T00:00:00"/>
    <d v="2018-12-31T00:00:00"/>
    <x v="24"/>
    <s v="Prima de Antiguedad"/>
    <n v="214"/>
    <n v="199"/>
    <d v="2018-11-20T00:00:00"/>
    <s v="SECRETARIA JURIDICA DISTRITAL"/>
    <n v="1"/>
    <s v="RELACION DE AUTORIZACION"/>
    <n v="44"/>
    <d v="2018-11-20T00:00:00"/>
    <s v="Pago de la nómina de los servidores de la Secretaría Jurídica Distrital, del mes de Noviembre de 2018."/>
    <n v="11791479"/>
    <n v="0"/>
    <n v="0"/>
    <n v="11791479"/>
    <n v="11791479"/>
    <n v="0"/>
    <s v="NOVIEMBRE"/>
    <s v="3-1-1-01-16-00-0000-00"/>
  </r>
  <r>
    <n v="2018"/>
    <n v="136"/>
    <n v="1"/>
    <d v="2018-01-01T00:00:00"/>
    <d v="2018-12-31T00:00:00"/>
    <d v="2018-12-31T00:00:00"/>
    <x v="24"/>
    <s v="Prima de Antiguedad"/>
    <n v="224"/>
    <n v="207"/>
    <d v="2018-12-07T00:00:00"/>
    <s v="SECRETARIA JURIDICA DISTRITAL"/>
    <n v="1"/>
    <s v="RELACION DE AUTORIZACION"/>
    <n v="47"/>
    <d v="2018-12-07T00:00:00"/>
    <s v="Pago de la nómina del mes de diciembre de 2018, de  los servidores de planta de la Secretaría Jurídica Distrital."/>
    <n v="10973576"/>
    <n v="0"/>
    <n v="0"/>
    <n v="10973576"/>
    <n v="10973576"/>
    <n v="0"/>
    <s v="DICIEMBRE"/>
    <s v="3-1-1-01-16-00-0000-00"/>
  </r>
  <r>
    <n v="2018"/>
    <n v="136"/>
    <n v="1"/>
    <d v="2018-01-01T00:00:00"/>
    <d v="2018-12-31T00:00:00"/>
    <d v="2018-12-31T00:00:00"/>
    <x v="25"/>
    <s v="Prima Secretarial"/>
    <n v="90"/>
    <n v="19"/>
    <d v="2018-01-22T00:00:00"/>
    <s v="SECRETARIA JURIDICA DISTRITAL"/>
    <n v="1"/>
    <s v="RELACION DE AUTORIZACION"/>
    <n v="1"/>
    <d v="2018-01-22T00:00:00"/>
    <s v="Pago de la nómina del mes de enero de 2018."/>
    <n v="325012"/>
    <n v="0"/>
    <n v="0"/>
    <n v="325012"/>
    <n v="325012"/>
    <n v="0"/>
    <s v="ENERO"/>
    <s v="3-1-1-01-17-00-0000-00"/>
  </r>
  <r>
    <n v="2018"/>
    <n v="136"/>
    <n v="1"/>
    <d v="2018-01-01T00:00:00"/>
    <d v="2018-12-31T00:00:00"/>
    <d v="2018-12-31T00:00:00"/>
    <x v="25"/>
    <s v="Prima Secretarial"/>
    <n v="111"/>
    <n v="84"/>
    <d v="2018-02-16T00:00:00"/>
    <s v="SECRETARIA JURIDICA DISTRITAL"/>
    <n v="1"/>
    <s v="RELACION DE AUTORIZACION"/>
    <n v="4"/>
    <d v="2018-02-16T00:00:00"/>
    <s v="PAGO DE NÓMINA DEL MES DE FEBRERO DE 2018."/>
    <n v="302916"/>
    <n v="0"/>
    <n v="0"/>
    <n v="302916"/>
    <n v="302916"/>
    <n v="0"/>
    <s v="FEBRERO"/>
    <s v="3-1-1-01-17-00-0000-00"/>
  </r>
  <r>
    <n v="2018"/>
    <n v="136"/>
    <n v="1"/>
    <d v="2018-01-01T00:00:00"/>
    <d v="2018-12-31T00:00:00"/>
    <d v="2018-12-31T00:00:00"/>
    <x v="25"/>
    <s v="Prima Secretarial"/>
    <n v="116"/>
    <n v="92"/>
    <d v="2018-03-15T00:00:00"/>
    <s v="SECRETARIA JURIDICA DISTRITAL"/>
    <n v="1"/>
    <s v="RELACION DE AUTORIZACION"/>
    <n v="11"/>
    <d v="2018-03-15T00:00:00"/>
    <s v="Pago de la nómina de la Secretaria jurídica Distrital del mes de Marzo de 2018."/>
    <n v="345402"/>
    <n v="0"/>
    <n v="0"/>
    <n v="345402"/>
    <n v="345402"/>
    <n v="0"/>
    <s v="MARZO"/>
    <s v="3-1-1-01-17-00-0000-00"/>
  </r>
  <r>
    <n v="2018"/>
    <n v="136"/>
    <n v="1"/>
    <d v="2018-01-01T00:00:00"/>
    <d v="2018-12-31T00:00:00"/>
    <d v="2018-12-31T00:00:00"/>
    <x v="25"/>
    <s v="Prima Secretarial"/>
    <n v="123"/>
    <n v="100"/>
    <d v="2018-04-18T00:00:00"/>
    <s v="SECRETARIA JURIDICA DISTRITAL"/>
    <n v="1"/>
    <s v="RELACION DE AUTORIZACION"/>
    <n v="14"/>
    <d v="2018-04-18T00:00:00"/>
    <s v="PAGO DE LA NOMINA Y CESANTIAS DEL MES DE ABRIL DE 2018."/>
    <n v="345402"/>
    <n v="345402"/>
    <n v="0"/>
    <n v="0"/>
    <n v="0"/>
    <n v="0"/>
    <s v="ABRIL"/>
    <s v="3-1-1-01-17-00-0000-00"/>
  </r>
  <r>
    <n v="2018"/>
    <n v="136"/>
    <n v="1"/>
    <d v="2018-01-01T00:00:00"/>
    <d v="2018-12-31T00:00:00"/>
    <d v="2018-12-31T00:00:00"/>
    <x v="25"/>
    <s v="Prima Secretarial"/>
    <n v="124"/>
    <n v="102"/>
    <d v="2018-04-19T00:00:00"/>
    <s v="SECRETARIA JURIDICA DISTRITAL"/>
    <n v="1"/>
    <s v="RELACION DE AUTORIZACION"/>
    <n v="14"/>
    <d v="2018-04-19T00:00:00"/>
    <s v="Pago de la nómina del mes de abril de 2018, de los servidores de planta de la Secretaría Jurídica Distrital."/>
    <n v="345402"/>
    <n v="0"/>
    <n v="0"/>
    <n v="345402"/>
    <n v="345402"/>
    <n v="0"/>
    <s v="ABRIL"/>
    <s v="3-1-1-01-17-00-0000-00"/>
  </r>
  <r>
    <n v="2018"/>
    <n v="136"/>
    <n v="1"/>
    <d v="2018-01-01T00:00:00"/>
    <d v="2018-12-31T00:00:00"/>
    <d v="2018-12-31T00:00:00"/>
    <x v="25"/>
    <s v="Prima Secretarial"/>
    <n v="131"/>
    <n v="110"/>
    <d v="2018-05-21T00:00:00"/>
    <s v="SECRETARIA JURIDICA DISTRITAL"/>
    <n v="1"/>
    <s v="RELACION DE AUTORIZACION"/>
    <n v="17"/>
    <d v="2018-05-21T00:00:00"/>
    <s v="Pago de la nómina de los servidores públicos de la Secretaría Jurídica Distrital,  del mes de Mayo de 2018."/>
    <n v="345402"/>
    <n v="0"/>
    <n v="0"/>
    <n v="345402"/>
    <n v="345402"/>
    <n v="0"/>
    <s v="MAYO"/>
    <s v="3-1-1-01-17-00-0000-00"/>
  </r>
  <r>
    <n v="2018"/>
    <n v="136"/>
    <n v="1"/>
    <d v="2018-01-01T00:00:00"/>
    <d v="2018-12-31T00:00:00"/>
    <d v="2018-12-31T00:00:00"/>
    <x v="25"/>
    <s v="Prima Secretarial"/>
    <n v="135"/>
    <n v="118"/>
    <d v="2018-06-08T00:00:00"/>
    <s v="SECRETARIA JURIDICA DISTRITAL"/>
    <n v="1"/>
    <s v="RELACION DE AUTORIZACION"/>
    <n v="21"/>
    <d v="2018-06-08T00:00:00"/>
    <s v="Pago de la nómina y prima semestral del mes de junio de 2018, de los servidores de planta de la Secretaria Jurídica Distrital."/>
    <n v="317406"/>
    <n v="0"/>
    <n v="0"/>
    <n v="317406"/>
    <n v="317406"/>
    <n v="0"/>
    <s v="JUNIO"/>
    <s v="3-1-1-01-17-00-0000-00"/>
  </r>
  <r>
    <n v="2018"/>
    <n v="136"/>
    <n v="1"/>
    <d v="2018-01-01T00:00:00"/>
    <d v="2018-12-31T00:00:00"/>
    <d v="2018-12-31T00:00:00"/>
    <x v="25"/>
    <s v="Prima Secretarial"/>
    <n v="151"/>
    <n v="126"/>
    <d v="2018-07-17T00:00:00"/>
    <s v="SECRETARIA JURIDICA DISTRITAL"/>
    <n v="1"/>
    <s v="RELACION DE AUTORIZACION"/>
    <n v="24"/>
    <d v="2018-07-17T00:00:00"/>
    <s v="Pago de la nómina del mes de julio de 2018 de  los servidores de planta de la Secretaría Jurídica Distrital."/>
    <n v="340982"/>
    <n v="0"/>
    <n v="0"/>
    <n v="340982"/>
    <n v="340982"/>
    <n v="0"/>
    <s v="JULIO"/>
    <s v="3-1-1-01-17-00-0000-00"/>
  </r>
  <r>
    <n v="2018"/>
    <n v="136"/>
    <n v="1"/>
    <d v="2018-01-01T00:00:00"/>
    <d v="2018-12-31T00:00:00"/>
    <d v="2018-12-31T00:00:00"/>
    <x v="25"/>
    <s v="Prima Secretarial"/>
    <n v="168"/>
    <n v="141"/>
    <d v="2018-08-22T00:00:00"/>
    <s v="SECRETARIA JURIDICA DISTRITAL"/>
    <n v="1"/>
    <s v="RELACION DE AUTORIZACION"/>
    <n v="29"/>
    <d v="2018-08-22T00:00:00"/>
    <s v="PAGO DE LA NOMINA DEL MES DE AGOSTO DE 2018, DE LOS SERVIDORES DE PLANTA FIJA DE LA SECRETARIA JURIDICA DISTRITAL."/>
    <n v="311459"/>
    <n v="0"/>
    <n v="0"/>
    <n v="311459"/>
    <n v="311459"/>
    <n v="0"/>
    <s v="AGOSTO"/>
    <s v="3-1-1-01-17-00-0000-00"/>
  </r>
  <r>
    <n v="2018"/>
    <n v="136"/>
    <n v="1"/>
    <d v="2018-01-01T00:00:00"/>
    <d v="2018-12-31T00:00:00"/>
    <d v="2018-12-31T00:00:00"/>
    <x v="25"/>
    <s v="Prima Secretarial"/>
    <n v="185"/>
    <n v="161"/>
    <d v="2018-09-18T00:00:00"/>
    <s v="SECRETARIA JURIDICA DISTRITAL"/>
    <n v="1"/>
    <s v="RELACION DE AUTORIZACION"/>
    <n v="33"/>
    <d v="2018-09-18T00:00:00"/>
    <s v="PAGO DE LA NÓMINA DEL MES DE SEPTIEMBRE DE 2018."/>
    <n v="324311"/>
    <n v="0"/>
    <n v="0"/>
    <n v="324311"/>
    <n v="324311"/>
    <n v="0"/>
    <s v="SEPTIEMBRE"/>
    <s v="3-1-1-01-17-00-0000-00"/>
  </r>
  <r>
    <n v="2018"/>
    <n v="136"/>
    <n v="1"/>
    <d v="2018-01-01T00:00:00"/>
    <d v="2018-12-31T00:00:00"/>
    <d v="2018-12-31T00:00:00"/>
    <x v="25"/>
    <s v="Prima Secretarial"/>
    <n v="199"/>
    <n v="179"/>
    <d v="2018-10-18T00:00:00"/>
    <s v="SECRETARIA JURIDICA DISTRITAL"/>
    <n v="1"/>
    <s v="RELACION DE AUTORIZACION"/>
    <n v="37"/>
    <d v="2018-10-19T00:00:00"/>
    <s v="PAGO DE LA NÓMINA DEL MES DE OCTUBRE DE 2018."/>
    <n v="330818"/>
    <n v="0"/>
    <n v="0"/>
    <n v="330818"/>
    <n v="330818"/>
    <n v="0"/>
    <s v="OCTUBRE"/>
    <s v="3-1-1-01-17-00-0000-00"/>
  </r>
  <r>
    <n v="2018"/>
    <n v="136"/>
    <n v="1"/>
    <d v="2018-01-01T00:00:00"/>
    <d v="2018-12-31T00:00:00"/>
    <d v="2018-12-31T00:00:00"/>
    <x v="25"/>
    <s v="Prima Secretarial"/>
    <n v="214"/>
    <n v="199"/>
    <d v="2018-11-20T00:00:00"/>
    <s v="SECRETARIA JURIDICA DISTRITAL"/>
    <n v="1"/>
    <s v="RELACION DE AUTORIZACION"/>
    <n v="44"/>
    <d v="2018-11-20T00:00:00"/>
    <s v="Pago de la nómina de los servidores de la Secretaría Jurídica Distrital, del mes de Noviembre de 2018."/>
    <n v="300418"/>
    <n v="0"/>
    <n v="0"/>
    <n v="300418"/>
    <n v="300418"/>
    <n v="0"/>
    <s v="NOVIEMBRE"/>
    <s v="3-1-1-01-17-00-0000-00"/>
  </r>
  <r>
    <n v="2018"/>
    <n v="136"/>
    <n v="1"/>
    <d v="2018-01-01T00:00:00"/>
    <d v="2018-12-31T00:00:00"/>
    <d v="2018-12-31T00:00:00"/>
    <x v="25"/>
    <s v="Prima Secretarial"/>
    <n v="224"/>
    <n v="207"/>
    <d v="2018-12-07T00:00:00"/>
    <s v="SECRETARIA JURIDICA DISTRITAL"/>
    <n v="1"/>
    <s v="RELACION DE AUTORIZACION"/>
    <n v="47"/>
    <d v="2018-12-07T00:00:00"/>
    <s v="Pago de la nómina del mes de diciembre de 2018, de  los servidores de planta de la Secretaría Jurídica Distrital."/>
    <n v="321344"/>
    <n v="0"/>
    <n v="0"/>
    <n v="321344"/>
    <n v="321344"/>
    <n v="0"/>
    <s v="DICIEMBRE"/>
    <s v="3-1-1-01-17-00-0000-00"/>
  </r>
  <r>
    <n v="2018"/>
    <n v="136"/>
    <n v="1"/>
    <d v="2018-01-01T00:00:00"/>
    <d v="2018-12-31T00:00:00"/>
    <d v="2018-12-31T00:00:00"/>
    <x v="26"/>
    <s v="Vacaciones en Dinero"/>
    <n v="111"/>
    <n v="84"/>
    <d v="2018-02-16T00:00:00"/>
    <s v="SECRETARIA JURIDICA DISTRITAL"/>
    <n v="1"/>
    <s v="RELACION DE AUTORIZACION"/>
    <n v="4"/>
    <d v="2018-02-16T00:00:00"/>
    <s v="PAGO DE NÓMINA DEL MES DE FEBRERO DE 2018."/>
    <n v="17828073"/>
    <n v="0"/>
    <n v="0"/>
    <n v="17828073"/>
    <n v="17828073"/>
    <n v="0"/>
    <s v="FEBRERO"/>
    <s v="3-1-1-01-21-00-0000-00"/>
  </r>
  <r>
    <n v="2018"/>
    <n v="136"/>
    <n v="1"/>
    <d v="2018-01-01T00:00:00"/>
    <d v="2018-12-31T00:00:00"/>
    <d v="2018-12-31T00:00:00"/>
    <x v="26"/>
    <s v="Vacaciones en Dinero"/>
    <n v="123"/>
    <n v="100"/>
    <d v="2018-04-18T00:00:00"/>
    <s v="SECRETARIA JURIDICA DISTRITAL"/>
    <n v="1"/>
    <s v="RELACION DE AUTORIZACION"/>
    <n v="14"/>
    <d v="2018-04-18T00:00:00"/>
    <s v="PAGO DE LA NOMINA Y CESANTIAS DEL MES DE ABRIL DE 2018."/>
    <n v="6227351"/>
    <n v="6227351"/>
    <n v="0"/>
    <n v="0"/>
    <n v="0"/>
    <n v="0"/>
    <s v="ABRIL"/>
    <s v="3-1-1-01-21-00-0000-00"/>
  </r>
  <r>
    <n v="2018"/>
    <n v="136"/>
    <n v="1"/>
    <d v="2018-01-01T00:00:00"/>
    <d v="2018-12-31T00:00:00"/>
    <d v="2018-12-31T00:00:00"/>
    <x v="26"/>
    <s v="Vacaciones en Dinero"/>
    <n v="131"/>
    <n v="110"/>
    <d v="2018-05-21T00:00:00"/>
    <s v="SECRETARIA JURIDICA DISTRITAL"/>
    <n v="1"/>
    <s v="RELACION DE AUTORIZACION"/>
    <n v="17"/>
    <d v="2018-05-21T00:00:00"/>
    <s v="Pago de la nómina de los servidores públicos de la Secretaría Jurídica Distrital,  del mes de Mayo de 2018."/>
    <n v="6227351"/>
    <n v="0"/>
    <n v="0"/>
    <n v="6227351"/>
    <n v="6227351"/>
    <n v="0"/>
    <s v="MAYO"/>
    <s v="3-1-1-01-21-00-0000-00"/>
  </r>
  <r>
    <n v="2018"/>
    <n v="136"/>
    <n v="1"/>
    <d v="2018-01-01T00:00:00"/>
    <d v="2018-12-31T00:00:00"/>
    <d v="2018-12-31T00:00:00"/>
    <x v="26"/>
    <s v="Vacaciones en Dinero"/>
    <n v="185"/>
    <n v="161"/>
    <d v="2018-09-18T00:00:00"/>
    <s v="SECRETARIA JURIDICA DISTRITAL"/>
    <n v="1"/>
    <s v="RELACION DE AUTORIZACION"/>
    <n v="33"/>
    <d v="2018-09-18T00:00:00"/>
    <s v="PAGO DE LA NÓMINA DEL MES DE SEPTIEMBRE DE 2018."/>
    <n v="9687556"/>
    <n v="0"/>
    <n v="0"/>
    <n v="9687556"/>
    <n v="9687556"/>
    <n v="0"/>
    <s v="SEPTIEMBRE"/>
    <s v="3-1-1-01-21-00-0000-00"/>
  </r>
  <r>
    <n v="2018"/>
    <n v="136"/>
    <n v="1"/>
    <d v="2018-01-01T00:00:00"/>
    <d v="2018-12-31T00:00:00"/>
    <d v="2018-12-31T00:00:00"/>
    <x v="26"/>
    <s v="Vacaciones en Dinero"/>
    <n v="199"/>
    <n v="179"/>
    <d v="2018-10-18T00:00:00"/>
    <s v="SECRETARIA JURIDICA DISTRITAL"/>
    <n v="1"/>
    <s v="RELACION DE AUTORIZACION"/>
    <n v="37"/>
    <d v="2018-10-19T00:00:00"/>
    <s v="PAGO DE LA NÓMINA DEL MES DE OCTUBRE DE 2018."/>
    <n v="4001075"/>
    <n v="0"/>
    <n v="0"/>
    <n v="4001075"/>
    <n v="4001075"/>
    <n v="0"/>
    <s v="OCTUBRE"/>
    <s v="3-1-1-01-21-00-0000-00"/>
  </r>
  <r>
    <n v="2018"/>
    <n v="136"/>
    <n v="1"/>
    <d v="2018-01-01T00:00:00"/>
    <d v="2018-12-31T00:00:00"/>
    <d v="2018-12-31T00:00:00"/>
    <x v="26"/>
    <s v="Vacaciones en Dinero"/>
    <n v="224"/>
    <n v="207"/>
    <d v="2018-12-07T00:00:00"/>
    <s v="SECRETARIA JURIDICA DISTRITAL"/>
    <n v="1"/>
    <s v="RELACION DE AUTORIZACION"/>
    <n v="47"/>
    <d v="2018-12-07T00:00:00"/>
    <s v="Pago de la nómina del mes de diciembre de 2018, de  los servidores de planta de la Secretaría Jurídica Distrital."/>
    <n v="39404843"/>
    <n v="0"/>
    <n v="0"/>
    <n v="39404843"/>
    <n v="39404843"/>
    <n v="0"/>
    <s v="DICIEMBRE"/>
    <s v="3-1-1-01-21-00-0000-00"/>
  </r>
  <r>
    <n v="2018"/>
    <n v="136"/>
    <n v="1"/>
    <d v="2018-01-01T00:00:00"/>
    <d v="2018-12-31T00:00:00"/>
    <d v="2018-12-31T00:00:00"/>
    <x v="27"/>
    <s v="Bonificación Especial de Recreación"/>
    <n v="90"/>
    <n v="19"/>
    <d v="2018-01-22T00:00:00"/>
    <s v="SECRETARIA JURIDICA DISTRITAL"/>
    <n v="1"/>
    <s v="RELACION DE AUTORIZACION"/>
    <n v="1"/>
    <d v="2018-01-22T00:00:00"/>
    <s v="Pago de la nómina del mes de enero de 2018."/>
    <n v="332103"/>
    <n v="0"/>
    <n v="0"/>
    <n v="332103"/>
    <n v="332103"/>
    <n v="0"/>
    <s v="ENERO"/>
    <s v="3-1-1-01-26-00-0000-00"/>
  </r>
  <r>
    <n v="2018"/>
    <n v="136"/>
    <n v="1"/>
    <d v="2018-01-01T00:00:00"/>
    <d v="2018-12-31T00:00:00"/>
    <d v="2018-12-31T00:00:00"/>
    <x v="27"/>
    <s v="Bonificación Especial de Recreación"/>
    <n v="111"/>
    <n v="84"/>
    <d v="2018-02-16T00:00:00"/>
    <s v="SECRETARIA JURIDICA DISTRITAL"/>
    <n v="1"/>
    <s v="RELACION DE AUTORIZACION"/>
    <n v="4"/>
    <d v="2018-02-16T00:00:00"/>
    <s v="PAGO DE NÓMINA DEL MES DE FEBRERO DE 2018."/>
    <n v="1505347"/>
    <n v="0"/>
    <n v="0"/>
    <n v="1505347"/>
    <n v="1505347"/>
    <n v="0"/>
    <s v="FEBRERO"/>
    <s v="3-1-1-01-26-00-0000-00"/>
  </r>
  <r>
    <n v="2018"/>
    <n v="136"/>
    <n v="1"/>
    <d v="2018-01-01T00:00:00"/>
    <d v="2018-12-31T00:00:00"/>
    <d v="2018-12-31T00:00:00"/>
    <x v="27"/>
    <s v="Bonificación Especial de Recreación"/>
    <n v="116"/>
    <n v="92"/>
    <d v="2018-03-15T00:00:00"/>
    <s v="SECRETARIA JURIDICA DISTRITAL"/>
    <n v="1"/>
    <s v="RELACION DE AUTORIZACION"/>
    <n v="11"/>
    <d v="2018-03-15T00:00:00"/>
    <s v="Pago de la nómina de la Secretaria jurídica Distrital del mes de Marzo de 2018."/>
    <n v="944096"/>
    <n v="0"/>
    <n v="0"/>
    <n v="944096"/>
    <n v="944096"/>
    <n v="0"/>
    <s v="MARZO"/>
    <s v="3-1-1-01-26-00-0000-00"/>
  </r>
  <r>
    <n v="2018"/>
    <n v="136"/>
    <n v="1"/>
    <d v="2018-01-01T00:00:00"/>
    <d v="2018-12-31T00:00:00"/>
    <d v="2018-12-31T00:00:00"/>
    <x v="27"/>
    <s v="Bonificación Especial de Recreación"/>
    <n v="123"/>
    <n v="100"/>
    <d v="2018-04-18T00:00:00"/>
    <s v="SECRETARIA JURIDICA DISTRITAL"/>
    <n v="1"/>
    <s v="RELACION DE AUTORIZACION"/>
    <n v="14"/>
    <d v="2018-04-18T00:00:00"/>
    <s v="PAGO DE LA NOMINA Y CESANTIAS DEL MES DE ABRIL DE 2018."/>
    <n v="1402897"/>
    <n v="1402897"/>
    <n v="0"/>
    <n v="0"/>
    <n v="0"/>
    <n v="0"/>
    <s v="ABRIL"/>
    <s v="3-1-1-01-26-00-0000-00"/>
  </r>
  <r>
    <n v="2018"/>
    <n v="136"/>
    <n v="1"/>
    <d v="2018-01-01T00:00:00"/>
    <d v="2018-12-31T00:00:00"/>
    <d v="2018-12-31T00:00:00"/>
    <x v="27"/>
    <s v="Bonificación Especial de Recreación"/>
    <n v="124"/>
    <n v="102"/>
    <d v="2018-04-19T00:00:00"/>
    <s v="SECRETARIA JURIDICA DISTRITAL"/>
    <n v="1"/>
    <s v="RELACION DE AUTORIZACION"/>
    <n v="14"/>
    <d v="2018-04-19T00:00:00"/>
    <s v="Pago de la nómina del mes de abril de 2018, de los servidores de planta de la Secretaría Jurídica Distrital."/>
    <n v="999284"/>
    <n v="0"/>
    <n v="0"/>
    <n v="999284"/>
    <n v="999284"/>
    <n v="0"/>
    <s v="ABRIL"/>
    <s v="3-1-1-01-26-00-0000-00"/>
  </r>
  <r>
    <n v="2018"/>
    <n v="136"/>
    <n v="1"/>
    <d v="2018-01-01T00:00:00"/>
    <d v="2018-12-31T00:00:00"/>
    <d v="2018-12-31T00:00:00"/>
    <x v="27"/>
    <s v="Bonificación Especial de Recreación"/>
    <n v="131"/>
    <n v="110"/>
    <d v="2018-05-21T00:00:00"/>
    <s v="SECRETARIA JURIDICA DISTRITAL"/>
    <n v="1"/>
    <s v="RELACION DE AUTORIZACION"/>
    <n v="17"/>
    <d v="2018-05-21T00:00:00"/>
    <s v="Pago de la nómina de los servidores públicos de la Secretaría Jurídica Distrital,  del mes de Mayo de 2018."/>
    <n v="1491912"/>
    <n v="0"/>
    <n v="0"/>
    <n v="1491912"/>
    <n v="1491912"/>
    <n v="0"/>
    <s v="MAYO"/>
    <s v="3-1-1-01-26-00-0000-00"/>
  </r>
  <r>
    <n v="2018"/>
    <n v="136"/>
    <n v="1"/>
    <d v="2018-01-01T00:00:00"/>
    <d v="2018-12-31T00:00:00"/>
    <d v="2018-12-31T00:00:00"/>
    <x v="27"/>
    <s v="Bonificación Especial de Recreación"/>
    <n v="135"/>
    <n v="118"/>
    <d v="2018-06-08T00:00:00"/>
    <s v="SECRETARIA JURIDICA DISTRITAL"/>
    <n v="1"/>
    <s v="RELACION DE AUTORIZACION"/>
    <n v="21"/>
    <d v="2018-06-08T00:00:00"/>
    <s v="Pago de la nómina y prima semestral del mes de junio de 2018, de los servidores de planta de la Secretaria Jurídica Distrital."/>
    <n v="4844174"/>
    <n v="0"/>
    <n v="0"/>
    <n v="4844174"/>
    <n v="4844174"/>
    <n v="0"/>
    <s v="JUNIO"/>
    <s v="3-1-1-01-26-00-0000-00"/>
  </r>
  <r>
    <n v="2018"/>
    <n v="136"/>
    <n v="1"/>
    <d v="2018-01-01T00:00:00"/>
    <d v="2018-12-31T00:00:00"/>
    <d v="2018-12-31T00:00:00"/>
    <x v="27"/>
    <s v="Bonificación Especial de Recreación"/>
    <n v="151"/>
    <n v="126"/>
    <d v="2018-07-17T00:00:00"/>
    <s v="SECRETARIA JURIDICA DISTRITAL"/>
    <n v="1"/>
    <s v="RELACION DE AUTORIZACION"/>
    <n v="24"/>
    <d v="2018-07-17T00:00:00"/>
    <s v="Pago de la nómina del mes de julio de 2018 de  los servidores de planta de la Secretaría Jurídica Distrital."/>
    <n v="3914155"/>
    <n v="0"/>
    <n v="0"/>
    <n v="3914155"/>
    <n v="3914155"/>
    <n v="0"/>
    <s v="JULIO"/>
    <s v="3-1-1-01-26-00-0000-00"/>
  </r>
  <r>
    <n v="2018"/>
    <n v="136"/>
    <n v="1"/>
    <d v="2018-01-01T00:00:00"/>
    <d v="2018-12-31T00:00:00"/>
    <d v="2018-12-31T00:00:00"/>
    <x v="27"/>
    <s v="Bonificación Especial de Recreación"/>
    <n v="168"/>
    <n v="141"/>
    <d v="2018-08-22T00:00:00"/>
    <s v="SECRETARIA JURIDICA DISTRITAL"/>
    <n v="1"/>
    <s v="RELACION DE AUTORIZACION"/>
    <n v="29"/>
    <d v="2018-08-22T00:00:00"/>
    <s v="PAGO DE LA NOMINA DEL MES DE AGOSTO DE 2018, DE LOS SERVIDORES DE PLANTA FIJA DE LA SECRETARIA JURIDICA DISTRITAL."/>
    <n v="1766068"/>
    <n v="0"/>
    <n v="0"/>
    <n v="1766068"/>
    <n v="1766068"/>
    <n v="0"/>
    <s v="AGOSTO"/>
    <s v="3-1-1-01-26-00-0000-00"/>
  </r>
  <r>
    <n v="2018"/>
    <n v="136"/>
    <n v="1"/>
    <d v="2018-01-01T00:00:00"/>
    <d v="2018-12-31T00:00:00"/>
    <d v="2018-12-31T00:00:00"/>
    <x v="27"/>
    <s v="Bonificación Especial de Recreación"/>
    <n v="179"/>
    <n v="154"/>
    <d v="2018-09-05T00:00:00"/>
    <s v="SECRETARIA JURIDICA DISTRITAL"/>
    <n v="1"/>
    <s v="RELACION DE AUTORIZACION"/>
    <n v="32"/>
    <d v="2018-09-04T00:00:00"/>
    <s v="NÓMINA ADICIONAL DEL MES DE AGOSTO DE 2018."/>
    <n v="390009"/>
    <n v="0"/>
    <n v="0"/>
    <n v="390009"/>
    <n v="390009"/>
    <n v="0"/>
    <s v="SEPTIEMBRE"/>
    <s v="3-1-1-01-26-00-0000-00"/>
  </r>
  <r>
    <n v="2018"/>
    <n v="136"/>
    <n v="1"/>
    <d v="2018-01-01T00:00:00"/>
    <d v="2018-12-31T00:00:00"/>
    <d v="2018-12-31T00:00:00"/>
    <x v="27"/>
    <s v="Bonificación Especial de Recreación"/>
    <n v="185"/>
    <n v="161"/>
    <d v="2018-09-18T00:00:00"/>
    <s v="SECRETARIA JURIDICA DISTRITAL"/>
    <n v="1"/>
    <s v="RELACION DE AUTORIZACION"/>
    <n v="33"/>
    <d v="2018-09-18T00:00:00"/>
    <s v="PAGO DE LA NÓMINA DEL MES DE SEPTIEMBRE DE 2018."/>
    <n v="3037995"/>
    <n v="0"/>
    <n v="0"/>
    <n v="3037995"/>
    <n v="3037995"/>
    <n v="0"/>
    <s v="SEPTIEMBRE"/>
    <s v="3-1-1-01-26-00-0000-00"/>
  </r>
  <r>
    <n v="2018"/>
    <n v="136"/>
    <n v="1"/>
    <d v="2018-01-01T00:00:00"/>
    <d v="2018-12-31T00:00:00"/>
    <d v="2018-12-31T00:00:00"/>
    <x v="27"/>
    <s v="Bonificación Especial de Recreación"/>
    <n v="199"/>
    <n v="179"/>
    <d v="2018-10-18T00:00:00"/>
    <s v="SECRETARIA JURIDICA DISTRITAL"/>
    <n v="1"/>
    <s v="RELACION DE AUTORIZACION"/>
    <n v="37"/>
    <d v="2018-10-19T00:00:00"/>
    <s v="PAGO DE LA NÓMINA DEL MES DE OCTUBRE DE 2018."/>
    <n v="2238257"/>
    <n v="0"/>
    <n v="0"/>
    <n v="2238257"/>
    <n v="2238257"/>
    <n v="0"/>
    <s v="OCTUBRE"/>
    <s v="3-1-1-01-26-00-0000-00"/>
  </r>
  <r>
    <n v="2018"/>
    <n v="136"/>
    <n v="1"/>
    <d v="2018-01-01T00:00:00"/>
    <d v="2018-12-31T00:00:00"/>
    <d v="2018-12-31T00:00:00"/>
    <x v="27"/>
    <s v="Bonificación Especial de Recreación"/>
    <n v="214"/>
    <n v="199"/>
    <d v="2018-11-20T00:00:00"/>
    <s v="SECRETARIA JURIDICA DISTRITAL"/>
    <n v="1"/>
    <s v="RELACION DE AUTORIZACION"/>
    <n v="44"/>
    <d v="2018-11-20T00:00:00"/>
    <s v="Pago de la nómina de los servidores de la Secretaría Jurídica Distrital, del mes de Noviembre de 2018."/>
    <n v="1994506"/>
    <n v="0"/>
    <n v="0"/>
    <n v="1994506"/>
    <n v="1994506"/>
    <n v="0"/>
    <s v="NOVIEMBRE"/>
    <s v="3-1-1-01-26-00-0000-00"/>
  </r>
  <r>
    <n v="2018"/>
    <n v="136"/>
    <n v="1"/>
    <d v="2018-01-01T00:00:00"/>
    <d v="2018-12-31T00:00:00"/>
    <d v="2018-12-31T00:00:00"/>
    <x v="27"/>
    <s v="Bonificación Especial de Recreación"/>
    <n v="224"/>
    <n v="207"/>
    <d v="2018-12-07T00:00:00"/>
    <s v="SECRETARIA JURIDICA DISTRITAL"/>
    <n v="1"/>
    <s v="RELACION DE AUTORIZACION"/>
    <n v="47"/>
    <d v="2018-12-07T00:00:00"/>
    <s v="Pago de la nómina del mes de diciembre de 2018, de  los servidores de planta de la Secretaría Jurídica Distrital."/>
    <n v="9547629"/>
    <n v="0"/>
    <n v="0"/>
    <n v="9547629"/>
    <n v="9547629"/>
    <n v="0"/>
    <s v="DICIEMBRE"/>
    <s v="3-1-1-01-26-00-0000-00"/>
  </r>
  <r>
    <n v="2018"/>
    <n v="136"/>
    <n v="1"/>
    <d v="2018-01-01T00:00:00"/>
    <d v="2018-12-31T00:00:00"/>
    <d v="2018-12-31T00:00:00"/>
    <x v="28"/>
    <s v="Reconocimiento por Permanencia en el Servicio Público"/>
    <n v="90"/>
    <n v="19"/>
    <d v="2018-01-22T00:00:00"/>
    <s v="SECRETARIA JURIDICA DISTRITAL"/>
    <n v="1"/>
    <s v="RELACION DE AUTORIZACION"/>
    <n v="1"/>
    <d v="2018-01-22T00:00:00"/>
    <s v="Pago de la nómina del mes de enero de 2018."/>
    <n v="74725955"/>
    <n v="0"/>
    <n v="0"/>
    <n v="74725955"/>
    <n v="74725955"/>
    <n v="0"/>
    <s v="ENERO"/>
    <s v="3-1-1-01-28-00-0000-00"/>
  </r>
  <r>
    <n v="2018"/>
    <n v="136"/>
    <n v="1"/>
    <d v="2018-01-01T00:00:00"/>
    <d v="2018-12-31T00:00:00"/>
    <d v="2018-12-31T00:00:00"/>
    <x v="28"/>
    <s v="Reconocimiento por Permanencia en el Servicio Público"/>
    <n v="111"/>
    <n v="84"/>
    <d v="2018-02-16T00:00:00"/>
    <s v="SECRETARIA JURIDICA DISTRITAL"/>
    <n v="1"/>
    <s v="RELACION DE AUTORIZACION"/>
    <n v="4"/>
    <d v="2018-02-16T00:00:00"/>
    <s v="PAGO DE NÓMINA DEL MES DE FEBRERO DE 2018."/>
    <n v="7091701"/>
    <n v="0"/>
    <n v="0"/>
    <n v="7091701"/>
    <n v="7091701"/>
    <n v="0"/>
    <s v="FEBRERO"/>
    <s v="3-1-1-01-28-00-0000-00"/>
  </r>
  <r>
    <n v="2018"/>
    <n v="136"/>
    <n v="1"/>
    <d v="2018-01-01T00:00:00"/>
    <d v="2018-12-31T00:00:00"/>
    <d v="2018-12-31T00:00:00"/>
    <x v="28"/>
    <s v="Reconocimiento por Permanencia en el Servicio Público"/>
    <n v="123"/>
    <n v="100"/>
    <d v="2018-04-18T00:00:00"/>
    <s v="SECRETARIA JURIDICA DISTRITAL"/>
    <n v="1"/>
    <s v="RELACION DE AUTORIZACION"/>
    <n v="14"/>
    <d v="2018-04-18T00:00:00"/>
    <s v="PAGO DE LA NOMINA Y CESANTIAS DEL MES DE ABRIL DE 2018."/>
    <n v="4972977"/>
    <n v="4972977"/>
    <n v="0"/>
    <n v="0"/>
    <n v="0"/>
    <n v="0"/>
    <s v="ABRIL"/>
    <s v="3-1-1-01-28-00-0000-00"/>
  </r>
  <r>
    <n v="2018"/>
    <n v="136"/>
    <n v="1"/>
    <d v="2018-01-01T00:00:00"/>
    <d v="2018-12-31T00:00:00"/>
    <d v="2018-12-31T00:00:00"/>
    <x v="28"/>
    <s v="Reconocimiento por Permanencia en el Servicio Público"/>
    <n v="131"/>
    <n v="110"/>
    <d v="2018-05-21T00:00:00"/>
    <s v="SECRETARIA JURIDICA DISTRITAL"/>
    <n v="1"/>
    <s v="RELACION DE AUTORIZACION"/>
    <n v="17"/>
    <d v="2018-05-21T00:00:00"/>
    <s v="Pago de la nómina de los servidores públicos de la Secretaría Jurídica Distrital,  del mes de Mayo de 2018."/>
    <n v="4972977"/>
    <n v="0"/>
    <n v="0"/>
    <n v="4972977"/>
    <n v="4972977"/>
    <n v="0"/>
    <s v="MAYO"/>
    <s v="3-1-1-01-28-00-0000-00"/>
  </r>
  <r>
    <n v="2018"/>
    <n v="136"/>
    <n v="1"/>
    <d v="2018-01-01T00:00:00"/>
    <d v="2018-12-31T00:00:00"/>
    <d v="2018-12-31T00:00:00"/>
    <x v="29"/>
    <s v="Cesantías Fondos Privados"/>
    <n v="111"/>
    <n v="85"/>
    <d v="2018-02-16T00:00:00"/>
    <s v="SECRETARIA JURIDICA DISTRITAL"/>
    <n v="1"/>
    <s v="RELACION DE AUTORIZACION"/>
    <n v="5"/>
    <d v="2018-02-16T00:00:00"/>
    <s v="PAGO DE CESANTÍAS DEL MES DE FEBRERO DE 2018."/>
    <n v="675258"/>
    <n v="0"/>
    <n v="0"/>
    <n v="675258"/>
    <n v="675258"/>
    <n v="0"/>
    <s v="FEBRERO"/>
    <s v="3-1-1-03-01-01-0000-00"/>
  </r>
  <r>
    <n v="2018"/>
    <n v="136"/>
    <n v="1"/>
    <d v="2018-01-01T00:00:00"/>
    <d v="2018-12-31T00:00:00"/>
    <d v="2018-12-31T00:00:00"/>
    <x v="29"/>
    <s v="Cesantías Fondos Privados"/>
    <n v="123"/>
    <n v="101"/>
    <d v="2018-04-18T00:00:00"/>
    <s v="SECRETARIA JURIDICA DISTRITAL"/>
    <n v="1"/>
    <s v="RELACION DE AUTORIZACION"/>
    <n v="15"/>
    <d v="2018-04-18T00:00:00"/>
    <s v="PAGO DE LA NOMINA Y CESANTIAS DEL MES DE ABRIL DE 2018."/>
    <n v="1813201"/>
    <n v="1813201"/>
    <n v="0"/>
    <n v="0"/>
    <n v="0"/>
    <n v="0"/>
    <s v="ABRIL"/>
    <s v="3-1-1-03-01-01-0000-00"/>
  </r>
  <r>
    <n v="2018"/>
    <n v="136"/>
    <n v="1"/>
    <d v="2018-01-01T00:00:00"/>
    <d v="2018-12-31T00:00:00"/>
    <d v="2018-12-31T00:00:00"/>
    <x v="29"/>
    <s v="Cesantías Fondos Privados"/>
    <n v="131"/>
    <n v="111"/>
    <d v="2018-05-21T00:00:00"/>
    <s v="SECRETARIA JURIDICA DISTRITAL"/>
    <n v="1"/>
    <s v="RELACION DE AUTORIZACION"/>
    <n v="18"/>
    <d v="2018-05-21T00:00:00"/>
    <s v="PAGO DE CESANTIAS FONDOS PRIVADOS DE SERVIDORES PÚBLICOS  DE LA SECRETARÍA JURÍDICA DISTRITAL."/>
    <n v="1853952"/>
    <n v="0"/>
    <n v="0"/>
    <n v="1853952"/>
    <n v="1853952"/>
    <n v="0"/>
    <s v="MAYO"/>
    <s v="3-1-1-03-01-01-0000-00"/>
  </r>
  <r>
    <n v="2018"/>
    <n v="136"/>
    <n v="1"/>
    <d v="2018-01-01T00:00:00"/>
    <d v="2018-12-31T00:00:00"/>
    <d v="2018-12-31T00:00:00"/>
    <x v="29"/>
    <s v="Cesantías Fondos Privados"/>
    <n v="185"/>
    <n v="162"/>
    <d v="2018-09-18T00:00:00"/>
    <s v="SECRETARIA JURIDICA DISTRITAL"/>
    <n v="1"/>
    <s v="RELACION DE AUTORIZACION"/>
    <n v="34"/>
    <d v="2018-09-18T00:00:00"/>
    <s v="PAGO DE CESANTÍAS DEL MES DE SEPTIEMBRE DE 2018."/>
    <n v="3911945"/>
    <n v="0"/>
    <n v="0"/>
    <n v="3911945"/>
    <n v="3911945"/>
    <n v="0"/>
    <s v="SEPTIEMBRE"/>
    <s v="3-1-1-03-01-01-0000-00"/>
  </r>
  <r>
    <n v="2018"/>
    <n v="136"/>
    <n v="1"/>
    <d v="2018-01-01T00:00:00"/>
    <d v="2018-12-31T00:00:00"/>
    <d v="2018-12-31T00:00:00"/>
    <x v="29"/>
    <s v="Cesantías Fondos Privados"/>
    <n v="199"/>
    <n v="180"/>
    <d v="2018-10-18T00:00:00"/>
    <s v="SECRETARIA JURIDICA DISTRITAL"/>
    <n v="1"/>
    <s v="RELACION DE AUTORIZACION"/>
    <n v="38"/>
    <d v="2018-10-19T00:00:00"/>
    <s v="PAGO DE CESANTÍAS FONDOS DEL MES DE OCTUBRE DE 2018."/>
    <n v="1759189"/>
    <n v="0"/>
    <n v="0"/>
    <n v="1759189"/>
    <n v="1759189"/>
    <n v="0"/>
    <s v="OCTUBRE"/>
    <s v="3-1-1-03-01-01-0000-00"/>
  </r>
  <r>
    <n v="2018"/>
    <n v="136"/>
    <n v="1"/>
    <d v="2018-01-01T00:00:00"/>
    <d v="2018-12-31T00:00:00"/>
    <d v="2018-12-31T00:00:00"/>
    <x v="29"/>
    <s v="Cesantías Fondos Privados"/>
    <n v="224"/>
    <n v="208"/>
    <d v="2018-12-07T00:00:00"/>
    <s v="SECRETARIA JURIDICA DISTRITAL"/>
    <n v="1"/>
    <s v="RELACION DE AUTORIZACION"/>
    <n v="48"/>
    <d v="2018-12-07T00:00:00"/>
    <s v="PAGO DE CESANTIAS FONDOS PRIVADOS Y CESANTIAS FONDOS PÚBLICOS  DEL MES DE DICIEMBRE DE 2018."/>
    <n v="4620347"/>
    <n v="0"/>
    <n v="0"/>
    <n v="4620347"/>
    <n v="4620347"/>
    <n v="0"/>
    <s v="DICIEMBRE"/>
    <s v="3-1-1-03-01-01-0000-00"/>
  </r>
  <r>
    <n v="2018"/>
    <n v="136"/>
    <n v="1"/>
    <d v="2018-01-01T00:00:00"/>
    <d v="2018-12-31T00:00:00"/>
    <d v="2018-12-31T00:00:00"/>
    <x v="29"/>
    <s v="Cesantías Fondos Privados"/>
    <n v="230"/>
    <n v="212"/>
    <d v="2018-12-19T00:00:00"/>
    <s v="SECRETARIA JURIDICA DISTRITAL"/>
    <n v="1"/>
    <s v="RELACION DE AUTORIZACION"/>
    <n v="52"/>
    <d v="2018-12-19T00:00:00"/>
    <s v="Pago de Cesantias Fondos Públicos y Cesantías Fondos Privados, causadas en la vigencia 2018."/>
    <n v="257368744"/>
    <n v="0"/>
    <n v="0"/>
    <n v="257368744"/>
    <n v="257368744"/>
    <n v="0"/>
    <s v="DICIEMBRE"/>
    <s v="3-1-1-03-01-01-0000-00"/>
  </r>
  <r>
    <n v="2018"/>
    <n v="136"/>
    <n v="1"/>
    <d v="2018-01-01T00:00:00"/>
    <d v="2018-12-31T00:00:00"/>
    <d v="2018-12-31T00:00:00"/>
    <x v="29"/>
    <s v="Cesantías Fondos Privados"/>
    <n v="231"/>
    <n v="213"/>
    <d v="2018-12-19T00:00:00"/>
    <s v="SECRETARIA JURIDICA DISTRITAL"/>
    <n v="1"/>
    <s v="RELACION DE AUTORIZACION"/>
    <n v="53"/>
    <d v="2018-12-19T00:00:00"/>
    <s v="Pago de los intereses de las Cesantías Fondos Públicos y Cesantías Fondos Privados,  causados en la vigencia 2018."/>
    <n v="30884249"/>
    <n v="0"/>
    <n v="0"/>
    <n v="30884249"/>
    <n v="30884249"/>
    <n v="0"/>
    <s v="DICIEMBRE"/>
    <s v="3-1-1-03-01-01-0000-00"/>
  </r>
  <r>
    <n v="2018"/>
    <n v="136"/>
    <n v="1"/>
    <d v="2018-01-01T00:00:00"/>
    <d v="2018-12-31T00:00:00"/>
    <d v="2018-12-31T00:00:00"/>
    <x v="30"/>
    <s v="Pensiones Fondos Privados"/>
    <n v="107"/>
    <n v="79"/>
    <d v="2018-02-02T00:00:00"/>
    <s v="SECRETARIA JURIDICA DISTRITAL"/>
    <n v="1"/>
    <s v="RELACION DE AUTORIZACION"/>
    <n v="2"/>
    <d v="2018-02-02T00:00:00"/>
    <s v="PAGO DE LA AUTOLIQUIDACIÓN DEL MES DE ENERO DE 2018."/>
    <n v="30600718"/>
    <n v="0"/>
    <n v="0"/>
    <n v="30600718"/>
    <n v="30600718"/>
    <n v="0"/>
    <s v="FEBRERO"/>
    <s v="3-1-1-03-01-02-0000-00"/>
  </r>
  <r>
    <n v="2018"/>
    <n v="136"/>
    <n v="1"/>
    <d v="2018-01-01T00:00:00"/>
    <d v="2018-12-31T00:00:00"/>
    <d v="2018-12-31T00:00:00"/>
    <x v="30"/>
    <s v="Pensiones Fondos Privados"/>
    <n v="114"/>
    <n v="89"/>
    <d v="2018-03-06T00:00:00"/>
    <s v="SECRETARIA JURIDICA DISTRITAL"/>
    <n v="1"/>
    <s v="RELACION DE AUTORIZACION"/>
    <n v="9"/>
    <d v="2018-03-06T00:00:00"/>
    <s v="PAGO DE LA AUTOLIQUIDACIÓN DEL MES DE FEBRERO DE 2018."/>
    <n v="34518440"/>
    <n v="0"/>
    <n v="0"/>
    <n v="34518440"/>
    <n v="34518440"/>
    <n v="0"/>
    <s v="MARZO"/>
    <s v="3-1-1-03-01-02-0000-00"/>
  </r>
  <r>
    <n v="2018"/>
    <n v="136"/>
    <n v="1"/>
    <d v="2018-01-01T00:00:00"/>
    <d v="2018-12-31T00:00:00"/>
    <d v="2018-12-31T00:00:00"/>
    <x v="30"/>
    <s v="Pensiones Fondos Privados"/>
    <n v="122"/>
    <n v="97"/>
    <d v="2018-04-04T00:00:00"/>
    <s v="SECRETARIA JURIDICA DISTRITAL"/>
    <n v="1"/>
    <s v="RELACION DE AUTORIZACION"/>
    <n v="12"/>
    <d v="2018-04-04T00:00:00"/>
    <s v="Pago de la Autoliquidación y Cesantías Fondos Públicos  (FONCEP) del mes de marzo de 2018."/>
    <n v="33171785"/>
    <n v="0"/>
    <n v="0"/>
    <n v="33171785"/>
    <n v="33171785"/>
    <n v="0"/>
    <s v="ABRIL"/>
    <s v="3-1-1-03-01-02-0000-00"/>
  </r>
  <r>
    <n v="2018"/>
    <n v="136"/>
    <n v="1"/>
    <d v="2018-01-01T00:00:00"/>
    <d v="2018-12-31T00:00:00"/>
    <d v="2018-12-31T00:00:00"/>
    <x v="30"/>
    <s v="Pensiones Fondos Privados"/>
    <n v="128"/>
    <n v="105"/>
    <d v="2018-05-04T00:00:00"/>
    <s v="SECRETARIA JURIDICA DISTRITAL"/>
    <n v="1"/>
    <s v="RELACION DE AUTORIZACION"/>
    <n v="15"/>
    <d v="2018-05-04T00:00:00"/>
    <s v="Pago de la autoliquidación y cesantías fondos públicos - FONCEP del mes de abril de 2018."/>
    <n v="30718913"/>
    <n v="0"/>
    <n v="0"/>
    <n v="30718913"/>
    <n v="30718913"/>
    <n v="0"/>
    <s v="MAYO"/>
    <s v="3-1-1-03-01-02-0000-00"/>
  </r>
  <r>
    <n v="2018"/>
    <n v="136"/>
    <n v="1"/>
    <d v="2018-01-01T00:00:00"/>
    <d v="2018-12-31T00:00:00"/>
    <d v="2018-12-31T00:00:00"/>
    <x v="30"/>
    <s v="Pensiones Fondos Privados"/>
    <n v="134"/>
    <n v="116"/>
    <d v="2018-06-05T00:00:00"/>
    <s v="SECRETARIA JURIDICA DISTRITAL"/>
    <n v="1"/>
    <s v="RELACION DE AUTORIZACION"/>
    <n v="19"/>
    <d v="2018-06-05T00:00:00"/>
    <s v="PAGO DE LA AUTOLIQUIDACIÓN DEL MES DE MAYO DE 2018."/>
    <n v="30709211"/>
    <n v="0"/>
    <n v="0"/>
    <n v="30709211"/>
    <n v="30709211"/>
    <n v="0"/>
    <s v="JUNIO"/>
    <s v="3-1-1-03-01-02-0000-00"/>
  </r>
  <r>
    <n v="2018"/>
    <n v="136"/>
    <n v="1"/>
    <d v="2018-01-01T00:00:00"/>
    <d v="2018-12-31T00:00:00"/>
    <d v="2018-12-31T00:00:00"/>
    <x v="30"/>
    <s v="Pensiones Fondos Privados"/>
    <n v="145"/>
    <n v="121"/>
    <d v="2018-07-05T00:00:00"/>
    <s v="SECRETARIA JURIDICA DISTRITAL"/>
    <n v="1"/>
    <s v="RELACION DE AUTORIZACION"/>
    <n v="22"/>
    <d v="2018-07-05T00:00:00"/>
    <s v="PAGO DE LA AUTOLIQUIDACIÓN  DEL MES DE JUNIO DE 2018."/>
    <n v="30214569"/>
    <n v="0"/>
    <n v="0"/>
    <n v="30214569"/>
    <n v="30214569"/>
    <n v="0"/>
    <s v="JULIO"/>
    <s v="3-1-1-03-01-02-0000-00"/>
  </r>
  <r>
    <n v="2018"/>
    <n v="136"/>
    <n v="1"/>
    <d v="2018-01-01T00:00:00"/>
    <d v="2018-12-31T00:00:00"/>
    <d v="2018-12-31T00:00:00"/>
    <x v="30"/>
    <s v="Pensiones Fondos Privados"/>
    <n v="159"/>
    <n v="133"/>
    <d v="2018-08-02T00:00:00"/>
    <s v="SECRETARIA JURIDICA DISTRITAL"/>
    <n v="1"/>
    <s v="RELACION DE AUTORIZACION"/>
    <n v="26"/>
    <d v="2018-08-02T00:00:00"/>
    <s v="Pago de Autoliquidación y Cesantias Fondos Públicos  (FONCEP) del mes de julio de 2018."/>
    <n v="29610005"/>
    <n v="0"/>
    <n v="0"/>
    <n v="29610005"/>
    <n v="29610005"/>
    <n v="0"/>
    <s v="AGOSTO"/>
    <s v="3-1-1-03-01-02-0000-00"/>
  </r>
  <r>
    <n v="2018"/>
    <n v="136"/>
    <n v="1"/>
    <d v="2018-01-01T00:00:00"/>
    <d v="2018-12-31T00:00:00"/>
    <d v="2018-12-31T00:00:00"/>
    <x v="30"/>
    <s v="Pensiones Fondos Privados"/>
    <n v="180"/>
    <n v="152"/>
    <d v="2018-09-05T00:00:00"/>
    <s v="SECRETARIA JURIDICA DISTRITAL"/>
    <n v="1"/>
    <s v="RELACION DE AUTORIZACION"/>
    <n v="30"/>
    <d v="2018-09-04T00:00:00"/>
    <s v="PAGO DE LA AUTOLIQUIDACIÓN  DEL MES DE AGOSTO DE 2018."/>
    <n v="28623812"/>
    <n v="0"/>
    <n v="0"/>
    <n v="28623812"/>
    <n v="28623812"/>
    <n v="0"/>
    <s v="SEPTIEMBRE"/>
    <s v="3-1-1-03-01-02-0000-00"/>
  </r>
  <r>
    <n v="2018"/>
    <n v="136"/>
    <n v="1"/>
    <d v="2018-01-01T00:00:00"/>
    <d v="2018-12-31T00:00:00"/>
    <d v="2018-12-31T00:00:00"/>
    <x v="30"/>
    <s v="Pensiones Fondos Privados"/>
    <n v="190"/>
    <n v="175"/>
    <d v="2018-10-04T00:00:00"/>
    <s v="SECRETARIA JURIDICA DISTRITAL"/>
    <n v="1"/>
    <s v="RELACION DE AUTORIZACION"/>
    <n v="35"/>
    <d v="2018-10-04T00:00:00"/>
    <s v="PAGO DE LA AUTOLIQUIDACIÓN DEL MES DE SEPTIEMBRE DE 2018."/>
    <n v="27108374"/>
    <n v="0"/>
    <n v="0"/>
    <n v="27108374"/>
    <n v="27108374"/>
    <n v="0"/>
    <s v="OCTUBRE"/>
    <s v="3-1-1-03-01-02-0000-00"/>
  </r>
  <r>
    <n v="2018"/>
    <n v="136"/>
    <n v="1"/>
    <d v="2018-01-01T00:00:00"/>
    <d v="2018-12-31T00:00:00"/>
    <d v="2018-12-31T00:00:00"/>
    <x v="30"/>
    <s v="Pensiones Fondos Privados"/>
    <n v="209"/>
    <n v="195"/>
    <d v="2018-11-07T00:00:00"/>
    <s v="SECRETARIA JURIDICA DISTRITAL"/>
    <n v="1"/>
    <s v="RELACION DE AUTORIZACION"/>
    <n v="39"/>
    <d v="2018-11-07T00:00:00"/>
    <s v="PAGO DE LA AUTOLIQUIDACIÓN  DEL MES DE OCTUBRE DE 2018."/>
    <n v="24566578"/>
    <n v="0"/>
    <n v="0"/>
    <n v="24566578"/>
    <n v="24566578"/>
    <n v="0"/>
    <s v="NOVIEMBRE"/>
    <s v="3-1-1-03-01-02-0000-00"/>
  </r>
  <r>
    <n v="2018"/>
    <n v="136"/>
    <n v="1"/>
    <d v="2018-01-01T00:00:00"/>
    <d v="2018-12-31T00:00:00"/>
    <d v="2018-12-31T00:00:00"/>
    <x v="30"/>
    <s v="Pensiones Fondos Privados"/>
    <n v="222"/>
    <n v="204"/>
    <d v="2018-12-04T00:00:00"/>
    <s v="SECRETARIA JURIDICA DISTRITAL"/>
    <n v="1"/>
    <s v="RELACION DE AUTORIZACION"/>
    <n v="45"/>
    <d v="2018-12-04T00:00:00"/>
    <s v="PAGO DE LA AUTOLIQUIDACIÓN  DEL MES DE NOVIEMBRE DE 2018."/>
    <n v="23410380"/>
    <n v="0"/>
    <n v="0"/>
    <n v="23410380"/>
    <n v="23410380"/>
    <n v="0"/>
    <s v="DICIEMBRE"/>
    <s v="3-1-1-03-01-02-0000-00"/>
  </r>
  <r>
    <n v="2018"/>
    <n v="136"/>
    <n v="1"/>
    <d v="2018-01-01T00:00:00"/>
    <d v="2018-12-31T00:00:00"/>
    <d v="2018-12-31T00:00:00"/>
    <x v="30"/>
    <s v="Pensiones Fondos Privados"/>
    <n v="229"/>
    <n v="210"/>
    <d v="2018-12-14T00:00:00"/>
    <s v="SECRETARIA JURIDICA DISTRITAL"/>
    <n v="1"/>
    <s v="RELACION DE AUTORIZACION"/>
    <n v="50"/>
    <d v="2018-12-14T00:00:00"/>
    <s v="PAGO DE LA AUTOLIQUIDACIÓN  DEL MES DE DICIEMBRE DE 2018."/>
    <n v="23055741"/>
    <n v="0"/>
    <n v="0"/>
    <n v="23055741"/>
    <n v="23055741"/>
    <n v="0"/>
    <s v="DICIEMBRE"/>
    <s v="3-1-1-03-01-02-0000-00"/>
  </r>
  <r>
    <n v="2018"/>
    <n v="136"/>
    <n v="1"/>
    <d v="2018-01-01T00:00:00"/>
    <d v="2018-12-31T00:00:00"/>
    <d v="2018-12-31T00:00:00"/>
    <x v="31"/>
    <s v="Salud EPS Privadas"/>
    <n v="107"/>
    <n v="79"/>
    <d v="2018-02-02T00:00:00"/>
    <s v="SECRETARIA JURIDICA DISTRITAL"/>
    <n v="1"/>
    <s v="RELACION DE AUTORIZACION"/>
    <n v="2"/>
    <d v="2018-02-02T00:00:00"/>
    <s v="PAGO DE LA AUTOLIQUIDACIÓN DEL MES DE ENERO DE 2018."/>
    <n v="62519116"/>
    <n v="0"/>
    <n v="0"/>
    <n v="62519116"/>
    <n v="62519116"/>
    <n v="0"/>
    <s v="FEBRERO"/>
    <s v="3-1-1-03-01-03-0000-00"/>
  </r>
  <r>
    <n v="2018"/>
    <n v="136"/>
    <n v="1"/>
    <d v="2018-01-01T00:00:00"/>
    <d v="2018-12-31T00:00:00"/>
    <d v="2018-12-31T00:00:00"/>
    <x v="31"/>
    <s v="Salud EPS Privadas"/>
    <n v="112"/>
    <n v="86"/>
    <d v="2018-03-05T00:00:00"/>
    <s v="SECRETARIA JURIDICA DISTRITAL"/>
    <n v="1"/>
    <s v="RELACION DE AUTORIZACION"/>
    <n v="6"/>
    <d v="2018-03-05T00:00:00"/>
    <s v="Pago de aportes de seguridad social y parafiscales de la liquidación de prestaciones pagadas en el mes de febrero de 2018."/>
    <n v="51086"/>
    <n v="0"/>
    <n v="0"/>
    <n v="51086"/>
    <n v="51086"/>
    <n v="0"/>
    <s v="MARZO"/>
    <s v="3-1-1-03-01-03-0000-00"/>
  </r>
  <r>
    <n v="2018"/>
    <n v="136"/>
    <n v="1"/>
    <d v="2018-01-01T00:00:00"/>
    <d v="2018-12-31T00:00:00"/>
    <d v="2018-12-31T00:00:00"/>
    <x v="31"/>
    <s v="Salud EPS Privadas"/>
    <n v="112"/>
    <n v="87"/>
    <d v="2018-03-05T00:00:00"/>
    <s v="SECRETARIA JURIDICA DISTRITAL"/>
    <n v="1"/>
    <s v="RELACION DE AUTORIZACION"/>
    <n v="7"/>
    <d v="2018-03-05T00:00:00"/>
    <s v="Pago de aportes de seguridad social y parafiscales de la liquidación de prestaciones pagadas en el mes de febrero de 2018."/>
    <n v="53873"/>
    <n v="0"/>
    <n v="0"/>
    <n v="53873"/>
    <n v="53873"/>
    <n v="0"/>
    <s v="MARZO"/>
    <s v="3-1-1-03-01-03-0000-00"/>
  </r>
  <r>
    <n v="2018"/>
    <n v="136"/>
    <n v="1"/>
    <d v="2018-01-01T00:00:00"/>
    <d v="2018-12-31T00:00:00"/>
    <d v="2018-12-31T00:00:00"/>
    <x v="31"/>
    <s v="Salud EPS Privadas"/>
    <n v="114"/>
    <n v="89"/>
    <d v="2018-03-06T00:00:00"/>
    <s v="SECRETARIA JURIDICA DISTRITAL"/>
    <n v="1"/>
    <s v="RELACION DE AUTORIZACION"/>
    <n v="9"/>
    <d v="2018-03-06T00:00:00"/>
    <s v="PAGO DE LA AUTOLIQUIDACIÓN DEL MES DE FEBRERO DE 2018."/>
    <n v="66317905"/>
    <n v="0"/>
    <n v="0"/>
    <n v="66317905"/>
    <n v="66317905"/>
    <n v="0"/>
    <s v="MARZO"/>
    <s v="3-1-1-03-01-03-0000-00"/>
  </r>
  <r>
    <n v="2018"/>
    <n v="136"/>
    <n v="1"/>
    <d v="2018-01-01T00:00:00"/>
    <d v="2018-12-31T00:00:00"/>
    <d v="2018-12-31T00:00:00"/>
    <x v="31"/>
    <s v="Salud EPS Privadas"/>
    <n v="122"/>
    <n v="97"/>
    <d v="2018-04-04T00:00:00"/>
    <s v="SECRETARIA JURIDICA DISTRITAL"/>
    <n v="1"/>
    <s v="RELACION DE AUTORIZACION"/>
    <n v="12"/>
    <d v="2018-04-04T00:00:00"/>
    <s v="Pago de la Autoliquidación y Cesantías Fondos Públicos  (FONCEP) del mes de marzo de 2018."/>
    <n v="65813829"/>
    <n v="0"/>
    <n v="0"/>
    <n v="65813829"/>
    <n v="65813829"/>
    <n v="0"/>
    <s v="ABRIL"/>
    <s v="3-1-1-03-01-03-0000-00"/>
  </r>
  <r>
    <n v="2018"/>
    <n v="136"/>
    <n v="1"/>
    <d v="2018-01-01T00:00:00"/>
    <d v="2018-12-31T00:00:00"/>
    <d v="2018-12-31T00:00:00"/>
    <x v="31"/>
    <s v="Salud EPS Privadas"/>
    <n v="128"/>
    <n v="105"/>
    <d v="2018-05-04T00:00:00"/>
    <s v="SECRETARIA JURIDICA DISTRITAL"/>
    <n v="1"/>
    <s v="RELACION DE AUTORIZACION"/>
    <n v="15"/>
    <d v="2018-05-04T00:00:00"/>
    <s v="Pago de la autoliquidación y cesantías fondos públicos - FONCEP del mes de abril de 2018."/>
    <n v="64421725"/>
    <n v="0"/>
    <n v="0"/>
    <n v="64421725"/>
    <n v="64421725"/>
    <n v="0"/>
    <s v="MAYO"/>
    <s v="3-1-1-03-01-03-0000-00"/>
  </r>
  <r>
    <n v="2018"/>
    <n v="136"/>
    <n v="1"/>
    <d v="2018-01-01T00:00:00"/>
    <d v="2018-12-31T00:00:00"/>
    <d v="2018-12-31T00:00:00"/>
    <x v="31"/>
    <s v="Salud EPS Privadas"/>
    <n v="134"/>
    <n v="116"/>
    <d v="2018-06-05T00:00:00"/>
    <s v="SECRETARIA JURIDICA DISTRITAL"/>
    <n v="1"/>
    <s v="RELACION DE AUTORIZACION"/>
    <n v="19"/>
    <d v="2018-06-05T00:00:00"/>
    <s v="PAGO DE LA AUTOLIQUIDACIÓN DEL MES DE MAYO DE 2018."/>
    <n v="64901932"/>
    <n v="0"/>
    <n v="0"/>
    <n v="64901932"/>
    <n v="64901932"/>
    <n v="0"/>
    <s v="JUNIO"/>
    <s v="3-1-1-03-01-03-0000-00"/>
  </r>
  <r>
    <n v="2018"/>
    <n v="136"/>
    <n v="1"/>
    <d v="2018-01-01T00:00:00"/>
    <d v="2018-12-31T00:00:00"/>
    <d v="2018-12-31T00:00:00"/>
    <x v="31"/>
    <s v="Salud EPS Privadas"/>
    <n v="145"/>
    <n v="121"/>
    <d v="2018-07-05T00:00:00"/>
    <s v="SECRETARIA JURIDICA DISTRITAL"/>
    <n v="1"/>
    <s v="RELACION DE AUTORIZACION"/>
    <n v="22"/>
    <d v="2018-07-05T00:00:00"/>
    <s v="PAGO DE LA AUTOLIQUIDACIÓN  DEL MES DE JUNIO DE 2018."/>
    <n v="64809722"/>
    <n v="0"/>
    <n v="0"/>
    <n v="64809722"/>
    <n v="64809722"/>
    <n v="0"/>
    <s v="JULIO"/>
    <s v="3-1-1-03-01-03-0000-00"/>
  </r>
  <r>
    <n v="2018"/>
    <n v="136"/>
    <n v="1"/>
    <d v="2018-01-01T00:00:00"/>
    <d v="2018-12-31T00:00:00"/>
    <d v="2018-12-31T00:00:00"/>
    <x v="31"/>
    <s v="Salud EPS Privadas"/>
    <n v="159"/>
    <n v="133"/>
    <d v="2018-08-02T00:00:00"/>
    <s v="SECRETARIA JURIDICA DISTRITAL"/>
    <n v="1"/>
    <s v="RELACION DE AUTORIZACION"/>
    <n v="26"/>
    <d v="2018-08-02T00:00:00"/>
    <s v="Pago de Autoliquidación y Cesantias Fondos Públicos  (FONCEP) del mes de julio de 2018."/>
    <n v="63895990"/>
    <n v="0"/>
    <n v="0"/>
    <n v="63895990"/>
    <n v="63895990"/>
    <n v="0"/>
    <s v="AGOSTO"/>
    <s v="3-1-1-03-01-03-0000-00"/>
  </r>
  <r>
    <n v="2018"/>
    <n v="136"/>
    <n v="1"/>
    <d v="2018-01-01T00:00:00"/>
    <d v="2018-12-31T00:00:00"/>
    <d v="2018-12-31T00:00:00"/>
    <x v="31"/>
    <s v="Salud EPS Privadas"/>
    <n v="180"/>
    <n v="152"/>
    <d v="2018-09-05T00:00:00"/>
    <s v="SECRETARIA JURIDICA DISTRITAL"/>
    <n v="1"/>
    <s v="RELACION DE AUTORIZACION"/>
    <n v="30"/>
    <d v="2018-09-04T00:00:00"/>
    <s v="PAGO DE LA AUTOLIQUIDACIÓN  DEL MES DE AGOSTO DE 2018."/>
    <n v="63413728"/>
    <n v="0"/>
    <n v="0"/>
    <n v="63413728"/>
    <n v="63413728"/>
    <n v="0"/>
    <s v="SEPTIEMBRE"/>
    <s v="3-1-1-03-01-03-0000-00"/>
  </r>
  <r>
    <n v="2018"/>
    <n v="136"/>
    <n v="1"/>
    <d v="2018-01-01T00:00:00"/>
    <d v="2018-12-31T00:00:00"/>
    <d v="2018-12-31T00:00:00"/>
    <x v="31"/>
    <s v="Salud EPS Privadas"/>
    <n v="190"/>
    <n v="175"/>
    <d v="2018-10-04T00:00:00"/>
    <s v="SECRETARIA JURIDICA DISTRITAL"/>
    <n v="1"/>
    <s v="RELACION DE AUTORIZACION"/>
    <n v="35"/>
    <d v="2018-10-04T00:00:00"/>
    <s v="PAGO DE LA AUTOLIQUIDACIÓN DEL MES DE SEPTIEMBRE DE 2018."/>
    <n v="63143979"/>
    <n v="0"/>
    <n v="0"/>
    <n v="63143979"/>
    <n v="63143979"/>
    <n v="0"/>
    <s v="OCTUBRE"/>
    <s v="3-1-1-03-01-03-0000-00"/>
  </r>
  <r>
    <n v="2018"/>
    <n v="136"/>
    <n v="1"/>
    <d v="2018-01-01T00:00:00"/>
    <d v="2018-12-31T00:00:00"/>
    <d v="2018-12-31T00:00:00"/>
    <x v="31"/>
    <s v="Salud EPS Privadas"/>
    <n v="209"/>
    <n v="195"/>
    <d v="2018-11-07T00:00:00"/>
    <s v="SECRETARIA JURIDICA DISTRITAL"/>
    <n v="1"/>
    <s v="RELACION DE AUTORIZACION"/>
    <n v="39"/>
    <d v="2018-11-07T00:00:00"/>
    <s v="PAGO DE LA AUTOLIQUIDACIÓN  DEL MES DE OCTUBRE DE 2018."/>
    <n v="62385244"/>
    <n v="0"/>
    <n v="0"/>
    <n v="62385244"/>
    <n v="62385244"/>
    <n v="0"/>
    <s v="NOVIEMBRE"/>
    <s v="3-1-1-03-01-03-0000-00"/>
  </r>
  <r>
    <n v="2018"/>
    <n v="136"/>
    <n v="1"/>
    <d v="2018-01-01T00:00:00"/>
    <d v="2018-12-31T00:00:00"/>
    <d v="2018-12-31T00:00:00"/>
    <x v="31"/>
    <s v="Salud EPS Privadas"/>
    <n v="222"/>
    <n v="204"/>
    <d v="2018-12-04T00:00:00"/>
    <s v="SECRETARIA JURIDICA DISTRITAL"/>
    <n v="1"/>
    <s v="RELACION DE AUTORIZACION"/>
    <n v="45"/>
    <d v="2018-12-04T00:00:00"/>
    <s v="PAGO DE LA AUTOLIQUIDACIÓN  DEL MES DE NOVIEMBRE DE 2018."/>
    <n v="62353235"/>
    <n v="0"/>
    <n v="0"/>
    <n v="62353235"/>
    <n v="62353235"/>
    <n v="0"/>
    <s v="DICIEMBRE"/>
    <s v="3-1-1-03-01-03-0000-00"/>
  </r>
  <r>
    <n v="2018"/>
    <n v="136"/>
    <n v="1"/>
    <d v="2018-01-01T00:00:00"/>
    <d v="2018-12-31T00:00:00"/>
    <d v="2018-12-31T00:00:00"/>
    <x v="31"/>
    <s v="Salud EPS Privadas"/>
    <n v="229"/>
    <n v="210"/>
    <d v="2018-12-14T00:00:00"/>
    <s v="SECRETARIA JURIDICA DISTRITAL"/>
    <n v="1"/>
    <s v="RELACION DE AUTORIZACION"/>
    <n v="50"/>
    <d v="2018-12-14T00:00:00"/>
    <s v="PAGO DE LA AUTOLIQUIDACIÓN  DEL MES DE DICIEMBRE DE 2018."/>
    <n v="61721938"/>
    <n v="0"/>
    <n v="0"/>
    <n v="61721938"/>
    <n v="61721938"/>
    <n v="0"/>
    <s v="DICIEMBRE"/>
    <s v="3-1-1-03-01-03-0000-00"/>
  </r>
  <r>
    <n v="2018"/>
    <n v="136"/>
    <n v="1"/>
    <d v="2018-01-01T00:00:00"/>
    <d v="2018-12-31T00:00:00"/>
    <d v="2018-12-31T00:00:00"/>
    <x v="32"/>
    <s v="Riesgos Profesionales Sector Privado"/>
    <n v="107"/>
    <n v="79"/>
    <d v="2018-02-02T00:00:00"/>
    <s v="SECRETARIA JURIDICA DISTRITAL"/>
    <n v="1"/>
    <s v="RELACION DE AUTORIZACION"/>
    <n v="2"/>
    <d v="2018-02-02T00:00:00"/>
    <s v="PAGO DE LA AUTOLIQUIDACIÓN DEL MES DE ENERO DE 2018."/>
    <n v="3464200"/>
    <n v="0"/>
    <n v="0"/>
    <n v="3464200"/>
    <n v="3464200"/>
    <n v="0"/>
    <s v="FEBRERO"/>
    <s v="3-1-1-03-01-04-0000-00"/>
  </r>
  <r>
    <n v="2018"/>
    <n v="136"/>
    <n v="1"/>
    <d v="2018-01-01T00:00:00"/>
    <d v="2018-12-31T00:00:00"/>
    <d v="2018-12-31T00:00:00"/>
    <x v="32"/>
    <s v="Riesgos Profesionales Sector Privado"/>
    <n v="112"/>
    <n v="86"/>
    <d v="2018-03-05T00:00:00"/>
    <s v="SECRETARIA JURIDICA DISTRITAL"/>
    <n v="1"/>
    <s v="RELACION DE AUTORIZACION"/>
    <n v="6"/>
    <d v="2018-03-05T00:00:00"/>
    <s v="Pago de aportes de seguridad social y parafiscales de la liquidación de prestaciones pagadas en el mes de febrero de 2018."/>
    <n v="3200"/>
    <n v="0"/>
    <n v="0"/>
    <n v="3200"/>
    <n v="3200"/>
    <n v="0"/>
    <s v="MARZO"/>
    <s v="3-1-1-03-01-04-0000-00"/>
  </r>
  <r>
    <n v="2018"/>
    <n v="136"/>
    <n v="1"/>
    <d v="2018-01-01T00:00:00"/>
    <d v="2018-12-31T00:00:00"/>
    <d v="2018-12-31T00:00:00"/>
    <x v="32"/>
    <s v="Riesgos Profesionales Sector Privado"/>
    <n v="112"/>
    <n v="87"/>
    <d v="2018-03-05T00:00:00"/>
    <s v="SECRETARIA JURIDICA DISTRITAL"/>
    <n v="1"/>
    <s v="RELACION DE AUTORIZACION"/>
    <n v="7"/>
    <d v="2018-03-05T00:00:00"/>
    <s v="Pago de aportes de seguridad social y parafiscales de la liquidación de prestaciones pagadas en el mes de febrero de 2018."/>
    <n v="3400"/>
    <n v="0"/>
    <n v="0"/>
    <n v="3400"/>
    <n v="3400"/>
    <n v="0"/>
    <s v="MARZO"/>
    <s v="3-1-1-03-01-04-0000-00"/>
  </r>
  <r>
    <n v="2018"/>
    <n v="136"/>
    <n v="1"/>
    <d v="2018-01-01T00:00:00"/>
    <d v="2018-12-31T00:00:00"/>
    <d v="2018-12-31T00:00:00"/>
    <x v="32"/>
    <s v="Riesgos Profesionales Sector Privado"/>
    <n v="114"/>
    <n v="89"/>
    <d v="2018-03-06T00:00:00"/>
    <s v="SECRETARIA JURIDICA DISTRITAL"/>
    <n v="1"/>
    <s v="RELACION DE AUTORIZACION"/>
    <n v="9"/>
    <d v="2018-03-06T00:00:00"/>
    <s v="PAGO DE LA AUTOLIQUIDACIÓN DEL MES DE FEBRERO DE 2018."/>
    <n v="3901200"/>
    <n v="0"/>
    <n v="0"/>
    <n v="3901200"/>
    <n v="3901200"/>
    <n v="0"/>
    <s v="MARZO"/>
    <s v="3-1-1-03-01-04-0000-00"/>
  </r>
  <r>
    <n v="2018"/>
    <n v="136"/>
    <n v="1"/>
    <d v="2018-01-01T00:00:00"/>
    <d v="2018-12-31T00:00:00"/>
    <d v="2018-12-31T00:00:00"/>
    <x v="32"/>
    <s v="Riesgos Profesionales Sector Privado"/>
    <n v="122"/>
    <n v="97"/>
    <d v="2018-04-04T00:00:00"/>
    <s v="SECRETARIA JURIDICA DISTRITAL"/>
    <n v="1"/>
    <s v="RELACION DE AUTORIZACION"/>
    <n v="12"/>
    <d v="2018-04-04T00:00:00"/>
    <s v="Pago de la Autoliquidación y Cesantías Fondos Públicos  (FONCEP) del mes de marzo de 2018."/>
    <n v="3834900"/>
    <n v="0"/>
    <n v="0"/>
    <n v="3834900"/>
    <n v="3834900"/>
    <n v="0"/>
    <s v="ABRIL"/>
    <s v="3-1-1-03-01-04-0000-00"/>
  </r>
  <r>
    <n v="2018"/>
    <n v="136"/>
    <n v="1"/>
    <d v="2018-01-01T00:00:00"/>
    <d v="2018-12-31T00:00:00"/>
    <d v="2018-12-31T00:00:00"/>
    <x v="32"/>
    <s v="Riesgos Profesionales Sector Privado"/>
    <n v="128"/>
    <n v="105"/>
    <d v="2018-05-04T00:00:00"/>
    <s v="SECRETARIA JURIDICA DISTRITAL"/>
    <n v="1"/>
    <s v="RELACION DE AUTORIZACION"/>
    <n v="15"/>
    <d v="2018-05-04T00:00:00"/>
    <s v="Pago de la autoliquidación y cesantías fondos públicos - FONCEP del mes de abril de 2018."/>
    <n v="3749900"/>
    <n v="0"/>
    <n v="0"/>
    <n v="3749900"/>
    <n v="3749900"/>
    <n v="0"/>
    <s v="MAYO"/>
    <s v="3-1-1-03-01-04-0000-00"/>
  </r>
  <r>
    <n v="2018"/>
    <n v="136"/>
    <n v="1"/>
    <d v="2018-01-01T00:00:00"/>
    <d v="2018-12-31T00:00:00"/>
    <d v="2018-12-31T00:00:00"/>
    <x v="32"/>
    <s v="Riesgos Profesionales Sector Privado"/>
    <n v="134"/>
    <n v="116"/>
    <d v="2018-06-05T00:00:00"/>
    <s v="SECRETARIA JURIDICA DISTRITAL"/>
    <n v="1"/>
    <s v="RELACION DE AUTORIZACION"/>
    <n v="19"/>
    <d v="2018-06-05T00:00:00"/>
    <s v="PAGO DE LA AUTOLIQUIDACIÓN DEL MES DE MAYO DE 2018."/>
    <n v="3778500"/>
    <n v="0"/>
    <n v="0"/>
    <n v="3778500"/>
    <n v="3778500"/>
    <n v="0"/>
    <s v="JUNIO"/>
    <s v="3-1-1-03-01-04-0000-00"/>
  </r>
  <r>
    <n v="2018"/>
    <n v="136"/>
    <n v="1"/>
    <d v="2018-01-01T00:00:00"/>
    <d v="2018-12-31T00:00:00"/>
    <d v="2018-12-31T00:00:00"/>
    <x v="32"/>
    <s v="Riesgos Profesionales Sector Privado"/>
    <n v="145"/>
    <n v="121"/>
    <d v="2018-07-05T00:00:00"/>
    <s v="SECRETARIA JURIDICA DISTRITAL"/>
    <n v="1"/>
    <s v="RELACION DE AUTORIZACION"/>
    <n v="22"/>
    <d v="2018-07-05T00:00:00"/>
    <s v="PAGO DE LA AUTOLIQUIDACIÓN  DEL MES DE JUNIO DE 2018."/>
    <n v="3644400"/>
    <n v="0"/>
    <n v="0"/>
    <n v="3644400"/>
    <n v="3644400"/>
    <n v="0"/>
    <s v="JULIO"/>
    <s v="3-1-1-03-01-04-0000-00"/>
  </r>
  <r>
    <n v="2018"/>
    <n v="136"/>
    <n v="1"/>
    <d v="2018-01-01T00:00:00"/>
    <d v="2018-12-31T00:00:00"/>
    <d v="2018-12-31T00:00:00"/>
    <x v="32"/>
    <s v="Riesgos Profesionales Sector Privado"/>
    <n v="159"/>
    <n v="133"/>
    <d v="2018-08-02T00:00:00"/>
    <s v="SECRETARIA JURIDICA DISTRITAL"/>
    <n v="1"/>
    <s v="RELACION DE AUTORIZACION"/>
    <n v="26"/>
    <d v="2018-08-02T00:00:00"/>
    <s v="Pago de Autoliquidación y Cesantias Fondos Públicos  (FONCEP) del mes de julio de 2018."/>
    <n v="3647600"/>
    <n v="0"/>
    <n v="0"/>
    <n v="3647600"/>
    <n v="3647600"/>
    <n v="0"/>
    <s v="AGOSTO"/>
    <s v="3-1-1-03-01-04-0000-00"/>
  </r>
  <r>
    <n v="2018"/>
    <n v="136"/>
    <n v="1"/>
    <d v="2018-01-01T00:00:00"/>
    <d v="2018-12-31T00:00:00"/>
    <d v="2018-12-31T00:00:00"/>
    <x v="32"/>
    <s v="Riesgos Profesionales Sector Privado"/>
    <n v="180"/>
    <n v="152"/>
    <d v="2018-09-05T00:00:00"/>
    <s v="SECRETARIA JURIDICA DISTRITAL"/>
    <n v="1"/>
    <s v="RELACION DE AUTORIZACION"/>
    <n v="30"/>
    <d v="2018-09-04T00:00:00"/>
    <s v="PAGO DE LA AUTOLIQUIDACIÓN  DEL MES DE AGOSTO DE 2018."/>
    <n v="3526200"/>
    <n v="0"/>
    <n v="0"/>
    <n v="3526200"/>
    <n v="3526200"/>
    <n v="0"/>
    <s v="SEPTIEMBRE"/>
    <s v="3-1-1-03-01-04-0000-00"/>
  </r>
  <r>
    <n v="2018"/>
    <n v="136"/>
    <n v="1"/>
    <d v="2018-01-01T00:00:00"/>
    <d v="2018-12-31T00:00:00"/>
    <d v="2018-12-31T00:00:00"/>
    <x v="32"/>
    <s v="Riesgos Profesionales Sector Privado"/>
    <n v="190"/>
    <n v="175"/>
    <d v="2018-10-04T00:00:00"/>
    <s v="SECRETARIA JURIDICA DISTRITAL"/>
    <n v="1"/>
    <s v="RELACION DE AUTORIZACION"/>
    <n v="35"/>
    <d v="2018-10-04T00:00:00"/>
    <s v="PAGO DE LA AUTOLIQUIDACIÓN DEL MES DE SEPTIEMBRE DE 2018."/>
    <n v="3707100"/>
    <n v="0"/>
    <n v="0"/>
    <n v="3707100"/>
    <n v="3707100"/>
    <n v="0"/>
    <s v="OCTUBRE"/>
    <s v="3-1-1-03-01-04-0000-00"/>
  </r>
  <r>
    <n v="2018"/>
    <n v="136"/>
    <n v="1"/>
    <d v="2018-01-01T00:00:00"/>
    <d v="2018-12-31T00:00:00"/>
    <d v="2018-12-31T00:00:00"/>
    <x v="32"/>
    <s v="Riesgos Profesionales Sector Privado"/>
    <n v="209"/>
    <n v="195"/>
    <d v="2018-11-07T00:00:00"/>
    <s v="SECRETARIA JURIDICA DISTRITAL"/>
    <n v="1"/>
    <s v="RELACION DE AUTORIZACION"/>
    <n v="39"/>
    <d v="2018-11-07T00:00:00"/>
    <s v="PAGO DE LA AUTOLIQUIDACIÓN  DEL MES DE OCTUBRE DE 2018."/>
    <n v="3556600"/>
    <n v="0"/>
    <n v="0"/>
    <n v="3556600"/>
    <n v="3556600"/>
    <n v="0"/>
    <s v="NOVIEMBRE"/>
    <s v="3-1-1-03-01-04-0000-00"/>
  </r>
  <r>
    <n v="2018"/>
    <n v="136"/>
    <n v="1"/>
    <d v="2018-01-01T00:00:00"/>
    <d v="2018-12-31T00:00:00"/>
    <d v="2018-12-31T00:00:00"/>
    <x v="32"/>
    <s v="Riesgos Profesionales Sector Privado"/>
    <n v="222"/>
    <n v="204"/>
    <d v="2018-12-04T00:00:00"/>
    <s v="SECRETARIA JURIDICA DISTRITAL"/>
    <n v="1"/>
    <s v="RELACION DE AUTORIZACION"/>
    <n v="45"/>
    <d v="2018-12-04T00:00:00"/>
    <s v="PAGO DE LA AUTOLIQUIDACIÓN  DEL MES DE NOVIEMBRE DE 2018."/>
    <n v="3727900"/>
    <n v="0"/>
    <n v="0"/>
    <n v="3727900"/>
    <n v="3727900"/>
    <n v="0"/>
    <s v="DICIEMBRE"/>
    <s v="3-1-1-03-01-04-0000-00"/>
  </r>
  <r>
    <n v="2018"/>
    <n v="136"/>
    <n v="1"/>
    <d v="2018-01-01T00:00:00"/>
    <d v="2018-12-31T00:00:00"/>
    <d v="2018-12-31T00:00:00"/>
    <x v="32"/>
    <s v="Riesgos Profesionales Sector Privado"/>
    <n v="229"/>
    <n v="210"/>
    <d v="2018-12-14T00:00:00"/>
    <s v="SECRETARIA JURIDICA DISTRITAL"/>
    <n v="1"/>
    <s v="RELACION DE AUTORIZACION"/>
    <n v="50"/>
    <d v="2018-12-14T00:00:00"/>
    <s v="PAGO DE LA AUTOLIQUIDACIÓN  DEL MES DE DICIEMBRE DE 2018."/>
    <n v="3540100"/>
    <n v="0"/>
    <n v="0"/>
    <n v="3540100"/>
    <n v="3540100"/>
    <n v="0"/>
    <s v="DICIEMBRE"/>
    <s v="3-1-1-03-01-04-0000-00"/>
  </r>
  <r>
    <n v="2018"/>
    <n v="136"/>
    <n v="1"/>
    <d v="2018-01-01T00:00:00"/>
    <d v="2018-12-31T00:00:00"/>
    <d v="2018-12-31T00:00:00"/>
    <x v="33"/>
    <s v="Caja de Compensación"/>
    <n v="107"/>
    <n v="79"/>
    <d v="2018-02-02T00:00:00"/>
    <s v="SECRETARIA JURIDICA DISTRITAL"/>
    <n v="1"/>
    <s v="RELACION DE AUTORIZACION"/>
    <n v="2"/>
    <d v="2018-02-02T00:00:00"/>
    <s v="PAGO DE LA AUTOLIQUIDACIÓN DEL MES DE ENERO DE 2018."/>
    <n v="26802400"/>
    <n v="0"/>
    <n v="0"/>
    <n v="26802400"/>
    <n v="26802400"/>
    <n v="0"/>
    <s v="FEBRERO"/>
    <s v="3-1-1-03-01-05-0000-00"/>
  </r>
  <r>
    <n v="2018"/>
    <n v="136"/>
    <n v="1"/>
    <d v="2018-01-01T00:00:00"/>
    <d v="2018-12-31T00:00:00"/>
    <d v="2018-12-31T00:00:00"/>
    <x v="33"/>
    <s v="Caja de Compensación"/>
    <n v="112"/>
    <n v="86"/>
    <d v="2018-03-05T00:00:00"/>
    <s v="SECRETARIA JURIDICA DISTRITAL"/>
    <n v="1"/>
    <s v="RELACION DE AUTORIZACION"/>
    <n v="6"/>
    <d v="2018-03-05T00:00:00"/>
    <s v="Pago de aportes de seguridad social y parafiscales de la liquidación de prestaciones pagadas en el mes de febrero de 2018."/>
    <n v="35900"/>
    <n v="0"/>
    <n v="0"/>
    <n v="35900"/>
    <n v="35900"/>
    <n v="0"/>
    <s v="MARZO"/>
    <s v="3-1-1-03-01-05-0000-00"/>
  </r>
  <r>
    <n v="2018"/>
    <n v="136"/>
    <n v="1"/>
    <d v="2018-01-01T00:00:00"/>
    <d v="2018-12-31T00:00:00"/>
    <d v="2018-12-31T00:00:00"/>
    <x v="33"/>
    <s v="Caja de Compensación"/>
    <n v="112"/>
    <n v="87"/>
    <d v="2018-03-05T00:00:00"/>
    <s v="SECRETARIA JURIDICA DISTRITAL"/>
    <n v="1"/>
    <s v="RELACION DE AUTORIZACION"/>
    <n v="7"/>
    <d v="2018-03-05T00:00:00"/>
    <s v="Pago de aportes de seguridad social y parafiscales de la liquidación de prestaciones pagadas en el mes de febrero de 2018."/>
    <n v="1237000"/>
    <n v="0"/>
    <n v="0"/>
    <n v="1237000"/>
    <n v="1237000"/>
    <n v="0"/>
    <s v="MARZO"/>
    <s v="3-1-1-03-01-05-0000-00"/>
  </r>
  <r>
    <n v="2018"/>
    <n v="136"/>
    <n v="1"/>
    <d v="2018-01-01T00:00:00"/>
    <d v="2018-12-31T00:00:00"/>
    <d v="2018-12-31T00:00:00"/>
    <x v="33"/>
    <s v="Caja de Compensación"/>
    <n v="112"/>
    <n v="88"/>
    <d v="2018-03-05T00:00:00"/>
    <s v="SECRETARIA JURIDICA DISTRITAL"/>
    <n v="1"/>
    <s v="RELACION DE AUTORIZACION"/>
    <n v="8"/>
    <d v="2018-03-05T00:00:00"/>
    <s v="Pago de aportes de seguridad social y parafiscales de la liquidación de prestaciones pagadas en el mes de febrero de 2018."/>
    <n v="60300"/>
    <n v="0"/>
    <n v="0"/>
    <n v="60300"/>
    <n v="60300"/>
    <n v="0"/>
    <s v="MARZO"/>
    <s v="3-1-1-03-01-05-0000-00"/>
  </r>
  <r>
    <n v="2018"/>
    <n v="136"/>
    <n v="1"/>
    <d v="2018-01-01T00:00:00"/>
    <d v="2018-12-31T00:00:00"/>
    <d v="2018-12-31T00:00:00"/>
    <x v="33"/>
    <s v="Caja de Compensación"/>
    <n v="114"/>
    <n v="89"/>
    <d v="2018-03-06T00:00:00"/>
    <s v="SECRETARIA JURIDICA DISTRITAL"/>
    <n v="1"/>
    <s v="RELACION DE AUTORIZACION"/>
    <n v="9"/>
    <d v="2018-03-06T00:00:00"/>
    <s v="PAGO DE LA AUTOLIQUIDACIÓN DEL MES DE FEBRERO DE 2018."/>
    <n v="30555400"/>
    <n v="0"/>
    <n v="0"/>
    <n v="30555400"/>
    <n v="30555400"/>
    <n v="0"/>
    <s v="MARZO"/>
    <s v="3-1-1-03-01-05-0000-00"/>
  </r>
  <r>
    <n v="2018"/>
    <n v="136"/>
    <n v="1"/>
    <d v="2018-01-01T00:00:00"/>
    <d v="2018-12-31T00:00:00"/>
    <d v="2018-12-31T00:00:00"/>
    <x v="33"/>
    <s v="Caja de Compensación"/>
    <n v="122"/>
    <n v="97"/>
    <d v="2018-04-04T00:00:00"/>
    <s v="SECRETARIA JURIDICA DISTRITAL"/>
    <n v="1"/>
    <s v="RELACION DE AUTORIZACION"/>
    <n v="12"/>
    <d v="2018-04-04T00:00:00"/>
    <s v="Pago de la Autoliquidación y Cesantías Fondos Públicos  (FONCEP) del mes de marzo de 2018."/>
    <n v="30852700"/>
    <n v="0"/>
    <n v="0"/>
    <n v="30852700"/>
    <n v="30852700"/>
    <n v="0"/>
    <s v="ABRIL"/>
    <s v="3-1-1-03-01-05-0000-00"/>
  </r>
  <r>
    <n v="2018"/>
    <n v="136"/>
    <n v="1"/>
    <d v="2018-01-01T00:00:00"/>
    <d v="2018-12-31T00:00:00"/>
    <d v="2018-12-31T00:00:00"/>
    <x v="33"/>
    <s v="Caja de Compensación"/>
    <n v="128"/>
    <n v="105"/>
    <d v="2018-05-04T00:00:00"/>
    <s v="SECRETARIA JURIDICA DISTRITAL"/>
    <n v="1"/>
    <s v="RELACION DE AUTORIZACION"/>
    <n v="15"/>
    <d v="2018-05-04T00:00:00"/>
    <s v="Pago de la autoliquidación y cesantías fondos públicos - FONCEP del mes de abril de 2018."/>
    <n v="29680900"/>
    <n v="0"/>
    <n v="0"/>
    <n v="29680900"/>
    <n v="29680900"/>
    <n v="0"/>
    <s v="MAYO"/>
    <s v="3-1-1-03-01-05-0000-00"/>
  </r>
  <r>
    <n v="2018"/>
    <n v="136"/>
    <n v="1"/>
    <d v="2018-01-01T00:00:00"/>
    <d v="2018-12-31T00:00:00"/>
    <d v="2018-12-31T00:00:00"/>
    <x v="33"/>
    <s v="Caja de Compensación"/>
    <n v="134"/>
    <n v="116"/>
    <d v="2018-06-05T00:00:00"/>
    <s v="SECRETARIA JURIDICA DISTRITAL"/>
    <n v="1"/>
    <s v="RELACION DE AUTORIZACION"/>
    <n v="19"/>
    <d v="2018-06-05T00:00:00"/>
    <s v="PAGO DE LA AUTOLIQUIDACIÓN DEL MES DE MAYO DE 2018."/>
    <n v="29993500"/>
    <n v="0"/>
    <n v="0"/>
    <n v="29993500"/>
    <n v="29993500"/>
    <n v="0"/>
    <s v="JUNIO"/>
    <s v="3-1-1-03-01-05-0000-00"/>
  </r>
  <r>
    <n v="2018"/>
    <n v="136"/>
    <n v="1"/>
    <d v="2018-01-01T00:00:00"/>
    <d v="2018-12-31T00:00:00"/>
    <d v="2018-12-31T00:00:00"/>
    <x v="33"/>
    <s v="Caja de Compensación"/>
    <n v="145"/>
    <n v="121"/>
    <d v="2018-07-05T00:00:00"/>
    <s v="SECRETARIA JURIDICA DISTRITAL"/>
    <n v="1"/>
    <s v="RELACION DE AUTORIZACION"/>
    <n v="22"/>
    <d v="2018-07-05T00:00:00"/>
    <s v="PAGO DE LA AUTOLIQUIDACIÓN  DEL MES DE JUNIO DE 2018."/>
    <n v="70461900"/>
    <n v="0"/>
    <n v="0"/>
    <n v="70461900"/>
    <n v="70461900"/>
    <n v="0"/>
    <s v="JULIO"/>
    <s v="3-1-1-03-01-05-0000-00"/>
  </r>
  <r>
    <n v="2018"/>
    <n v="136"/>
    <n v="1"/>
    <d v="2018-01-01T00:00:00"/>
    <d v="2018-12-31T00:00:00"/>
    <d v="2018-12-31T00:00:00"/>
    <x v="33"/>
    <s v="Caja de Compensación"/>
    <n v="159"/>
    <n v="133"/>
    <d v="2018-08-02T00:00:00"/>
    <s v="SECRETARIA JURIDICA DISTRITAL"/>
    <n v="1"/>
    <s v="RELACION DE AUTORIZACION"/>
    <n v="26"/>
    <d v="2018-08-02T00:00:00"/>
    <s v="Pago de Autoliquidación y Cesantias Fondos Públicos  (FONCEP) del mes de julio de 2018."/>
    <n v="33575600"/>
    <n v="0"/>
    <n v="0"/>
    <n v="33575600"/>
    <n v="33575600"/>
    <n v="0"/>
    <s v="AGOSTO"/>
    <s v="3-1-1-03-01-05-0000-00"/>
  </r>
  <r>
    <n v="2018"/>
    <n v="136"/>
    <n v="1"/>
    <d v="2018-01-01T00:00:00"/>
    <d v="2018-12-31T00:00:00"/>
    <d v="2018-12-31T00:00:00"/>
    <x v="33"/>
    <s v="Caja de Compensación"/>
    <n v="167"/>
    <n v="140"/>
    <d v="2018-08-22T00:00:00"/>
    <s v="SECRETARIA JURIDICA DISTRITAL"/>
    <n v="1"/>
    <s v="RELACION DE AUTORIZACION"/>
    <n v="28"/>
    <d v="2018-08-22T00:00:00"/>
    <s v="Pago de aportes parafiscales de liquidación de prestaciones  pagadas en el mes de mayo de 2018."/>
    <n v="597600"/>
    <n v="0"/>
    <n v="0"/>
    <n v="597600"/>
    <n v="597600"/>
    <n v="0"/>
    <s v="AGOSTO"/>
    <s v="3-1-1-03-01-05-0000-00"/>
  </r>
  <r>
    <n v="2018"/>
    <n v="136"/>
    <n v="1"/>
    <d v="2018-01-01T00:00:00"/>
    <d v="2018-12-31T00:00:00"/>
    <d v="2018-12-31T00:00:00"/>
    <x v="33"/>
    <s v="Caja de Compensación"/>
    <n v="180"/>
    <n v="152"/>
    <d v="2018-09-05T00:00:00"/>
    <s v="SECRETARIA JURIDICA DISTRITAL"/>
    <n v="1"/>
    <s v="RELACION DE AUTORIZACION"/>
    <n v="30"/>
    <d v="2018-09-04T00:00:00"/>
    <s v="PAGO DE LA AUTOLIQUIDACIÓN  DEL MES DE AGOSTO DE 2018."/>
    <n v="29002200"/>
    <n v="0"/>
    <n v="0"/>
    <n v="29002200"/>
    <n v="29002200"/>
    <n v="0"/>
    <s v="SEPTIEMBRE"/>
    <s v="3-1-1-03-01-05-0000-00"/>
  </r>
  <r>
    <n v="2018"/>
    <n v="136"/>
    <n v="1"/>
    <d v="2018-01-01T00:00:00"/>
    <d v="2018-12-31T00:00:00"/>
    <d v="2018-12-31T00:00:00"/>
    <x v="33"/>
    <s v="Caja de Compensación"/>
    <n v="190"/>
    <n v="175"/>
    <d v="2018-10-04T00:00:00"/>
    <s v="SECRETARIA JURIDICA DISTRITAL"/>
    <n v="1"/>
    <s v="RELACION DE AUTORIZACION"/>
    <n v="35"/>
    <d v="2018-10-04T00:00:00"/>
    <s v="PAGO DE LA AUTOLIQUIDACIÓN DEL MES DE SEPTIEMBRE DE 2018."/>
    <n v="33315400"/>
    <n v="0"/>
    <n v="0"/>
    <n v="33315400"/>
    <n v="33315400"/>
    <n v="0"/>
    <s v="OCTUBRE"/>
    <s v="3-1-1-03-01-05-0000-00"/>
  </r>
  <r>
    <n v="2018"/>
    <n v="136"/>
    <n v="1"/>
    <d v="2018-01-01T00:00:00"/>
    <d v="2018-12-31T00:00:00"/>
    <d v="2018-12-31T00:00:00"/>
    <x v="33"/>
    <s v="Caja de Compensación"/>
    <n v="209"/>
    <n v="195"/>
    <d v="2018-11-07T00:00:00"/>
    <s v="SECRETARIA JURIDICA DISTRITAL"/>
    <n v="1"/>
    <s v="RELACION DE AUTORIZACION"/>
    <n v="39"/>
    <d v="2018-11-07T00:00:00"/>
    <s v="PAGO DE LA AUTOLIQUIDACIÓN  DEL MES DE OCTUBRE DE 2018."/>
    <n v="29729600"/>
    <n v="0"/>
    <n v="0"/>
    <n v="29729600"/>
    <n v="29729600"/>
    <n v="0"/>
    <s v="NOVIEMBRE"/>
    <s v="3-1-1-03-01-05-0000-00"/>
  </r>
  <r>
    <n v="2018"/>
    <n v="136"/>
    <n v="1"/>
    <d v="2018-01-01T00:00:00"/>
    <d v="2018-12-31T00:00:00"/>
    <d v="2018-12-31T00:00:00"/>
    <x v="33"/>
    <s v="Caja de Compensación"/>
    <n v="212"/>
    <n v="197"/>
    <d v="2018-11-19T00:00:00"/>
    <s v="SECRETARIA JURIDICA DISTRITAL"/>
    <n v="1"/>
    <s v="RELACION DE AUTORIZACION"/>
    <n v="42"/>
    <d v="2018-11-19T00:00:00"/>
    <s v="PAGO DE APORTES PARAFISCALES DE LIQUIDACIÓN DE PRESTACIONES PAGADAS EN EL MESE DE SEPTIEMBRE DE 2018."/>
    <n v="120200"/>
    <n v="0"/>
    <n v="0"/>
    <n v="120200"/>
    <n v="120200"/>
    <n v="0"/>
    <s v="NOVIEMBRE"/>
    <s v="3-1-1-03-01-05-0000-00"/>
  </r>
  <r>
    <n v="2018"/>
    <n v="136"/>
    <n v="1"/>
    <d v="2018-01-01T00:00:00"/>
    <d v="2018-12-31T00:00:00"/>
    <d v="2018-12-31T00:00:00"/>
    <x v="33"/>
    <s v="Caja de Compensación"/>
    <n v="212"/>
    <n v="198"/>
    <d v="2018-11-19T00:00:00"/>
    <s v="SECRETARIA JURIDICA DISTRITAL"/>
    <n v="1"/>
    <s v="RELACION DE AUTORIZACION"/>
    <n v="43"/>
    <d v="2018-11-19T00:00:00"/>
    <s v="PAGO DE APORTES PARAFISCALES DE LIQUIDACIÓN DE PRESTACIONES PAGADAS EN EL MES DE  OCTUBRE DE 2018."/>
    <n v="874400"/>
    <n v="0"/>
    <n v="0"/>
    <n v="874400"/>
    <n v="874400"/>
    <n v="0"/>
    <s v="NOVIEMBRE"/>
    <s v="3-1-1-03-01-05-0000-00"/>
  </r>
  <r>
    <n v="2018"/>
    <n v="136"/>
    <n v="1"/>
    <d v="2018-01-01T00:00:00"/>
    <d v="2018-12-31T00:00:00"/>
    <d v="2018-12-31T00:00:00"/>
    <x v="33"/>
    <s v="Caja de Compensación"/>
    <n v="222"/>
    <n v="204"/>
    <d v="2018-12-04T00:00:00"/>
    <s v="SECRETARIA JURIDICA DISTRITAL"/>
    <n v="1"/>
    <s v="RELACION DE AUTORIZACION"/>
    <n v="45"/>
    <d v="2018-12-04T00:00:00"/>
    <s v="PAGO DE LA AUTOLIQUIDACIÓN  DEL MES DE NOVIEMBRE DE 2018."/>
    <n v="30898600"/>
    <n v="0"/>
    <n v="0"/>
    <n v="30898600"/>
    <n v="30898600"/>
    <n v="0"/>
    <s v="DICIEMBRE"/>
    <s v="3-1-1-03-01-05-0000-00"/>
  </r>
  <r>
    <n v="2018"/>
    <n v="136"/>
    <n v="1"/>
    <d v="2018-01-01T00:00:00"/>
    <d v="2018-12-31T00:00:00"/>
    <d v="2018-12-31T00:00:00"/>
    <x v="33"/>
    <s v="Caja de Compensación"/>
    <n v="229"/>
    <n v="210"/>
    <d v="2018-12-14T00:00:00"/>
    <s v="SECRETARIA JURIDICA DISTRITAL"/>
    <n v="1"/>
    <s v="RELACION DE AUTORIZACION"/>
    <n v="50"/>
    <d v="2018-12-14T00:00:00"/>
    <s v="PAGO DE LA AUTOLIQUIDACIÓN  DEL MES DE DICIEMBRE DE 2018."/>
    <n v="36986600"/>
    <n v="0"/>
    <n v="0"/>
    <n v="36986600"/>
    <n v="36986600"/>
    <n v="0"/>
    <s v="DICIEMBRE"/>
    <s v="3-1-1-03-01-05-0000-00"/>
  </r>
  <r>
    <n v="2018"/>
    <n v="136"/>
    <n v="1"/>
    <d v="2018-01-01T00:00:00"/>
    <d v="2018-12-31T00:00:00"/>
    <d v="2018-12-31T00:00:00"/>
    <x v="34"/>
    <s v="Cesantías Fondos Públicos"/>
    <n v="107"/>
    <n v="80"/>
    <d v="2018-02-02T00:00:00"/>
    <s v="SECRETARIA JURIDICA DISTRITAL"/>
    <n v="1"/>
    <s v="RELACION DE AUTORIZACION"/>
    <n v="3"/>
    <d v="2018-02-02T00:00:00"/>
    <s v="PAGO DE CESANTÍAS FONDOS PÚBLICOS Y COMISIONES  (FONCEP), DEL MES DE ENERO DE 2018."/>
    <n v="4633865"/>
    <n v="0"/>
    <n v="0"/>
    <n v="4633865"/>
    <n v="4633865"/>
    <n v="0"/>
    <s v="FEBRERO"/>
    <s v="3-1-1-03-02-01-0000-00"/>
  </r>
  <r>
    <n v="2018"/>
    <n v="136"/>
    <n v="1"/>
    <d v="2018-01-01T00:00:00"/>
    <d v="2018-12-31T00:00:00"/>
    <d v="2018-12-31T00:00:00"/>
    <x v="34"/>
    <s v="Cesantías Fondos Públicos"/>
    <n v="111"/>
    <n v="85"/>
    <d v="2018-02-16T00:00:00"/>
    <s v="SECRETARIA JURIDICA DISTRITAL"/>
    <n v="1"/>
    <s v="RELACION DE AUTORIZACION"/>
    <n v="5"/>
    <d v="2018-02-16T00:00:00"/>
    <s v="PAGO DE CESANTÍAS DEL MES DE FEBRERO DE 2018."/>
    <n v="4481068"/>
    <n v="0"/>
    <n v="0"/>
    <n v="4481068"/>
    <n v="4481068"/>
    <n v="0"/>
    <s v="FEBRERO"/>
    <s v="3-1-1-03-02-01-0000-00"/>
  </r>
  <r>
    <n v="2018"/>
    <n v="136"/>
    <n v="1"/>
    <d v="2018-01-01T00:00:00"/>
    <d v="2018-12-31T00:00:00"/>
    <d v="2018-12-31T00:00:00"/>
    <x v="34"/>
    <s v="Cesantías Fondos Públicos"/>
    <n v="114"/>
    <n v="90"/>
    <d v="2018-03-06T00:00:00"/>
    <s v="SECRETARIA JURIDICA DISTRITAL"/>
    <n v="1"/>
    <s v="RELACION DE AUTORIZACION"/>
    <n v="10"/>
    <d v="2018-03-06T00:00:00"/>
    <s v="PAGO DE CESANTÍAS FONDOS PÚBLICOS Y COMISIONES DEL MES DE FEBRERO DE 2018."/>
    <n v="5699817"/>
    <n v="0"/>
    <n v="0"/>
    <n v="5699817"/>
    <n v="5699817"/>
    <n v="0"/>
    <s v="MARZO"/>
    <s v="3-1-1-03-02-01-0000-00"/>
  </r>
  <r>
    <n v="2018"/>
    <n v="136"/>
    <n v="1"/>
    <d v="2018-01-01T00:00:00"/>
    <d v="2018-12-31T00:00:00"/>
    <d v="2018-12-31T00:00:00"/>
    <x v="34"/>
    <s v="Cesantías Fondos Públicos"/>
    <n v="122"/>
    <n v="98"/>
    <d v="2018-04-04T00:00:00"/>
    <s v="SECRETARIA JURIDICA DISTRITAL"/>
    <n v="1"/>
    <s v="RELACION DE AUTORIZACION"/>
    <n v="13"/>
    <d v="2018-04-04T00:00:00"/>
    <s v="PAGO DE CESANTÍAS FONDOS PÚBLICOS Y COMISIONES  (FONCEP) DEL MES DE MARZO DE 2018."/>
    <n v="5601361"/>
    <n v="0"/>
    <n v="0"/>
    <n v="5601361"/>
    <n v="5601361"/>
    <n v="0"/>
    <s v="ABRIL"/>
    <s v="3-1-1-03-02-01-0000-00"/>
  </r>
  <r>
    <n v="2018"/>
    <n v="136"/>
    <n v="1"/>
    <d v="2018-01-01T00:00:00"/>
    <d v="2018-12-31T00:00:00"/>
    <d v="2018-12-31T00:00:00"/>
    <x v="34"/>
    <s v="Cesantías Fondos Públicos"/>
    <n v="128"/>
    <n v="106"/>
    <d v="2018-05-04T00:00:00"/>
    <s v="SECRETARIA JURIDICA DISTRITAL"/>
    <n v="1"/>
    <s v="RELACION DE AUTORIZACION"/>
    <n v="16"/>
    <d v="2018-05-04T00:00:00"/>
    <s v="PAGO DE CESANTÍAS FONDOS PÚBLICOS - FONCEP Y COMISIONES DEL MES DE ABRIL DE 2018."/>
    <n v="5886675"/>
    <n v="0"/>
    <n v="0"/>
    <n v="5886675"/>
    <n v="5886675"/>
    <n v="0"/>
    <s v="MAYO"/>
    <s v="3-1-1-03-02-01-0000-00"/>
  </r>
  <r>
    <n v="2018"/>
    <n v="136"/>
    <n v="1"/>
    <d v="2018-01-01T00:00:00"/>
    <d v="2018-12-31T00:00:00"/>
    <d v="2018-12-31T00:00:00"/>
    <x v="34"/>
    <s v="Cesantías Fondos Públicos"/>
    <n v="134"/>
    <n v="117"/>
    <d v="2018-06-05T00:00:00"/>
    <s v="SECRETARIA JURIDICA DISTRITAL"/>
    <n v="1"/>
    <s v="RELACION DE AUTORIZACION"/>
    <n v="20"/>
    <d v="2018-06-05T00:00:00"/>
    <s v="PAGO DE CESANTIAS FONDOS PÚBLICOS (FONCEP) DEL MES DE MAYO DE 2018."/>
    <n v="5635928"/>
    <n v="0"/>
    <n v="0"/>
    <n v="5635928"/>
    <n v="5635928"/>
    <n v="0"/>
    <s v="JUNIO"/>
    <s v="3-1-1-03-02-01-0000-00"/>
  </r>
  <r>
    <n v="2018"/>
    <n v="136"/>
    <n v="1"/>
    <d v="2018-01-01T00:00:00"/>
    <d v="2018-12-31T00:00:00"/>
    <d v="2018-12-31T00:00:00"/>
    <x v="34"/>
    <s v="Cesantías Fondos Públicos"/>
    <n v="145"/>
    <n v="122"/>
    <d v="2018-07-05T00:00:00"/>
    <s v="SECRETARIA JURIDICA DISTRITAL"/>
    <n v="1"/>
    <s v="RELACION DE AUTORIZACION"/>
    <n v="23"/>
    <d v="2018-07-05T00:00:00"/>
    <s v="PAGO DE CESANTIAS FONDOS PÚBLICOS (FONCEP), DEL MES DE JUNIO DE 2018."/>
    <n v="12915966"/>
    <n v="0"/>
    <n v="0"/>
    <n v="12915966"/>
    <n v="12915966"/>
    <n v="0"/>
    <s v="JULIO"/>
    <s v="3-1-1-03-02-01-0000-00"/>
  </r>
  <r>
    <n v="2018"/>
    <n v="136"/>
    <n v="1"/>
    <d v="2018-01-01T00:00:00"/>
    <d v="2018-12-31T00:00:00"/>
    <d v="2018-12-31T00:00:00"/>
    <x v="34"/>
    <s v="Cesantías Fondos Públicos"/>
    <n v="159"/>
    <n v="134"/>
    <d v="2018-08-02T00:00:00"/>
    <s v="SECRETARIA JURIDICA DISTRITAL"/>
    <n v="1"/>
    <s v="RELACION DE AUTORIZACION"/>
    <n v="27"/>
    <d v="2018-08-02T00:00:00"/>
    <s v="Pago de Autoliquidación y Cesantias Fondos Públicos  (FONCEP) del mes de julio de 2018."/>
    <n v="8343987"/>
    <n v="0"/>
    <n v="0"/>
    <n v="8343987"/>
    <n v="8343987"/>
    <n v="0"/>
    <s v="AGOSTO"/>
    <s v="3-1-1-03-02-01-0000-00"/>
  </r>
  <r>
    <n v="2018"/>
    <n v="136"/>
    <n v="1"/>
    <d v="2018-01-01T00:00:00"/>
    <d v="2018-12-31T00:00:00"/>
    <d v="2018-12-31T00:00:00"/>
    <x v="34"/>
    <s v="Cesantías Fondos Públicos"/>
    <n v="180"/>
    <n v="153"/>
    <d v="2018-09-05T00:00:00"/>
    <s v="SECRETARIA JURIDICA DISTRITAL"/>
    <n v="1"/>
    <s v="RELACION DE AUTORIZACION"/>
    <n v="31"/>
    <d v="2018-09-04T00:00:00"/>
    <s v="PAGO DE CESANTÍAS FONDOS PÚBLICOS (FONCEP) DEL MES DE AGOSTO DE 2018."/>
    <n v="4835371"/>
    <n v="0"/>
    <n v="0"/>
    <n v="4835371"/>
    <n v="4835371"/>
    <n v="0"/>
    <s v="SEPTIEMBRE"/>
    <s v="3-1-1-03-02-01-0000-00"/>
  </r>
  <r>
    <n v="2018"/>
    <n v="136"/>
    <n v="1"/>
    <d v="2018-01-01T00:00:00"/>
    <d v="2018-12-31T00:00:00"/>
    <d v="2018-12-31T00:00:00"/>
    <x v="34"/>
    <s v="Cesantías Fondos Públicos"/>
    <n v="185"/>
    <n v="162"/>
    <d v="2018-09-18T00:00:00"/>
    <s v="SECRETARIA JURIDICA DISTRITAL"/>
    <n v="1"/>
    <s v="RELACION DE AUTORIZACION"/>
    <n v="34"/>
    <d v="2018-09-18T00:00:00"/>
    <s v="PAGO DE CESANTÍAS DEL MES DE SEPTIEMBRE DE 2018."/>
    <n v="3861171"/>
    <n v="0"/>
    <n v="0"/>
    <n v="3861171"/>
    <n v="3861171"/>
    <n v="0"/>
    <s v="SEPTIEMBRE"/>
    <s v="3-1-1-03-02-01-0000-00"/>
  </r>
  <r>
    <n v="2018"/>
    <n v="136"/>
    <n v="1"/>
    <d v="2018-01-01T00:00:00"/>
    <d v="2018-12-31T00:00:00"/>
    <d v="2018-12-31T00:00:00"/>
    <x v="34"/>
    <s v="Cesantías Fondos Públicos"/>
    <n v="190"/>
    <n v="176"/>
    <d v="2018-10-04T00:00:00"/>
    <s v="SECRETARIA JURIDICA DISTRITAL"/>
    <n v="1"/>
    <s v="RELACION DE AUTORIZACION"/>
    <n v="36"/>
    <d v="2018-10-04T00:00:00"/>
    <s v="PAGO DE CESANTÍAS FONDOS PÚBLICOS Y COMISIONES  (FONCEP), DEL MES DE SEPTIEMBRE DE 2018."/>
    <n v="5368915"/>
    <n v="0"/>
    <n v="0"/>
    <n v="5368915"/>
    <n v="5368915"/>
    <n v="0"/>
    <s v="OCTUBRE"/>
    <s v="3-1-1-03-02-01-0000-00"/>
  </r>
  <r>
    <n v="2018"/>
    <n v="136"/>
    <n v="1"/>
    <d v="2018-01-01T00:00:00"/>
    <d v="2018-12-31T00:00:00"/>
    <d v="2018-12-31T00:00:00"/>
    <x v="34"/>
    <s v="Cesantías Fondos Públicos"/>
    <n v="199"/>
    <n v="180"/>
    <d v="2018-10-18T00:00:00"/>
    <s v="SECRETARIA JURIDICA DISTRITAL"/>
    <n v="1"/>
    <s v="RELACION DE AUTORIZACION"/>
    <n v="38"/>
    <d v="2018-10-19T00:00:00"/>
    <s v="PAGO DE CESANTÍAS FONDOS DEL MES DE OCTUBRE DE 2018."/>
    <n v="616593"/>
    <n v="0"/>
    <n v="0"/>
    <n v="616593"/>
    <n v="616593"/>
    <n v="0"/>
    <s v="OCTUBRE"/>
    <s v="3-1-1-03-02-01-0000-00"/>
  </r>
  <r>
    <n v="2018"/>
    <n v="136"/>
    <n v="1"/>
    <d v="2018-01-01T00:00:00"/>
    <d v="2018-12-31T00:00:00"/>
    <d v="2018-12-31T00:00:00"/>
    <x v="34"/>
    <s v="Cesantías Fondos Públicos"/>
    <n v="209"/>
    <n v="196"/>
    <d v="2018-11-07T00:00:00"/>
    <s v="SECRETARIA JURIDICA DISTRITAL"/>
    <n v="1"/>
    <s v="RELACION DE AUTORIZACION"/>
    <n v="40"/>
    <d v="2018-11-07T00:00:00"/>
    <s v="PAGO DE CESANTÍAS FONDOS PÚBLICOS (FONCEP), DEL MES DE OCTUBRE DE 2018."/>
    <n v="5727790"/>
    <n v="0"/>
    <n v="0"/>
    <n v="5727790"/>
    <n v="5727790"/>
    <n v="0"/>
    <s v="NOVIEMBRE"/>
    <s v="3-1-1-03-02-01-0000-00"/>
  </r>
  <r>
    <n v="2018"/>
    <n v="136"/>
    <n v="1"/>
    <d v="2018-01-01T00:00:00"/>
    <d v="2018-12-31T00:00:00"/>
    <d v="2018-12-31T00:00:00"/>
    <x v="34"/>
    <s v="Cesantías Fondos Públicos"/>
    <n v="222"/>
    <n v="205"/>
    <d v="2018-12-04T00:00:00"/>
    <s v="SECRETARIA JURIDICA DISTRITAL"/>
    <n v="1"/>
    <s v="RELACION DE AUTORIZACION"/>
    <n v="46"/>
    <d v="2018-12-04T00:00:00"/>
    <s v="PAGO DE CESANTÍAS FONDOS PÚBLICOS (FONCEP), DEL MES DE NOVIEMBRE DE 2018."/>
    <n v="5479748"/>
    <n v="0"/>
    <n v="0"/>
    <n v="5479748"/>
    <n v="5479748"/>
    <n v="0"/>
    <s v="DICIEMBRE"/>
    <s v="3-1-1-03-02-01-0000-00"/>
  </r>
  <r>
    <n v="2018"/>
    <n v="136"/>
    <n v="1"/>
    <d v="2018-01-01T00:00:00"/>
    <d v="2018-12-31T00:00:00"/>
    <d v="2018-12-31T00:00:00"/>
    <x v="34"/>
    <s v="Cesantías Fondos Públicos"/>
    <n v="224"/>
    <n v="208"/>
    <d v="2018-12-07T00:00:00"/>
    <s v="SECRETARIA JURIDICA DISTRITAL"/>
    <n v="1"/>
    <s v="RELACION DE AUTORIZACION"/>
    <n v="48"/>
    <d v="2018-12-07T00:00:00"/>
    <s v="PAGO DE CESANTIAS FONDOS PRIVADOS Y CESANTIAS FONDOS PÚBLICOS  DEL MES DE DICIEMBRE DE 2018."/>
    <n v="44280358"/>
    <n v="0"/>
    <n v="0"/>
    <n v="44280358"/>
    <n v="44280358"/>
    <n v="0"/>
    <s v="DICIEMBRE"/>
    <s v="3-1-1-03-02-01-0000-00"/>
  </r>
  <r>
    <n v="2018"/>
    <n v="136"/>
    <n v="1"/>
    <d v="2018-01-01T00:00:00"/>
    <d v="2018-12-31T00:00:00"/>
    <d v="2018-12-31T00:00:00"/>
    <x v="34"/>
    <s v="Cesantías Fondos Públicos"/>
    <n v="229"/>
    <n v="211"/>
    <d v="2018-12-14T00:00:00"/>
    <s v="SECRETARIA JURIDICA DISTRITAL"/>
    <n v="1"/>
    <s v="RELACION DE AUTORIZACION"/>
    <n v="51"/>
    <d v="2018-12-14T00:00:00"/>
    <s v="PAGO DE  CESANTÍAS FONDOS PÚBLICOS Y COMISIONES  (FONCEP), DEL MES DE DICIEMBRE DE 2018."/>
    <n v="14617308"/>
    <n v="0"/>
    <n v="0"/>
    <n v="14617308"/>
    <n v="14617308"/>
    <n v="0"/>
    <s v="DICIEMBRE"/>
    <s v="3-1-1-03-02-01-0000-00"/>
  </r>
  <r>
    <n v="2018"/>
    <n v="136"/>
    <n v="1"/>
    <d v="2018-01-01T00:00:00"/>
    <d v="2018-12-31T00:00:00"/>
    <d v="2018-12-31T00:00:00"/>
    <x v="34"/>
    <s v="Cesantías Fondos Públicos"/>
    <n v="230"/>
    <n v="212"/>
    <d v="2018-12-19T00:00:00"/>
    <s v="SECRETARIA JURIDICA DISTRITAL"/>
    <n v="1"/>
    <s v="RELACION DE AUTORIZACION"/>
    <n v="52"/>
    <d v="2018-12-19T00:00:00"/>
    <s v="Pago de Cesantias Fondos Públicos y Cesantías Fondos Privados, causadas en la vigencia 2018."/>
    <n v="543993439"/>
    <n v="0"/>
    <n v="0"/>
    <n v="543993439"/>
    <n v="543993439"/>
    <n v="0"/>
    <s v="DICIEMBRE"/>
    <s v="3-1-1-03-02-01-0000-00"/>
  </r>
  <r>
    <n v="2018"/>
    <n v="136"/>
    <n v="1"/>
    <d v="2018-01-01T00:00:00"/>
    <d v="2018-12-31T00:00:00"/>
    <d v="2018-12-31T00:00:00"/>
    <x v="34"/>
    <s v="Cesantías Fondos Públicos"/>
    <n v="231"/>
    <n v="213"/>
    <d v="2018-12-19T00:00:00"/>
    <s v="SECRETARIA JURIDICA DISTRITAL"/>
    <n v="1"/>
    <s v="RELACION DE AUTORIZACION"/>
    <n v="53"/>
    <d v="2018-12-19T00:00:00"/>
    <s v="Pago de los intereses de las Cesantías Fondos Públicos y Cesantías Fondos Privados,  causados en la vigencia 2018."/>
    <n v="64652090"/>
    <n v="0"/>
    <n v="0"/>
    <n v="64652090"/>
    <n v="64652090"/>
    <n v="0"/>
    <s v="DICIEMBRE"/>
    <s v="3-1-1-03-02-01-0000-00"/>
  </r>
  <r>
    <n v="2018"/>
    <n v="136"/>
    <n v="1"/>
    <d v="2018-01-01T00:00:00"/>
    <d v="2018-12-31T00:00:00"/>
    <d v="2018-12-31T00:00:00"/>
    <x v="34"/>
    <s v="Cesantías Fondos Públicos"/>
    <n v="235"/>
    <n v="220"/>
    <d v="2018-12-28T00:00:00"/>
    <s v="SECRETARIA JURIDICA DISTRITAL"/>
    <n v="1"/>
    <s v="RELACION DE AUTORIZACION"/>
    <n v="54"/>
    <d v="2018-12-28T00:00:00"/>
    <s v="Pago extraordinario de Pasivo de Cesantías FONCEP y Comisión del 2% , con corte a Noviembre 30 de 2018."/>
    <n v="110137794"/>
    <n v="0"/>
    <n v="0"/>
    <n v="110137794"/>
    <n v="110137794"/>
    <n v="0"/>
    <s v="DICIEMBRE"/>
    <s v="3-1-1-03-02-01-0000-00"/>
  </r>
  <r>
    <n v="2018"/>
    <n v="136"/>
    <n v="1"/>
    <d v="2018-01-01T00:00:00"/>
    <d v="2018-12-31T00:00:00"/>
    <d v="2018-12-31T00:00:00"/>
    <x v="35"/>
    <s v="Pensiones Fondos Públicos"/>
    <n v="107"/>
    <n v="79"/>
    <d v="2018-02-02T00:00:00"/>
    <s v="SECRETARIA JURIDICA DISTRITAL"/>
    <n v="1"/>
    <s v="RELACION DE AUTORIZACION"/>
    <n v="2"/>
    <d v="2018-02-02T00:00:00"/>
    <s v="PAGO DE LA AUTOLIQUIDACIÓN DEL MES DE ENERO DE 2018."/>
    <n v="57656898"/>
    <n v="0"/>
    <n v="0"/>
    <n v="57656898"/>
    <n v="57656898"/>
    <n v="0"/>
    <s v="FEBRERO"/>
    <s v="3-1-1-03-02-02-0000-00"/>
  </r>
  <r>
    <n v="2018"/>
    <n v="136"/>
    <n v="1"/>
    <d v="2018-01-01T00:00:00"/>
    <d v="2018-12-31T00:00:00"/>
    <d v="2018-12-31T00:00:00"/>
    <x v="35"/>
    <s v="Pensiones Fondos Públicos"/>
    <n v="112"/>
    <n v="87"/>
    <d v="2018-03-05T00:00:00"/>
    <s v="SECRETARIA JURIDICA DISTRITAL"/>
    <n v="1"/>
    <s v="RELACION DE AUTORIZACION"/>
    <n v="7"/>
    <d v="2018-03-05T00:00:00"/>
    <s v="Pago de aportes de seguridad social y parafiscales de la liquidación de prestaciones pagadas en el mes de febrero de 2018."/>
    <n v="75973"/>
    <n v="0"/>
    <n v="0"/>
    <n v="75973"/>
    <n v="75973"/>
    <n v="0"/>
    <s v="MARZO"/>
    <s v="3-1-1-03-02-02-0000-00"/>
  </r>
  <r>
    <n v="2018"/>
    <n v="136"/>
    <n v="1"/>
    <d v="2018-01-01T00:00:00"/>
    <d v="2018-12-31T00:00:00"/>
    <d v="2018-12-31T00:00:00"/>
    <x v="35"/>
    <s v="Pensiones Fondos Públicos"/>
    <n v="114"/>
    <n v="89"/>
    <d v="2018-03-06T00:00:00"/>
    <s v="SECRETARIA JURIDICA DISTRITAL"/>
    <n v="1"/>
    <s v="RELACION DE AUTORIZACION"/>
    <n v="9"/>
    <d v="2018-03-06T00:00:00"/>
    <s v="PAGO DE LA AUTOLIQUIDACIÓN DEL MES DE FEBRERO DE 2018."/>
    <n v="59103165"/>
    <n v="0"/>
    <n v="0"/>
    <n v="59103165"/>
    <n v="59103165"/>
    <n v="0"/>
    <s v="MARZO"/>
    <s v="3-1-1-03-02-02-0000-00"/>
  </r>
  <r>
    <n v="2018"/>
    <n v="136"/>
    <n v="1"/>
    <d v="2018-01-01T00:00:00"/>
    <d v="2018-12-31T00:00:00"/>
    <d v="2018-12-31T00:00:00"/>
    <x v="35"/>
    <s v="Pensiones Fondos Públicos"/>
    <n v="122"/>
    <n v="97"/>
    <d v="2018-04-04T00:00:00"/>
    <s v="SECRETARIA JURIDICA DISTRITAL"/>
    <n v="1"/>
    <s v="RELACION DE AUTORIZACION"/>
    <n v="12"/>
    <d v="2018-04-04T00:00:00"/>
    <s v="Pago de la Autoliquidación y Cesantías Fondos Públicos  (FONCEP) del mes de marzo de 2018."/>
    <n v="59737144"/>
    <n v="0"/>
    <n v="0"/>
    <n v="59737144"/>
    <n v="59737144"/>
    <n v="0"/>
    <s v="ABRIL"/>
    <s v="3-1-1-03-02-02-0000-00"/>
  </r>
  <r>
    <n v="2018"/>
    <n v="136"/>
    <n v="1"/>
    <d v="2018-01-01T00:00:00"/>
    <d v="2018-12-31T00:00:00"/>
    <d v="2018-12-31T00:00:00"/>
    <x v="35"/>
    <s v="Pensiones Fondos Públicos"/>
    <n v="128"/>
    <n v="105"/>
    <d v="2018-05-04T00:00:00"/>
    <s v="SECRETARIA JURIDICA DISTRITAL"/>
    <n v="1"/>
    <s v="RELACION DE AUTORIZACION"/>
    <n v="15"/>
    <d v="2018-05-04T00:00:00"/>
    <s v="Pago de la autoliquidación y cesantías fondos públicos - FONCEP del mes de abril de 2018."/>
    <n v="60225312"/>
    <n v="0"/>
    <n v="0"/>
    <n v="60225312"/>
    <n v="60225312"/>
    <n v="0"/>
    <s v="MAYO"/>
    <s v="3-1-1-03-02-02-0000-00"/>
  </r>
  <r>
    <n v="2018"/>
    <n v="136"/>
    <n v="1"/>
    <d v="2018-01-01T00:00:00"/>
    <d v="2018-12-31T00:00:00"/>
    <d v="2018-12-31T00:00:00"/>
    <x v="35"/>
    <s v="Pensiones Fondos Públicos"/>
    <n v="134"/>
    <n v="116"/>
    <d v="2018-06-05T00:00:00"/>
    <s v="SECRETARIA JURIDICA DISTRITAL"/>
    <n v="1"/>
    <s v="RELACION DE AUTORIZACION"/>
    <n v="19"/>
    <d v="2018-06-05T00:00:00"/>
    <s v="PAGO DE LA AUTOLIQUIDACIÓN DEL MES DE MAYO DE 2018."/>
    <n v="60912121"/>
    <n v="0"/>
    <n v="0"/>
    <n v="60912121"/>
    <n v="60912121"/>
    <n v="0"/>
    <s v="JUNIO"/>
    <s v="3-1-1-03-02-02-0000-00"/>
  </r>
  <r>
    <n v="2018"/>
    <n v="136"/>
    <n v="1"/>
    <d v="2018-01-01T00:00:00"/>
    <d v="2018-12-31T00:00:00"/>
    <d v="2018-12-31T00:00:00"/>
    <x v="35"/>
    <s v="Pensiones Fondos Públicos"/>
    <n v="145"/>
    <n v="121"/>
    <d v="2018-07-05T00:00:00"/>
    <s v="SECRETARIA JURIDICA DISTRITAL"/>
    <n v="1"/>
    <s v="RELACION DE AUTORIZACION"/>
    <n v="22"/>
    <d v="2018-07-05T00:00:00"/>
    <s v="PAGO DE LA AUTOLIQUIDACIÓN  DEL MES DE JUNIO DE 2018."/>
    <n v="61276053"/>
    <n v="0"/>
    <n v="0"/>
    <n v="61276053"/>
    <n v="61276053"/>
    <n v="0"/>
    <s v="JULIO"/>
    <s v="3-1-1-03-02-02-0000-00"/>
  </r>
  <r>
    <n v="2018"/>
    <n v="136"/>
    <n v="1"/>
    <d v="2018-01-01T00:00:00"/>
    <d v="2018-12-31T00:00:00"/>
    <d v="2018-12-31T00:00:00"/>
    <x v="35"/>
    <s v="Pensiones Fondos Públicos"/>
    <n v="159"/>
    <n v="133"/>
    <d v="2018-08-02T00:00:00"/>
    <s v="SECRETARIA JURIDICA DISTRITAL"/>
    <n v="1"/>
    <s v="RELACION DE AUTORIZACION"/>
    <n v="26"/>
    <d v="2018-08-02T00:00:00"/>
    <s v="Pago de Autoliquidación y Cesantias Fondos Públicos  (FONCEP) del mes de julio de 2018."/>
    <n v="60590885"/>
    <n v="0"/>
    <n v="0"/>
    <n v="60590885"/>
    <n v="60590885"/>
    <n v="0"/>
    <s v="AGOSTO"/>
    <s v="3-1-1-03-02-02-0000-00"/>
  </r>
  <r>
    <n v="2018"/>
    <n v="136"/>
    <n v="1"/>
    <d v="2018-01-01T00:00:00"/>
    <d v="2018-12-31T00:00:00"/>
    <d v="2018-12-31T00:00:00"/>
    <x v="35"/>
    <s v="Pensiones Fondos Públicos"/>
    <n v="180"/>
    <n v="152"/>
    <d v="2018-09-05T00:00:00"/>
    <s v="SECRETARIA JURIDICA DISTRITAL"/>
    <n v="1"/>
    <s v="RELACION DE AUTORIZACION"/>
    <n v="30"/>
    <d v="2018-09-04T00:00:00"/>
    <s v="PAGO DE LA AUTOLIQUIDACIÓN  DEL MES DE AGOSTO DE 2018."/>
    <n v="60896916"/>
    <n v="0"/>
    <n v="0"/>
    <n v="60896916"/>
    <n v="60896916"/>
    <n v="0"/>
    <s v="SEPTIEMBRE"/>
    <s v="3-1-1-03-02-02-0000-00"/>
  </r>
  <r>
    <n v="2018"/>
    <n v="136"/>
    <n v="1"/>
    <d v="2018-01-01T00:00:00"/>
    <d v="2018-12-31T00:00:00"/>
    <d v="2018-12-31T00:00:00"/>
    <x v="35"/>
    <s v="Pensiones Fondos Públicos"/>
    <n v="190"/>
    <n v="175"/>
    <d v="2018-10-04T00:00:00"/>
    <s v="SECRETARIA JURIDICA DISTRITAL"/>
    <n v="1"/>
    <s v="RELACION DE AUTORIZACION"/>
    <n v="35"/>
    <d v="2018-10-04T00:00:00"/>
    <s v="PAGO DE LA AUTOLIQUIDACIÓN DEL MES DE SEPTIEMBRE DE 2018."/>
    <n v="62032005"/>
    <n v="0"/>
    <n v="0"/>
    <n v="62032005"/>
    <n v="62032005"/>
    <n v="0"/>
    <s v="OCTUBRE"/>
    <s v="3-1-1-03-02-02-0000-00"/>
  </r>
  <r>
    <n v="2018"/>
    <n v="136"/>
    <n v="1"/>
    <d v="2018-01-01T00:00:00"/>
    <d v="2018-12-31T00:00:00"/>
    <d v="2018-12-31T00:00:00"/>
    <x v="35"/>
    <s v="Pensiones Fondos Públicos"/>
    <n v="209"/>
    <n v="195"/>
    <d v="2018-11-07T00:00:00"/>
    <s v="SECRETARIA JURIDICA DISTRITAL"/>
    <n v="1"/>
    <s v="RELACION DE AUTORIZACION"/>
    <n v="39"/>
    <d v="2018-11-07T00:00:00"/>
    <s v="PAGO DE LA AUTOLIQUIDACIÓN  DEL MES DE OCTUBRE DE 2018."/>
    <n v="63503566"/>
    <n v="0"/>
    <n v="0"/>
    <n v="63503566"/>
    <n v="63503566"/>
    <n v="0"/>
    <s v="NOVIEMBRE"/>
    <s v="3-1-1-03-02-02-0000-00"/>
  </r>
  <r>
    <n v="2018"/>
    <n v="136"/>
    <n v="1"/>
    <d v="2018-01-01T00:00:00"/>
    <d v="2018-12-31T00:00:00"/>
    <d v="2018-12-31T00:00:00"/>
    <x v="35"/>
    <s v="Pensiones Fondos Públicos"/>
    <n v="222"/>
    <n v="204"/>
    <d v="2018-12-04T00:00:00"/>
    <s v="SECRETARIA JURIDICA DISTRITAL"/>
    <n v="1"/>
    <s v="RELACION DE AUTORIZACION"/>
    <n v="45"/>
    <d v="2018-12-04T00:00:00"/>
    <s v="PAGO DE LA AUTOLIQUIDACIÓN  DEL MES DE NOVIEMBRE DE 2018."/>
    <n v="64613455"/>
    <n v="0"/>
    <n v="0"/>
    <n v="64613455"/>
    <n v="64613455"/>
    <n v="0"/>
    <s v="DICIEMBRE"/>
    <s v="3-1-1-03-02-02-0000-00"/>
  </r>
  <r>
    <n v="2018"/>
    <n v="136"/>
    <n v="1"/>
    <d v="2018-01-01T00:00:00"/>
    <d v="2018-12-31T00:00:00"/>
    <d v="2018-12-31T00:00:00"/>
    <x v="35"/>
    <s v="Pensiones Fondos Públicos"/>
    <n v="229"/>
    <n v="210"/>
    <d v="2018-12-14T00:00:00"/>
    <s v="SECRETARIA JURIDICA DISTRITAL"/>
    <n v="1"/>
    <s v="RELACION DE AUTORIZACION"/>
    <n v="50"/>
    <d v="2018-12-14T00:00:00"/>
    <s v="PAGO DE LA AUTOLIQUIDACIÓN  DEL MES DE DICIEMBRE DE 2018."/>
    <n v="64076797"/>
    <n v="0"/>
    <n v="0"/>
    <n v="64076797"/>
    <n v="64076797"/>
    <n v="0"/>
    <s v="DICIEMBRE"/>
    <s v="3-1-1-03-02-02-0000-00"/>
  </r>
  <r>
    <n v="2018"/>
    <n v="136"/>
    <n v="1"/>
    <d v="2018-01-01T00:00:00"/>
    <d v="2018-12-31T00:00:00"/>
    <d v="2018-12-31T00:00:00"/>
    <x v="36"/>
    <s v="ESAP"/>
    <n v="107"/>
    <n v="79"/>
    <d v="2018-02-02T00:00:00"/>
    <s v="SECRETARIA JURIDICA DISTRITAL"/>
    <n v="1"/>
    <s v="RELACION DE AUTORIZACION"/>
    <n v="2"/>
    <d v="2018-02-02T00:00:00"/>
    <s v="PAGO DE LA AUTOLIQUIDACIÓN DEL MES DE ENERO DE 2018."/>
    <n v="3357100"/>
    <n v="0"/>
    <n v="0"/>
    <n v="3357100"/>
    <n v="3357100"/>
    <n v="0"/>
    <s v="FEBRERO"/>
    <s v="3-1-1-03-02-05-0000-00"/>
  </r>
  <r>
    <n v="2018"/>
    <n v="136"/>
    <n v="1"/>
    <d v="2018-01-01T00:00:00"/>
    <d v="2018-12-31T00:00:00"/>
    <d v="2018-12-31T00:00:00"/>
    <x v="36"/>
    <s v="ESAP"/>
    <n v="112"/>
    <n v="86"/>
    <d v="2018-03-05T00:00:00"/>
    <s v="SECRETARIA JURIDICA DISTRITAL"/>
    <n v="1"/>
    <s v="RELACION DE AUTORIZACION"/>
    <n v="6"/>
    <d v="2018-03-05T00:00:00"/>
    <s v="Pago de aportes de seguridad social y parafiscales de la liquidación de prestaciones pagadas en el mes de febrero de 2018."/>
    <n v="4500"/>
    <n v="0"/>
    <n v="0"/>
    <n v="4500"/>
    <n v="4500"/>
    <n v="0"/>
    <s v="MARZO"/>
    <s v="3-1-1-03-02-05-0000-00"/>
  </r>
  <r>
    <n v="2018"/>
    <n v="136"/>
    <n v="1"/>
    <d v="2018-01-01T00:00:00"/>
    <d v="2018-12-31T00:00:00"/>
    <d v="2018-12-31T00:00:00"/>
    <x v="36"/>
    <s v="ESAP"/>
    <n v="112"/>
    <n v="87"/>
    <d v="2018-03-05T00:00:00"/>
    <s v="SECRETARIA JURIDICA DISTRITAL"/>
    <n v="1"/>
    <s v="RELACION DE AUTORIZACION"/>
    <n v="7"/>
    <d v="2018-03-05T00:00:00"/>
    <s v="Pago de aportes de seguridad social y parafiscales de la liquidación de prestaciones pagadas en el mes de febrero de 2018."/>
    <n v="154700"/>
    <n v="0"/>
    <n v="0"/>
    <n v="154700"/>
    <n v="154700"/>
    <n v="0"/>
    <s v="MARZO"/>
    <s v="3-1-1-03-02-05-0000-00"/>
  </r>
  <r>
    <n v="2018"/>
    <n v="136"/>
    <n v="1"/>
    <d v="2018-01-01T00:00:00"/>
    <d v="2018-12-31T00:00:00"/>
    <d v="2018-12-31T00:00:00"/>
    <x v="36"/>
    <s v="ESAP"/>
    <n v="112"/>
    <n v="88"/>
    <d v="2018-03-05T00:00:00"/>
    <s v="SECRETARIA JURIDICA DISTRITAL"/>
    <n v="1"/>
    <s v="RELACION DE AUTORIZACION"/>
    <n v="8"/>
    <d v="2018-03-05T00:00:00"/>
    <s v="Pago de aportes de seguridad social y parafiscales de la liquidación de prestaciones pagadas en el mes de febrero de 2018."/>
    <n v="7600"/>
    <n v="0"/>
    <n v="0"/>
    <n v="7600"/>
    <n v="7600"/>
    <n v="0"/>
    <s v="MARZO"/>
    <s v="3-1-1-03-02-05-0000-00"/>
  </r>
  <r>
    <n v="2018"/>
    <n v="136"/>
    <n v="1"/>
    <d v="2018-01-01T00:00:00"/>
    <d v="2018-12-31T00:00:00"/>
    <d v="2018-12-31T00:00:00"/>
    <x v="36"/>
    <s v="ESAP"/>
    <n v="114"/>
    <n v="89"/>
    <d v="2018-03-06T00:00:00"/>
    <s v="SECRETARIA JURIDICA DISTRITAL"/>
    <n v="1"/>
    <s v="RELACION DE AUTORIZACION"/>
    <n v="9"/>
    <d v="2018-03-06T00:00:00"/>
    <s v="PAGO DE LA AUTOLIQUIDACIÓN DEL MES DE FEBRERO DE 2018."/>
    <n v="3826200"/>
    <n v="0"/>
    <n v="0"/>
    <n v="3826200"/>
    <n v="3826200"/>
    <n v="0"/>
    <s v="MARZO"/>
    <s v="3-1-1-03-02-05-0000-00"/>
  </r>
  <r>
    <n v="2018"/>
    <n v="136"/>
    <n v="1"/>
    <d v="2018-01-01T00:00:00"/>
    <d v="2018-12-31T00:00:00"/>
    <d v="2018-12-31T00:00:00"/>
    <x v="36"/>
    <s v="ESAP"/>
    <n v="122"/>
    <n v="97"/>
    <d v="2018-04-04T00:00:00"/>
    <s v="SECRETARIA JURIDICA DISTRITAL"/>
    <n v="1"/>
    <s v="RELACION DE AUTORIZACION"/>
    <n v="12"/>
    <d v="2018-04-04T00:00:00"/>
    <s v="Pago de la Autoliquidación y Cesantías Fondos Públicos  (FONCEP) del mes de marzo de 2018."/>
    <n v="3862900"/>
    <n v="0"/>
    <n v="0"/>
    <n v="3862900"/>
    <n v="3862900"/>
    <n v="0"/>
    <s v="ABRIL"/>
    <s v="3-1-1-03-02-05-0000-00"/>
  </r>
  <r>
    <n v="2018"/>
    <n v="136"/>
    <n v="1"/>
    <d v="2018-01-01T00:00:00"/>
    <d v="2018-12-31T00:00:00"/>
    <d v="2018-12-31T00:00:00"/>
    <x v="36"/>
    <s v="ESAP"/>
    <n v="128"/>
    <n v="105"/>
    <d v="2018-05-04T00:00:00"/>
    <s v="SECRETARIA JURIDICA DISTRITAL"/>
    <n v="1"/>
    <s v="RELACION DE AUTORIZACION"/>
    <n v="15"/>
    <d v="2018-05-04T00:00:00"/>
    <s v="Pago de la autoliquidación y cesantías fondos públicos - FONCEP del mes de abril de 2018."/>
    <n v="3717200"/>
    <n v="0"/>
    <n v="0"/>
    <n v="3717200"/>
    <n v="3717200"/>
    <n v="0"/>
    <s v="MAYO"/>
    <s v="3-1-1-03-02-05-0000-00"/>
  </r>
  <r>
    <n v="2018"/>
    <n v="136"/>
    <n v="1"/>
    <d v="2018-01-01T00:00:00"/>
    <d v="2018-12-31T00:00:00"/>
    <d v="2018-12-31T00:00:00"/>
    <x v="36"/>
    <s v="ESAP"/>
    <n v="134"/>
    <n v="116"/>
    <d v="2018-06-05T00:00:00"/>
    <s v="SECRETARIA JURIDICA DISTRITAL"/>
    <n v="1"/>
    <s v="RELACION DE AUTORIZACION"/>
    <n v="19"/>
    <d v="2018-06-05T00:00:00"/>
    <s v="PAGO DE LA AUTOLIQUIDACIÓN DEL MES DE MAYO DE 2018."/>
    <n v="3755700"/>
    <n v="0"/>
    <n v="0"/>
    <n v="3755700"/>
    <n v="3755700"/>
    <n v="0"/>
    <s v="JUNIO"/>
    <s v="3-1-1-03-02-05-0000-00"/>
  </r>
  <r>
    <n v="2018"/>
    <n v="136"/>
    <n v="1"/>
    <d v="2018-01-01T00:00:00"/>
    <d v="2018-12-31T00:00:00"/>
    <d v="2018-12-31T00:00:00"/>
    <x v="36"/>
    <s v="ESAP"/>
    <n v="145"/>
    <n v="121"/>
    <d v="2018-07-05T00:00:00"/>
    <s v="SECRETARIA JURIDICA DISTRITAL"/>
    <n v="1"/>
    <s v="RELACION DE AUTORIZACION"/>
    <n v="22"/>
    <d v="2018-07-05T00:00:00"/>
    <s v="PAGO DE LA AUTOLIQUIDACIÓN  DEL MES DE JUNIO DE 2018."/>
    <n v="8813700"/>
    <n v="0"/>
    <n v="0"/>
    <n v="8813700"/>
    <n v="8813700"/>
    <n v="0"/>
    <s v="JULIO"/>
    <s v="3-1-1-03-02-05-0000-00"/>
  </r>
  <r>
    <n v="2018"/>
    <n v="136"/>
    <n v="1"/>
    <d v="2018-01-01T00:00:00"/>
    <d v="2018-12-31T00:00:00"/>
    <d v="2018-12-31T00:00:00"/>
    <x v="36"/>
    <s v="ESAP"/>
    <n v="159"/>
    <n v="133"/>
    <d v="2018-08-02T00:00:00"/>
    <s v="SECRETARIA JURIDICA DISTRITAL"/>
    <n v="1"/>
    <s v="RELACION DE AUTORIZACION"/>
    <n v="26"/>
    <d v="2018-08-02T00:00:00"/>
    <s v="Pago de Autoliquidación y Cesantias Fondos Públicos  (FONCEP) del mes de julio de 2018."/>
    <n v="4204200"/>
    <n v="0"/>
    <n v="0"/>
    <n v="4204200"/>
    <n v="4204200"/>
    <n v="0"/>
    <s v="AGOSTO"/>
    <s v="3-1-1-03-02-05-0000-00"/>
  </r>
  <r>
    <n v="2018"/>
    <n v="136"/>
    <n v="1"/>
    <d v="2018-01-01T00:00:00"/>
    <d v="2018-12-31T00:00:00"/>
    <d v="2018-12-31T00:00:00"/>
    <x v="36"/>
    <s v="ESAP"/>
    <n v="167"/>
    <n v="140"/>
    <d v="2018-08-22T00:00:00"/>
    <s v="SECRETARIA JURIDICA DISTRITAL"/>
    <n v="1"/>
    <s v="RELACION DE AUTORIZACION"/>
    <n v="28"/>
    <d v="2018-08-22T00:00:00"/>
    <s v="Pago de aportes parafiscales de liquidación de prestaciones  pagadas en el mes de mayo de 2018."/>
    <n v="74700"/>
    <n v="0"/>
    <n v="0"/>
    <n v="74700"/>
    <n v="74700"/>
    <n v="0"/>
    <s v="AGOSTO"/>
    <s v="3-1-1-03-02-05-0000-00"/>
  </r>
  <r>
    <n v="2018"/>
    <n v="136"/>
    <n v="1"/>
    <d v="2018-01-01T00:00:00"/>
    <d v="2018-12-31T00:00:00"/>
    <d v="2018-12-31T00:00:00"/>
    <x v="36"/>
    <s v="ESAP"/>
    <n v="180"/>
    <n v="152"/>
    <d v="2018-09-05T00:00:00"/>
    <s v="SECRETARIA JURIDICA DISTRITAL"/>
    <n v="1"/>
    <s v="RELACION DE AUTORIZACION"/>
    <n v="30"/>
    <d v="2018-09-04T00:00:00"/>
    <s v="PAGO DE LA AUTOLIQUIDACIÓN  DEL MES DE AGOSTO DE 2018."/>
    <n v="3632000"/>
    <n v="0"/>
    <n v="0"/>
    <n v="3632000"/>
    <n v="3632000"/>
    <n v="0"/>
    <s v="SEPTIEMBRE"/>
    <s v="3-1-1-03-02-05-0000-00"/>
  </r>
  <r>
    <n v="2018"/>
    <n v="136"/>
    <n v="1"/>
    <d v="2018-01-01T00:00:00"/>
    <d v="2018-12-31T00:00:00"/>
    <d v="2018-12-31T00:00:00"/>
    <x v="36"/>
    <s v="ESAP"/>
    <n v="190"/>
    <n v="175"/>
    <d v="2018-10-04T00:00:00"/>
    <s v="SECRETARIA JURIDICA DISTRITAL"/>
    <n v="1"/>
    <s v="RELACION DE AUTORIZACION"/>
    <n v="35"/>
    <d v="2018-10-04T00:00:00"/>
    <s v="PAGO DE LA AUTOLIQUIDACIÓN DEL MES DE SEPTIEMBRE DE 2018."/>
    <n v="4171100"/>
    <n v="0"/>
    <n v="0"/>
    <n v="4171100"/>
    <n v="4171100"/>
    <n v="0"/>
    <s v="OCTUBRE"/>
    <s v="3-1-1-03-02-05-0000-00"/>
  </r>
  <r>
    <n v="2018"/>
    <n v="136"/>
    <n v="1"/>
    <d v="2018-01-01T00:00:00"/>
    <d v="2018-12-31T00:00:00"/>
    <d v="2018-12-31T00:00:00"/>
    <x v="36"/>
    <s v="ESAP"/>
    <n v="209"/>
    <n v="195"/>
    <d v="2018-11-07T00:00:00"/>
    <s v="SECRETARIA JURIDICA DISTRITAL"/>
    <n v="1"/>
    <s v="RELACION DE AUTORIZACION"/>
    <n v="39"/>
    <d v="2018-11-07T00:00:00"/>
    <s v="PAGO DE LA AUTOLIQUIDACIÓN  DEL MES DE OCTUBRE DE 2018."/>
    <n v="3722500"/>
    <n v="0"/>
    <n v="0"/>
    <n v="3722500"/>
    <n v="3722500"/>
    <n v="0"/>
    <s v="NOVIEMBRE"/>
    <s v="3-1-1-03-02-05-0000-00"/>
  </r>
  <r>
    <n v="2018"/>
    <n v="136"/>
    <n v="1"/>
    <d v="2018-01-01T00:00:00"/>
    <d v="2018-12-31T00:00:00"/>
    <d v="2018-12-31T00:00:00"/>
    <x v="36"/>
    <s v="ESAP"/>
    <n v="212"/>
    <n v="197"/>
    <d v="2018-11-19T00:00:00"/>
    <s v="SECRETARIA JURIDICA DISTRITAL"/>
    <n v="1"/>
    <s v="RELACION DE AUTORIZACION"/>
    <n v="42"/>
    <d v="2018-11-19T00:00:00"/>
    <s v="PAGO DE APORTES PARAFISCALES DE LIQUIDACIÓN DE PRESTACIONES PAGADAS EN EL MESE DE SEPTIEMBRE DE 2018."/>
    <n v="15000"/>
    <n v="0"/>
    <n v="0"/>
    <n v="15000"/>
    <n v="15000"/>
    <n v="0"/>
    <s v="NOVIEMBRE"/>
    <s v="3-1-1-03-02-05-0000-00"/>
  </r>
  <r>
    <n v="2018"/>
    <n v="136"/>
    <n v="1"/>
    <d v="2018-01-01T00:00:00"/>
    <d v="2018-12-31T00:00:00"/>
    <d v="2018-12-31T00:00:00"/>
    <x v="36"/>
    <s v="ESAP"/>
    <n v="212"/>
    <n v="198"/>
    <d v="2018-11-19T00:00:00"/>
    <s v="SECRETARIA JURIDICA DISTRITAL"/>
    <n v="1"/>
    <s v="RELACION DE AUTORIZACION"/>
    <n v="43"/>
    <d v="2018-11-19T00:00:00"/>
    <s v="PAGO DE APORTES PARAFISCALES DE LIQUIDACIÓN DE PRESTACIONES PAGADAS EN EL MES DE  OCTUBRE DE 2018."/>
    <n v="109300"/>
    <n v="0"/>
    <n v="0"/>
    <n v="109300"/>
    <n v="109300"/>
    <n v="0"/>
    <s v="NOVIEMBRE"/>
    <s v="3-1-1-03-02-05-0000-00"/>
  </r>
  <r>
    <n v="2018"/>
    <n v="136"/>
    <n v="1"/>
    <d v="2018-01-01T00:00:00"/>
    <d v="2018-12-31T00:00:00"/>
    <d v="2018-12-31T00:00:00"/>
    <x v="36"/>
    <s v="ESAP"/>
    <n v="222"/>
    <n v="204"/>
    <d v="2018-12-04T00:00:00"/>
    <s v="SECRETARIA JURIDICA DISTRITAL"/>
    <n v="1"/>
    <s v="RELACION DE AUTORIZACION"/>
    <n v="45"/>
    <d v="2018-12-04T00:00:00"/>
    <s v="PAGO DE LA AUTOLIQUIDACIÓN  DEL MES DE NOVIEMBRE DE 2018."/>
    <n v="3869300"/>
    <n v="0"/>
    <n v="0"/>
    <n v="3869300"/>
    <n v="3869300"/>
    <n v="0"/>
    <s v="DICIEMBRE"/>
    <s v="3-1-1-03-02-05-0000-00"/>
  </r>
  <r>
    <n v="2018"/>
    <n v="136"/>
    <n v="1"/>
    <d v="2018-01-01T00:00:00"/>
    <d v="2018-12-31T00:00:00"/>
    <d v="2018-12-31T00:00:00"/>
    <x v="36"/>
    <s v="ESAP"/>
    <n v="229"/>
    <n v="210"/>
    <d v="2018-12-14T00:00:00"/>
    <s v="SECRETARIA JURIDICA DISTRITAL"/>
    <n v="1"/>
    <s v="RELACION DE AUTORIZACION"/>
    <n v="50"/>
    <d v="2018-12-14T00:00:00"/>
    <s v="PAGO DE LA AUTOLIQUIDACIÓN  DEL MES DE DICIEMBRE DE 2018."/>
    <n v="4629800"/>
    <n v="0"/>
    <n v="0"/>
    <n v="4629800"/>
    <n v="4629800"/>
    <n v="0"/>
    <s v="DICIEMBRE"/>
    <s v="3-1-1-03-02-05-0000-00"/>
  </r>
  <r>
    <n v="2018"/>
    <n v="136"/>
    <n v="1"/>
    <d v="2018-01-01T00:00:00"/>
    <d v="2018-12-31T00:00:00"/>
    <d v="2018-12-31T00:00:00"/>
    <x v="37"/>
    <s v="ICBF"/>
    <n v="107"/>
    <n v="79"/>
    <d v="2018-02-02T00:00:00"/>
    <s v="SECRETARIA JURIDICA DISTRITAL"/>
    <n v="1"/>
    <s v="RELACION DE AUTORIZACION"/>
    <n v="2"/>
    <d v="2018-02-02T00:00:00"/>
    <s v="PAGO DE LA AUTOLIQUIDACIÓN DEL MES DE ENERO DE 2018."/>
    <n v="20103900"/>
    <n v="0"/>
    <n v="0"/>
    <n v="20103900"/>
    <n v="20103900"/>
    <n v="0"/>
    <s v="FEBRERO"/>
    <s v="3-1-1-03-02-06-0000-00"/>
  </r>
  <r>
    <n v="2018"/>
    <n v="136"/>
    <n v="1"/>
    <d v="2018-01-01T00:00:00"/>
    <d v="2018-12-31T00:00:00"/>
    <d v="2018-12-31T00:00:00"/>
    <x v="37"/>
    <s v="ICBF"/>
    <n v="112"/>
    <n v="86"/>
    <d v="2018-03-05T00:00:00"/>
    <s v="SECRETARIA JURIDICA DISTRITAL"/>
    <n v="1"/>
    <s v="RELACION DE AUTORIZACION"/>
    <n v="6"/>
    <d v="2018-03-05T00:00:00"/>
    <s v="Pago de aportes de seguridad social y parafiscales de la liquidación de prestaciones pagadas en el mes de febrero de 2018."/>
    <n v="27000"/>
    <n v="0"/>
    <n v="0"/>
    <n v="27000"/>
    <n v="27000"/>
    <n v="0"/>
    <m/>
    <m/>
  </r>
  <r>
    <n v="2018"/>
    <n v="136"/>
    <n v="1"/>
    <d v="2018-01-01T00:00:00"/>
    <d v="2018-12-31T00:00:00"/>
    <d v="2018-12-31T00:00:00"/>
    <x v="37"/>
    <s v="ICBF"/>
    <n v="112"/>
    <n v="87"/>
    <d v="2018-03-05T00:00:00"/>
    <s v="SECRETARIA JURIDICA DISTRITAL"/>
    <n v="1"/>
    <s v="RELACION DE AUTORIZACION"/>
    <n v="7"/>
    <d v="2018-03-05T00:00:00"/>
    <s v="Pago de aportes de seguridad social y parafiscales de la liquidación de prestaciones pagadas en el mes de febrero de 2018."/>
    <n v="927800"/>
    <n v="0"/>
    <n v="0"/>
    <n v="927800"/>
    <n v="927800"/>
    <n v="0"/>
    <m/>
    <m/>
  </r>
  <r>
    <n v="2018"/>
    <n v="136"/>
    <n v="1"/>
    <d v="2018-01-01T00:00:00"/>
    <d v="2018-12-31T00:00:00"/>
    <d v="2018-12-31T00:00:00"/>
    <x v="37"/>
    <s v="ICBF"/>
    <n v="112"/>
    <n v="88"/>
    <d v="2018-03-05T00:00:00"/>
    <s v="SECRETARIA JURIDICA DISTRITAL"/>
    <n v="1"/>
    <s v="RELACION DE AUTORIZACION"/>
    <n v="8"/>
    <d v="2018-03-05T00:00:00"/>
    <s v="Pago de aportes de seguridad social y parafiscales de la liquidación de prestaciones pagadas en el mes de febrero de 2018."/>
    <n v="45300"/>
    <n v="0"/>
    <n v="0"/>
    <n v="45300"/>
    <n v="45300"/>
    <n v="0"/>
    <m/>
    <m/>
  </r>
  <r>
    <n v="2018"/>
    <n v="136"/>
    <n v="1"/>
    <d v="2018-01-01T00:00:00"/>
    <d v="2018-12-31T00:00:00"/>
    <d v="2018-12-31T00:00:00"/>
    <x v="37"/>
    <s v="ICBF"/>
    <n v="114"/>
    <n v="89"/>
    <d v="2018-03-06T00:00:00"/>
    <s v="SECRETARIA JURIDICA DISTRITAL"/>
    <n v="1"/>
    <s v="RELACION DE AUTORIZACION"/>
    <n v="9"/>
    <d v="2018-03-06T00:00:00"/>
    <s v="PAGO DE LA AUTOLIQUIDACIÓN DEL MES DE FEBRERO DE 2018."/>
    <n v="22919300"/>
    <n v="0"/>
    <n v="0"/>
    <n v="22919300"/>
    <n v="22919300"/>
    <n v="0"/>
    <m/>
    <m/>
  </r>
  <r>
    <n v="2018"/>
    <n v="136"/>
    <n v="1"/>
    <d v="2018-01-01T00:00:00"/>
    <d v="2018-12-31T00:00:00"/>
    <d v="2018-12-31T00:00:00"/>
    <x v="37"/>
    <s v="ICBF"/>
    <n v="122"/>
    <n v="97"/>
    <d v="2018-04-04T00:00:00"/>
    <s v="SECRETARIA JURIDICA DISTRITAL"/>
    <n v="1"/>
    <s v="RELACION DE AUTORIZACION"/>
    <n v="12"/>
    <d v="2018-04-04T00:00:00"/>
    <s v="Pago de la Autoliquidación y Cesantías Fondos Públicos  (FONCEP) del mes de marzo de 2018."/>
    <n v="23142300"/>
    <n v="0"/>
    <n v="0"/>
    <n v="23142300"/>
    <n v="23142300"/>
    <n v="0"/>
    <m/>
    <m/>
  </r>
  <r>
    <n v="2018"/>
    <n v="136"/>
    <n v="1"/>
    <d v="2018-01-01T00:00:00"/>
    <d v="2018-12-31T00:00:00"/>
    <d v="2018-12-31T00:00:00"/>
    <x v="37"/>
    <s v="ICBF"/>
    <n v="128"/>
    <n v="105"/>
    <d v="2018-05-04T00:00:00"/>
    <s v="SECRETARIA JURIDICA DISTRITAL"/>
    <n v="1"/>
    <s v="RELACION DE AUTORIZACION"/>
    <n v="15"/>
    <d v="2018-05-04T00:00:00"/>
    <s v="Pago de la autoliquidación y cesantías fondos públicos - FONCEP del mes de abril de 2018."/>
    <n v="22263000"/>
    <n v="0"/>
    <n v="0"/>
    <n v="22263000"/>
    <n v="22263000"/>
    <n v="0"/>
    <m/>
    <m/>
  </r>
  <r>
    <n v="2018"/>
    <n v="136"/>
    <n v="1"/>
    <d v="2018-01-01T00:00:00"/>
    <d v="2018-12-31T00:00:00"/>
    <d v="2018-12-31T00:00:00"/>
    <x v="37"/>
    <s v="ICBF"/>
    <n v="134"/>
    <n v="116"/>
    <d v="2018-06-05T00:00:00"/>
    <s v="SECRETARIA JURIDICA DISTRITAL"/>
    <n v="1"/>
    <s v="RELACION DE AUTORIZACION"/>
    <n v="19"/>
    <d v="2018-06-05T00:00:00"/>
    <s v="PAGO DE LA AUTOLIQUIDACIÓN DEL MES DE MAYO DE 2018."/>
    <n v="22497200"/>
    <n v="0"/>
    <n v="0"/>
    <n v="22497200"/>
    <n v="22497200"/>
    <n v="0"/>
    <m/>
    <m/>
  </r>
  <r>
    <n v="2018"/>
    <n v="136"/>
    <n v="1"/>
    <d v="2018-01-01T00:00:00"/>
    <d v="2018-12-31T00:00:00"/>
    <d v="2018-12-31T00:00:00"/>
    <x v="37"/>
    <s v="ICBF"/>
    <n v="145"/>
    <n v="121"/>
    <d v="2018-07-05T00:00:00"/>
    <s v="SECRETARIA JURIDICA DISTRITAL"/>
    <n v="1"/>
    <s v="RELACION DE AUTORIZACION"/>
    <n v="22"/>
    <d v="2018-07-05T00:00:00"/>
    <s v="PAGO DE LA AUTOLIQUIDACIÓN  DEL MES DE JUNIO DE 2018."/>
    <n v="52847200"/>
    <n v="0"/>
    <n v="0"/>
    <n v="52847200"/>
    <n v="52847200"/>
    <n v="0"/>
    <m/>
    <m/>
  </r>
  <r>
    <n v="2018"/>
    <n v="136"/>
    <n v="1"/>
    <d v="2018-01-01T00:00:00"/>
    <d v="2018-12-31T00:00:00"/>
    <d v="2018-12-31T00:00:00"/>
    <x v="37"/>
    <s v="ICBF"/>
    <n v="159"/>
    <n v="133"/>
    <d v="2018-08-02T00:00:00"/>
    <s v="SECRETARIA JURIDICA DISTRITAL"/>
    <n v="1"/>
    <s v="RELACION DE AUTORIZACION"/>
    <n v="26"/>
    <d v="2018-08-02T00:00:00"/>
    <s v="Pago de Autoliquidación y Cesantias Fondos Públicos  (FONCEP) del mes de julio de 2018."/>
    <n v="25184800"/>
    <n v="0"/>
    <n v="0"/>
    <n v="25184800"/>
    <n v="25184800"/>
    <n v="0"/>
    <m/>
    <m/>
  </r>
  <r>
    <n v="2018"/>
    <n v="136"/>
    <n v="1"/>
    <d v="2018-01-01T00:00:00"/>
    <d v="2018-12-31T00:00:00"/>
    <d v="2018-12-31T00:00:00"/>
    <x v="37"/>
    <s v="ICBF"/>
    <n v="167"/>
    <n v="140"/>
    <d v="2018-08-22T00:00:00"/>
    <s v="SECRETARIA JURIDICA DISTRITAL"/>
    <n v="1"/>
    <s v="RELACION DE AUTORIZACION"/>
    <n v="28"/>
    <d v="2018-08-22T00:00:00"/>
    <s v="Pago de aportes parafiscales de liquidación de prestaciones  pagadas en el mes de mayo de 2018."/>
    <n v="448200"/>
    <n v="0"/>
    <n v="0"/>
    <n v="448200"/>
    <n v="448200"/>
    <n v="0"/>
    <m/>
    <m/>
  </r>
  <r>
    <n v="2018"/>
    <n v="136"/>
    <n v="1"/>
    <d v="2018-01-01T00:00:00"/>
    <d v="2018-12-31T00:00:00"/>
    <d v="2018-12-31T00:00:00"/>
    <x v="37"/>
    <s v="ICBF"/>
    <n v="180"/>
    <n v="152"/>
    <d v="2018-09-05T00:00:00"/>
    <s v="SECRETARIA JURIDICA DISTRITAL"/>
    <n v="1"/>
    <s v="RELACION DE AUTORIZACION"/>
    <n v="30"/>
    <d v="2018-09-04T00:00:00"/>
    <s v="PAGO DE LA AUTOLIQUIDACIÓN  DEL MES DE AGOSTO DE 2018."/>
    <n v="21754100"/>
    <n v="0"/>
    <n v="0"/>
    <n v="21754100"/>
    <n v="21754100"/>
    <n v="0"/>
    <m/>
    <m/>
  </r>
  <r>
    <n v="2018"/>
    <n v="136"/>
    <n v="1"/>
    <d v="2018-01-01T00:00:00"/>
    <d v="2018-12-31T00:00:00"/>
    <d v="2018-12-31T00:00:00"/>
    <x v="37"/>
    <s v="ICBF"/>
    <n v="190"/>
    <n v="175"/>
    <d v="2018-10-04T00:00:00"/>
    <s v="SECRETARIA JURIDICA DISTRITAL"/>
    <n v="1"/>
    <s v="RELACION DE AUTORIZACION"/>
    <n v="35"/>
    <d v="2018-10-04T00:00:00"/>
    <s v="PAGO DE LA AUTOLIQUIDACIÓN DEL MES DE SEPTIEMBRE DE 2018."/>
    <n v="24988600"/>
    <n v="0"/>
    <n v="0"/>
    <n v="24988600"/>
    <n v="24988600"/>
    <n v="0"/>
    <m/>
    <m/>
  </r>
  <r>
    <n v="2018"/>
    <n v="136"/>
    <n v="1"/>
    <d v="2018-01-01T00:00:00"/>
    <d v="2018-12-31T00:00:00"/>
    <d v="2018-12-31T00:00:00"/>
    <x v="37"/>
    <s v="ICBF"/>
    <n v="209"/>
    <n v="195"/>
    <d v="2018-11-07T00:00:00"/>
    <s v="SECRETARIA JURIDICA DISTRITAL"/>
    <n v="1"/>
    <s v="RELACION DE AUTORIZACION"/>
    <n v="39"/>
    <d v="2018-11-07T00:00:00"/>
    <s v="PAGO DE LA AUTOLIQUIDACIÓN  DEL MES DE OCTUBRE DE 2018."/>
    <n v="22299200"/>
    <n v="0"/>
    <n v="0"/>
    <n v="22299200"/>
    <n v="22299200"/>
    <n v="0"/>
    <m/>
    <m/>
  </r>
  <r>
    <n v="2018"/>
    <n v="136"/>
    <n v="1"/>
    <d v="2018-01-01T00:00:00"/>
    <d v="2018-12-31T00:00:00"/>
    <d v="2018-12-31T00:00:00"/>
    <x v="37"/>
    <s v="ICBF"/>
    <n v="212"/>
    <n v="197"/>
    <d v="2018-11-19T00:00:00"/>
    <s v="SECRETARIA JURIDICA DISTRITAL"/>
    <n v="1"/>
    <s v="RELACION DE AUTORIZACION"/>
    <n v="42"/>
    <d v="2018-11-19T00:00:00"/>
    <s v="PAGO DE APORTES PARAFISCALES DE LIQUIDACIÓN DE PRESTACIONES PAGADAS EN EL MESE DE SEPTIEMBRE DE 2018."/>
    <n v="90100"/>
    <n v="0"/>
    <n v="0"/>
    <n v="90100"/>
    <n v="90100"/>
    <n v="0"/>
    <m/>
    <m/>
  </r>
  <r>
    <n v="2018"/>
    <n v="136"/>
    <n v="1"/>
    <d v="2018-01-01T00:00:00"/>
    <d v="2018-12-31T00:00:00"/>
    <d v="2018-12-31T00:00:00"/>
    <x v="37"/>
    <s v="ICBF"/>
    <n v="212"/>
    <n v="198"/>
    <d v="2018-11-19T00:00:00"/>
    <s v="SECRETARIA JURIDICA DISTRITAL"/>
    <n v="1"/>
    <s v="RELACION DE AUTORIZACION"/>
    <n v="43"/>
    <d v="2018-11-19T00:00:00"/>
    <s v="PAGO DE APORTES PARAFISCALES DE LIQUIDACIÓN DE PRESTACIONES PAGADAS EN EL MES DE  OCTUBRE DE 2018."/>
    <n v="655800"/>
    <n v="0"/>
    <n v="0"/>
    <n v="655800"/>
    <n v="655800"/>
    <n v="0"/>
    <m/>
    <m/>
  </r>
  <r>
    <n v="2018"/>
    <n v="136"/>
    <n v="1"/>
    <d v="2018-01-01T00:00:00"/>
    <d v="2018-12-31T00:00:00"/>
    <d v="2018-12-31T00:00:00"/>
    <x v="37"/>
    <s v="ICBF"/>
    <n v="222"/>
    <n v="204"/>
    <d v="2018-12-04T00:00:00"/>
    <s v="SECRETARIA JURIDICA DISTRITAL"/>
    <n v="1"/>
    <s v="RELACION DE AUTORIZACION"/>
    <n v="45"/>
    <d v="2018-12-04T00:00:00"/>
    <s v="PAGO DE LA AUTOLIQUIDACIÓN  DEL MES DE NOVIEMBRE DE 2018."/>
    <n v="23176000"/>
    <n v="0"/>
    <n v="0"/>
    <n v="23176000"/>
    <n v="23176000"/>
    <n v="0"/>
    <m/>
    <m/>
  </r>
  <r>
    <n v="2018"/>
    <n v="136"/>
    <n v="1"/>
    <d v="2018-01-01T00:00:00"/>
    <d v="2018-12-31T00:00:00"/>
    <d v="2018-12-31T00:00:00"/>
    <x v="37"/>
    <s v="ICBF"/>
    <n v="229"/>
    <n v="210"/>
    <d v="2018-12-14T00:00:00"/>
    <s v="SECRETARIA JURIDICA DISTRITAL"/>
    <n v="1"/>
    <s v="RELACION DE AUTORIZACION"/>
    <n v="50"/>
    <d v="2018-12-14T00:00:00"/>
    <s v="PAGO DE LA AUTOLIQUIDACIÓN  DEL MES DE DICIEMBRE DE 2018."/>
    <n v="27742400"/>
    <n v="0"/>
    <n v="0"/>
    <n v="27742400"/>
    <n v="27742400"/>
    <n v="0"/>
    <m/>
    <m/>
  </r>
  <r>
    <n v="2018"/>
    <n v="136"/>
    <n v="1"/>
    <d v="2018-01-01T00:00:00"/>
    <d v="2018-12-31T00:00:00"/>
    <d v="2018-12-31T00:00:00"/>
    <x v="38"/>
    <s v="SENA"/>
    <n v="107"/>
    <n v="79"/>
    <d v="2018-02-02T00:00:00"/>
    <s v="SECRETARIA JURIDICA DISTRITAL"/>
    <n v="1"/>
    <s v="RELACION DE AUTORIZACION"/>
    <n v="2"/>
    <d v="2018-02-02T00:00:00"/>
    <s v="PAGO DE LA AUTOLIQUIDACIÓN DEL MES DE ENERO DE 2018."/>
    <n v="3357100"/>
    <n v="0"/>
    <n v="0"/>
    <n v="3357100"/>
    <n v="3357100"/>
    <n v="0"/>
    <m/>
    <m/>
  </r>
  <r>
    <n v="2018"/>
    <n v="136"/>
    <n v="1"/>
    <d v="2018-01-01T00:00:00"/>
    <d v="2018-12-31T00:00:00"/>
    <d v="2018-12-31T00:00:00"/>
    <x v="38"/>
    <s v="SENA"/>
    <n v="112"/>
    <n v="86"/>
    <d v="2018-03-05T00:00:00"/>
    <s v="SECRETARIA JURIDICA DISTRITAL"/>
    <n v="1"/>
    <s v="RELACION DE AUTORIZACION"/>
    <n v="6"/>
    <d v="2018-03-05T00:00:00"/>
    <s v="Pago de aportes de seguridad social y parafiscales de la liquidación de prestaciones pagadas en el mes de febrero de 2018."/>
    <n v="4500"/>
    <n v="0"/>
    <n v="0"/>
    <n v="4500"/>
    <n v="4500"/>
    <n v="0"/>
    <m/>
    <m/>
  </r>
  <r>
    <n v="2018"/>
    <n v="136"/>
    <n v="1"/>
    <d v="2018-01-01T00:00:00"/>
    <d v="2018-12-31T00:00:00"/>
    <d v="2018-12-31T00:00:00"/>
    <x v="38"/>
    <s v="SENA"/>
    <n v="112"/>
    <n v="87"/>
    <d v="2018-03-05T00:00:00"/>
    <s v="SECRETARIA JURIDICA DISTRITAL"/>
    <n v="1"/>
    <s v="RELACION DE AUTORIZACION"/>
    <n v="7"/>
    <d v="2018-03-05T00:00:00"/>
    <s v="Pago de aportes de seguridad social y parafiscales de la liquidación de prestaciones pagadas en el mes de febrero de 2018."/>
    <n v="154700"/>
    <n v="0"/>
    <n v="0"/>
    <n v="154700"/>
    <n v="154700"/>
    <n v="0"/>
    <m/>
    <m/>
  </r>
  <r>
    <n v="2018"/>
    <n v="136"/>
    <n v="1"/>
    <d v="2018-01-01T00:00:00"/>
    <d v="2018-12-31T00:00:00"/>
    <d v="2018-12-31T00:00:00"/>
    <x v="38"/>
    <s v="SENA"/>
    <n v="112"/>
    <n v="88"/>
    <d v="2018-03-05T00:00:00"/>
    <s v="SECRETARIA JURIDICA DISTRITAL"/>
    <n v="1"/>
    <s v="RELACION DE AUTORIZACION"/>
    <n v="8"/>
    <d v="2018-03-05T00:00:00"/>
    <s v="Pago de aportes de seguridad social y parafiscales de la liquidación de prestaciones pagadas en el mes de febrero de 2018."/>
    <n v="7600"/>
    <n v="0"/>
    <n v="0"/>
    <n v="7600"/>
    <n v="7600"/>
    <n v="0"/>
    <m/>
    <m/>
  </r>
  <r>
    <n v="2018"/>
    <n v="136"/>
    <n v="1"/>
    <d v="2018-01-01T00:00:00"/>
    <d v="2018-12-31T00:00:00"/>
    <d v="2018-12-31T00:00:00"/>
    <x v="38"/>
    <s v="SENA"/>
    <n v="114"/>
    <n v="89"/>
    <d v="2018-03-06T00:00:00"/>
    <s v="SECRETARIA JURIDICA DISTRITAL"/>
    <n v="1"/>
    <s v="RELACION DE AUTORIZACION"/>
    <n v="9"/>
    <d v="2018-03-06T00:00:00"/>
    <s v="PAGO DE LA AUTOLIQUIDACIÓN DEL MES DE FEBRERO DE 2018."/>
    <n v="3826200"/>
    <n v="0"/>
    <n v="0"/>
    <n v="3826200"/>
    <n v="3826200"/>
    <n v="0"/>
    <m/>
    <m/>
  </r>
  <r>
    <n v="2018"/>
    <n v="136"/>
    <n v="1"/>
    <d v="2018-01-01T00:00:00"/>
    <d v="2018-12-31T00:00:00"/>
    <d v="2018-12-31T00:00:00"/>
    <x v="38"/>
    <s v="SENA"/>
    <n v="122"/>
    <n v="97"/>
    <d v="2018-04-04T00:00:00"/>
    <s v="SECRETARIA JURIDICA DISTRITAL"/>
    <n v="1"/>
    <s v="RELACION DE AUTORIZACION"/>
    <n v="12"/>
    <d v="2018-04-04T00:00:00"/>
    <s v="Pago de la Autoliquidación y Cesantías Fondos Públicos  (FONCEP) del mes de marzo de 2018."/>
    <n v="3862900"/>
    <n v="0"/>
    <n v="0"/>
    <n v="3862900"/>
    <n v="3862900"/>
    <n v="0"/>
    <m/>
    <m/>
  </r>
  <r>
    <n v="2018"/>
    <n v="136"/>
    <n v="1"/>
    <d v="2018-01-01T00:00:00"/>
    <d v="2018-12-31T00:00:00"/>
    <d v="2018-12-31T00:00:00"/>
    <x v="38"/>
    <s v="SENA"/>
    <n v="128"/>
    <n v="105"/>
    <d v="2018-05-04T00:00:00"/>
    <s v="SECRETARIA JURIDICA DISTRITAL"/>
    <n v="1"/>
    <s v="RELACION DE AUTORIZACION"/>
    <n v="15"/>
    <d v="2018-05-04T00:00:00"/>
    <s v="Pago de la autoliquidación y cesantías fondos públicos - FONCEP del mes de abril de 2018."/>
    <n v="3717200"/>
    <n v="0"/>
    <n v="0"/>
    <n v="3717200"/>
    <n v="3717200"/>
    <n v="0"/>
    <m/>
    <m/>
  </r>
  <r>
    <n v="2018"/>
    <n v="136"/>
    <n v="1"/>
    <d v="2018-01-01T00:00:00"/>
    <d v="2018-12-31T00:00:00"/>
    <d v="2018-12-31T00:00:00"/>
    <x v="38"/>
    <s v="SENA"/>
    <n v="134"/>
    <n v="116"/>
    <d v="2018-06-05T00:00:00"/>
    <s v="SECRETARIA JURIDICA DISTRITAL"/>
    <n v="1"/>
    <s v="RELACION DE AUTORIZACION"/>
    <n v="19"/>
    <d v="2018-06-05T00:00:00"/>
    <s v="PAGO DE LA AUTOLIQUIDACIÓN DEL MES DE MAYO DE 2018."/>
    <n v="3755700"/>
    <n v="0"/>
    <n v="0"/>
    <n v="3755700"/>
    <n v="3755700"/>
    <n v="0"/>
    <m/>
    <m/>
  </r>
  <r>
    <n v="2018"/>
    <n v="136"/>
    <n v="1"/>
    <d v="2018-01-01T00:00:00"/>
    <d v="2018-12-31T00:00:00"/>
    <d v="2018-12-31T00:00:00"/>
    <x v="38"/>
    <s v="SENA"/>
    <n v="145"/>
    <n v="121"/>
    <d v="2018-07-05T00:00:00"/>
    <s v="SECRETARIA JURIDICA DISTRITAL"/>
    <n v="1"/>
    <s v="RELACION DE AUTORIZACION"/>
    <n v="22"/>
    <d v="2018-07-05T00:00:00"/>
    <s v="PAGO DE LA AUTOLIQUIDACIÓN  DEL MES DE JUNIO DE 2018."/>
    <n v="8813700"/>
    <n v="0"/>
    <n v="0"/>
    <n v="8813700"/>
    <n v="8813700"/>
    <n v="0"/>
    <m/>
    <m/>
  </r>
  <r>
    <n v="2018"/>
    <n v="136"/>
    <n v="1"/>
    <d v="2018-01-01T00:00:00"/>
    <d v="2018-12-31T00:00:00"/>
    <d v="2018-12-31T00:00:00"/>
    <x v="38"/>
    <s v="SENA"/>
    <n v="159"/>
    <n v="133"/>
    <d v="2018-08-02T00:00:00"/>
    <s v="SECRETARIA JURIDICA DISTRITAL"/>
    <n v="1"/>
    <s v="RELACION DE AUTORIZACION"/>
    <n v="26"/>
    <d v="2018-08-02T00:00:00"/>
    <s v="Pago de Autoliquidación y Cesantias Fondos Públicos  (FONCEP) del mes de julio de 2018."/>
    <n v="4204200"/>
    <n v="0"/>
    <n v="0"/>
    <n v="4204200"/>
    <n v="4204200"/>
    <n v="0"/>
    <m/>
    <m/>
  </r>
  <r>
    <n v="2018"/>
    <n v="136"/>
    <n v="1"/>
    <d v="2018-01-01T00:00:00"/>
    <d v="2018-12-31T00:00:00"/>
    <d v="2018-12-31T00:00:00"/>
    <x v="38"/>
    <s v="SENA"/>
    <n v="167"/>
    <n v="140"/>
    <d v="2018-08-22T00:00:00"/>
    <s v="SECRETARIA JURIDICA DISTRITAL"/>
    <n v="1"/>
    <s v="RELACION DE AUTORIZACION"/>
    <n v="28"/>
    <d v="2018-08-22T00:00:00"/>
    <s v="Pago de aportes parafiscales de liquidación de prestaciones  pagadas en el mes de mayo de 2018."/>
    <n v="74700"/>
    <n v="0"/>
    <n v="0"/>
    <n v="74700"/>
    <n v="74700"/>
    <n v="0"/>
    <m/>
    <m/>
  </r>
  <r>
    <n v="2018"/>
    <n v="136"/>
    <n v="1"/>
    <d v="2018-01-01T00:00:00"/>
    <d v="2018-12-31T00:00:00"/>
    <d v="2018-12-31T00:00:00"/>
    <x v="38"/>
    <s v="SENA"/>
    <n v="180"/>
    <n v="152"/>
    <d v="2018-09-05T00:00:00"/>
    <s v="SECRETARIA JURIDICA DISTRITAL"/>
    <n v="1"/>
    <s v="RELACION DE AUTORIZACION"/>
    <n v="30"/>
    <d v="2018-09-04T00:00:00"/>
    <s v="PAGO DE LA AUTOLIQUIDACIÓN  DEL MES DE AGOSTO DE 2018."/>
    <n v="3632000"/>
    <n v="0"/>
    <n v="0"/>
    <n v="3632000"/>
    <n v="3632000"/>
    <n v="0"/>
    <m/>
    <m/>
  </r>
  <r>
    <n v="2018"/>
    <n v="136"/>
    <n v="1"/>
    <d v="2018-01-01T00:00:00"/>
    <d v="2018-12-31T00:00:00"/>
    <d v="2018-12-31T00:00:00"/>
    <x v="38"/>
    <s v="SENA"/>
    <n v="190"/>
    <n v="175"/>
    <d v="2018-10-04T00:00:00"/>
    <s v="SECRETARIA JURIDICA DISTRITAL"/>
    <n v="1"/>
    <s v="RELACION DE AUTORIZACION"/>
    <n v="35"/>
    <d v="2018-10-04T00:00:00"/>
    <s v="PAGO DE LA AUTOLIQUIDACIÓN DEL MES DE SEPTIEMBRE DE 2018."/>
    <n v="4171100"/>
    <n v="0"/>
    <n v="0"/>
    <n v="4171100"/>
    <n v="4171100"/>
    <n v="0"/>
    <m/>
    <m/>
  </r>
  <r>
    <n v="2018"/>
    <n v="136"/>
    <n v="1"/>
    <d v="2018-01-01T00:00:00"/>
    <d v="2018-12-31T00:00:00"/>
    <d v="2018-12-31T00:00:00"/>
    <x v="38"/>
    <s v="SENA"/>
    <n v="209"/>
    <n v="195"/>
    <d v="2018-11-07T00:00:00"/>
    <s v="SECRETARIA JURIDICA DISTRITAL"/>
    <n v="1"/>
    <s v="RELACION DE AUTORIZACION"/>
    <n v="39"/>
    <d v="2018-11-07T00:00:00"/>
    <s v="PAGO DE LA AUTOLIQUIDACIÓN  DEL MES DE OCTUBRE DE 2018."/>
    <n v="3722500"/>
    <n v="0"/>
    <n v="0"/>
    <n v="3722500"/>
    <n v="3722500"/>
    <n v="0"/>
    <m/>
    <m/>
  </r>
  <r>
    <n v="2018"/>
    <n v="136"/>
    <n v="1"/>
    <d v="2018-01-01T00:00:00"/>
    <d v="2018-12-31T00:00:00"/>
    <d v="2018-12-31T00:00:00"/>
    <x v="38"/>
    <s v="SENA"/>
    <n v="212"/>
    <n v="197"/>
    <d v="2018-11-19T00:00:00"/>
    <s v="SECRETARIA JURIDICA DISTRITAL"/>
    <n v="1"/>
    <s v="RELACION DE AUTORIZACION"/>
    <n v="42"/>
    <d v="2018-11-19T00:00:00"/>
    <s v="PAGO DE APORTES PARAFISCALES DE LIQUIDACIÓN DE PRESTACIONES PAGADAS EN EL MESE DE SEPTIEMBRE DE 2018."/>
    <n v="15000"/>
    <n v="0"/>
    <n v="0"/>
    <n v="15000"/>
    <n v="15000"/>
    <n v="0"/>
    <m/>
    <m/>
  </r>
  <r>
    <n v="2018"/>
    <n v="136"/>
    <n v="1"/>
    <d v="2018-01-01T00:00:00"/>
    <d v="2018-12-31T00:00:00"/>
    <d v="2018-12-31T00:00:00"/>
    <x v="38"/>
    <s v="SENA"/>
    <n v="212"/>
    <n v="198"/>
    <d v="2018-11-19T00:00:00"/>
    <s v="SECRETARIA JURIDICA DISTRITAL"/>
    <n v="1"/>
    <s v="RELACION DE AUTORIZACION"/>
    <n v="43"/>
    <d v="2018-11-19T00:00:00"/>
    <s v="PAGO DE APORTES PARAFISCALES DE LIQUIDACIÓN DE PRESTACIONES PAGADAS EN EL MES DE  OCTUBRE DE 2018."/>
    <n v="109300"/>
    <n v="0"/>
    <n v="0"/>
    <n v="109300"/>
    <n v="109300"/>
    <n v="0"/>
    <m/>
    <m/>
  </r>
  <r>
    <n v="2018"/>
    <n v="136"/>
    <n v="1"/>
    <d v="2018-01-01T00:00:00"/>
    <d v="2018-12-31T00:00:00"/>
    <d v="2018-12-31T00:00:00"/>
    <x v="38"/>
    <s v="SENA"/>
    <n v="222"/>
    <n v="204"/>
    <d v="2018-12-04T00:00:00"/>
    <s v="SECRETARIA JURIDICA DISTRITAL"/>
    <n v="1"/>
    <s v="RELACION DE AUTORIZACION"/>
    <n v="45"/>
    <d v="2018-12-04T00:00:00"/>
    <s v="PAGO DE LA AUTOLIQUIDACIÓN  DEL MES DE NOVIEMBRE DE 2018."/>
    <n v="3869300"/>
    <n v="0"/>
    <n v="0"/>
    <n v="3869300"/>
    <n v="3869300"/>
    <n v="0"/>
    <m/>
    <m/>
  </r>
  <r>
    <n v="2018"/>
    <n v="136"/>
    <n v="1"/>
    <d v="2018-01-01T00:00:00"/>
    <d v="2018-12-31T00:00:00"/>
    <d v="2018-12-31T00:00:00"/>
    <x v="38"/>
    <s v="SENA"/>
    <n v="229"/>
    <n v="210"/>
    <d v="2018-12-14T00:00:00"/>
    <s v="SECRETARIA JURIDICA DISTRITAL"/>
    <n v="1"/>
    <s v="RELACION DE AUTORIZACION"/>
    <n v="50"/>
    <d v="2018-12-14T00:00:00"/>
    <s v="PAGO DE LA AUTOLIQUIDACIÓN  DEL MES DE DICIEMBRE DE 2018."/>
    <n v="4629800"/>
    <n v="0"/>
    <n v="0"/>
    <n v="4629800"/>
    <n v="4629800"/>
    <n v="0"/>
    <m/>
    <m/>
  </r>
  <r>
    <n v="2018"/>
    <n v="136"/>
    <n v="1"/>
    <d v="2018-01-01T00:00:00"/>
    <d v="2018-12-31T00:00:00"/>
    <d v="2018-12-31T00:00:00"/>
    <x v="39"/>
    <s v="Institutos Técnicos"/>
    <n v="107"/>
    <n v="79"/>
    <d v="2018-02-02T00:00:00"/>
    <s v="SECRETARIA JURIDICA DISTRITAL"/>
    <n v="1"/>
    <s v="RELACION DE AUTORIZACION"/>
    <n v="2"/>
    <d v="2018-02-02T00:00:00"/>
    <s v="PAGO DE LA AUTOLIQUIDACIÓN DEL MES DE ENERO DE 2018."/>
    <n v="6707000"/>
    <n v="0"/>
    <n v="0"/>
    <n v="6707000"/>
    <n v="6707000"/>
    <n v="0"/>
    <m/>
    <m/>
  </r>
  <r>
    <n v="2018"/>
    <n v="136"/>
    <n v="1"/>
    <d v="2018-01-01T00:00:00"/>
    <d v="2018-12-31T00:00:00"/>
    <d v="2018-12-31T00:00:00"/>
    <x v="39"/>
    <s v="Institutos Técnicos"/>
    <n v="112"/>
    <n v="86"/>
    <d v="2018-03-05T00:00:00"/>
    <s v="SECRETARIA JURIDICA DISTRITAL"/>
    <n v="1"/>
    <s v="RELACION DE AUTORIZACION"/>
    <n v="6"/>
    <d v="2018-03-05T00:00:00"/>
    <s v="Pago de aportes de seguridad social y parafiscales de la liquidación de prestaciones pagadas en el mes de febrero de 2018."/>
    <n v="9000"/>
    <n v="0"/>
    <n v="0"/>
    <n v="9000"/>
    <n v="9000"/>
    <n v="0"/>
    <m/>
    <m/>
  </r>
  <r>
    <n v="2018"/>
    <n v="136"/>
    <n v="1"/>
    <d v="2018-01-01T00:00:00"/>
    <d v="2018-12-31T00:00:00"/>
    <d v="2018-12-31T00:00:00"/>
    <x v="39"/>
    <s v="Institutos Técnicos"/>
    <n v="112"/>
    <n v="87"/>
    <d v="2018-03-05T00:00:00"/>
    <s v="SECRETARIA JURIDICA DISTRITAL"/>
    <n v="1"/>
    <s v="RELACION DE AUTORIZACION"/>
    <n v="7"/>
    <d v="2018-03-05T00:00:00"/>
    <s v="Pago de aportes de seguridad social y parafiscales de la liquidación de prestaciones pagadas en el mes de febrero de 2018."/>
    <n v="309300"/>
    <n v="0"/>
    <n v="0"/>
    <n v="309300"/>
    <n v="309300"/>
    <n v="0"/>
    <m/>
    <m/>
  </r>
  <r>
    <n v="2018"/>
    <n v="136"/>
    <n v="1"/>
    <d v="2018-01-01T00:00:00"/>
    <d v="2018-12-31T00:00:00"/>
    <d v="2018-12-31T00:00:00"/>
    <x v="39"/>
    <s v="Institutos Técnicos"/>
    <n v="112"/>
    <n v="88"/>
    <d v="2018-03-05T00:00:00"/>
    <s v="SECRETARIA JURIDICA DISTRITAL"/>
    <n v="1"/>
    <s v="RELACION DE AUTORIZACION"/>
    <n v="8"/>
    <d v="2018-03-05T00:00:00"/>
    <s v="Pago de aportes de seguridad social y parafiscales de la liquidación de prestaciones pagadas en el mes de febrero de 2018."/>
    <n v="15100"/>
    <n v="0"/>
    <n v="0"/>
    <n v="15100"/>
    <n v="15100"/>
    <n v="0"/>
    <m/>
    <m/>
  </r>
  <r>
    <n v="2018"/>
    <n v="136"/>
    <n v="1"/>
    <d v="2018-01-01T00:00:00"/>
    <d v="2018-12-31T00:00:00"/>
    <d v="2018-12-31T00:00:00"/>
    <x v="39"/>
    <s v="Institutos Técnicos"/>
    <n v="114"/>
    <n v="89"/>
    <d v="2018-03-06T00:00:00"/>
    <s v="SECRETARIA JURIDICA DISTRITAL"/>
    <n v="1"/>
    <s v="RELACION DE AUTORIZACION"/>
    <n v="9"/>
    <d v="2018-03-06T00:00:00"/>
    <s v="PAGO DE LA AUTOLIQUIDACIÓN DEL MES DE FEBRERO DE 2018."/>
    <n v="7645500"/>
    <n v="0"/>
    <n v="0"/>
    <n v="7645500"/>
    <n v="7645500"/>
    <n v="0"/>
    <m/>
    <m/>
  </r>
  <r>
    <n v="2018"/>
    <n v="136"/>
    <n v="1"/>
    <d v="2018-01-01T00:00:00"/>
    <d v="2018-12-31T00:00:00"/>
    <d v="2018-12-31T00:00:00"/>
    <x v="39"/>
    <s v="Institutos Técnicos"/>
    <n v="122"/>
    <n v="97"/>
    <d v="2018-04-04T00:00:00"/>
    <s v="SECRETARIA JURIDICA DISTRITAL"/>
    <n v="1"/>
    <s v="RELACION DE AUTORIZACION"/>
    <n v="12"/>
    <d v="2018-04-04T00:00:00"/>
    <s v="Pago de la Autoliquidación y Cesantías Fondos Públicos  (FONCEP) del mes de marzo de 2018."/>
    <n v="7719500"/>
    <n v="0"/>
    <n v="0"/>
    <n v="7719500"/>
    <n v="7719500"/>
    <n v="0"/>
    <m/>
    <m/>
  </r>
  <r>
    <n v="2018"/>
    <n v="136"/>
    <n v="1"/>
    <d v="2018-01-01T00:00:00"/>
    <d v="2018-12-31T00:00:00"/>
    <d v="2018-12-31T00:00:00"/>
    <x v="39"/>
    <s v="Institutos Técnicos"/>
    <n v="128"/>
    <n v="105"/>
    <d v="2018-05-04T00:00:00"/>
    <s v="SECRETARIA JURIDICA DISTRITAL"/>
    <n v="1"/>
    <s v="RELACION DE AUTORIZACION"/>
    <n v="15"/>
    <d v="2018-05-04T00:00:00"/>
    <s v="Pago de la autoliquidación y cesantías fondos públicos - FONCEP del mes de abril de 2018."/>
    <n v="7426600"/>
    <n v="0"/>
    <n v="0"/>
    <n v="7426600"/>
    <n v="7426600"/>
    <n v="0"/>
    <m/>
    <m/>
  </r>
  <r>
    <n v="2018"/>
    <n v="136"/>
    <n v="1"/>
    <d v="2018-01-01T00:00:00"/>
    <d v="2018-12-31T00:00:00"/>
    <d v="2018-12-31T00:00:00"/>
    <x v="39"/>
    <s v="Institutos Técnicos"/>
    <n v="134"/>
    <n v="116"/>
    <d v="2018-06-05T00:00:00"/>
    <s v="SECRETARIA JURIDICA DISTRITAL"/>
    <n v="1"/>
    <s v="RELACION DE AUTORIZACION"/>
    <n v="19"/>
    <d v="2018-06-05T00:00:00"/>
    <s v="PAGO DE LA AUTOLIQUIDACIÓN DEL MES DE MAYO DE 2018."/>
    <n v="7504800"/>
    <n v="0"/>
    <n v="0"/>
    <n v="7504800"/>
    <n v="7504800"/>
    <n v="0"/>
    <m/>
    <m/>
  </r>
  <r>
    <n v="2018"/>
    <n v="136"/>
    <n v="1"/>
    <d v="2018-01-01T00:00:00"/>
    <d v="2018-12-31T00:00:00"/>
    <d v="2018-12-31T00:00:00"/>
    <x v="39"/>
    <s v="Institutos Técnicos"/>
    <n v="145"/>
    <n v="121"/>
    <d v="2018-07-05T00:00:00"/>
    <s v="SECRETARIA JURIDICA DISTRITAL"/>
    <n v="1"/>
    <s v="RELACION DE AUTORIZACION"/>
    <n v="22"/>
    <d v="2018-07-05T00:00:00"/>
    <s v="PAGO DE LA AUTOLIQUIDACIÓN  DEL MES DE JUNIO DE 2018."/>
    <n v="17620700"/>
    <n v="0"/>
    <n v="0"/>
    <n v="17620700"/>
    <n v="17620700"/>
    <n v="0"/>
    <m/>
    <m/>
  </r>
  <r>
    <n v="2018"/>
    <n v="136"/>
    <n v="1"/>
    <d v="2018-01-01T00:00:00"/>
    <d v="2018-12-31T00:00:00"/>
    <d v="2018-12-31T00:00:00"/>
    <x v="39"/>
    <s v="Institutos Técnicos"/>
    <n v="159"/>
    <n v="133"/>
    <d v="2018-08-02T00:00:00"/>
    <s v="SECRETARIA JURIDICA DISTRITAL"/>
    <n v="1"/>
    <s v="RELACION DE AUTORIZACION"/>
    <n v="26"/>
    <d v="2018-08-02T00:00:00"/>
    <s v="Pago de Autoliquidación y Cesantias Fondos Públicos  (FONCEP) del mes de julio de 2018."/>
    <n v="8400600"/>
    <n v="0"/>
    <n v="0"/>
    <n v="8400600"/>
    <n v="8400600"/>
    <n v="0"/>
    <m/>
    <m/>
  </r>
  <r>
    <n v="2018"/>
    <n v="136"/>
    <n v="1"/>
    <d v="2018-01-01T00:00:00"/>
    <d v="2018-12-31T00:00:00"/>
    <d v="2018-12-31T00:00:00"/>
    <x v="39"/>
    <s v="Institutos Técnicos"/>
    <n v="167"/>
    <n v="140"/>
    <d v="2018-08-22T00:00:00"/>
    <s v="SECRETARIA JURIDICA DISTRITAL"/>
    <n v="1"/>
    <s v="RELACION DE AUTORIZACION"/>
    <n v="28"/>
    <d v="2018-08-22T00:00:00"/>
    <s v="Pago de aportes parafiscales de liquidación de prestaciones  pagadas en el mes de mayo de 2018."/>
    <n v="149400"/>
    <n v="0"/>
    <n v="0"/>
    <n v="149400"/>
    <n v="149400"/>
    <n v="0"/>
    <m/>
    <m/>
  </r>
  <r>
    <n v="2018"/>
    <n v="136"/>
    <n v="1"/>
    <d v="2018-01-01T00:00:00"/>
    <d v="2018-12-31T00:00:00"/>
    <d v="2018-12-31T00:00:00"/>
    <x v="39"/>
    <s v="Institutos Técnicos"/>
    <n v="180"/>
    <n v="152"/>
    <d v="2018-09-05T00:00:00"/>
    <s v="SECRETARIA JURIDICA DISTRITAL"/>
    <n v="1"/>
    <s v="RELACION DE AUTORIZACION"/>
    <n v="30"/>
    <d v="2018-09-04T00:00:00"/>
    <s v="PAGO DE LA AUTOLIQUIDACIÓN  DEL MES DE AGOSTO DE 2018."/>
    <n v="7256600"/>
    <n v="0"/>
    <n v="0"/>
    <n v="7256600"/>
    <n v="7256600"/>
    <n v="0"/>
    <m/>
    <m/>
  </r>
  <r>
    <n v="2018"/>
    <n v="136"/>
    <n v="1"/>
    <d v="2018-01-01T00:00:00"/>
    <d v="2018-12-31T00:00:00"/>
    <d v="2018-12-31T00:00:00"/>
    <x v="39"/>
    <s v="Institutos Técnicos"/>
    <n v="190"/>
    <n v="175"/>
    <d v="2018-10-04T00:00:00"/>
    <s v="SECRETARIA JURIDICA DISTRITAL"/>
    <n v="1"/>
    <s v="RELACION DE AUTORIZACION"/>
    <n v="35"/>
    <d v="2018-10-04T00:00:00"/>
    <s v="PAGO DE LA AUTOLIQUIDACIÓN DEL MES DE SEPTIEMBRE DE 2018."/>
    <n v="8335300"/>
    <n v="0"/>
    <n v="0"/>
    <n v="8335300"/>
    <n v="8335300"/>
    <n v="0"/>
    <m/>
    <m/>
  </r>
  <r>
    <n v="2018"/>
    <n v="136"/>
    <n v="1"/>
    <d v="2018-01-01T00:00:00"/>
    <d v="2018-12-31T00:00:00"/>
    <d v="2018-12-31T00:00:00"/>
    <x v="39"/>
    <s v="Institutos Técnicos"/>
    <n v="209"/>
    <n v="195"/>
    <d v="2018-11-07T00:00:00"/>
    <s v="SECRETARIA JURIDICA DISTRITAL"/>
    <n v="1"/>
    <s v="RELACION DE AUTORIZACION"/>
    <n v="39"/>
    <d v="2018-11-07T00:00:00"/>
    <s v="PAGO DE LA AUTOLIQUIDACIÓN  DEL MES DE OCTUBRE DE 2018."/>
    <n v="7438700"/>
    <n v="0"/>
    <n v="0"/>
    <n v="7438700"/>
    <n v="7438700"/>
    <n v="0"/>
    <m/>
    <m/>
  </r>
  <r>
    <n v="2018"/>
    <n v="136"/>
    <n v="1"/>
    <d v="2018-01-01T00:00:00"/>
    <d v="2018-12-31T00:00:00"/>
    <d v="2018-12-31T00:00:00"/>
    <x v="39"/>
    <s v="Institutos Técnicos"/>
    <n v="212"/>
    <n v="197"/>
    <d v="2018-11-19T00:00:00"/>
    <s v="SECRETARIA JURIDICA DISTRITAL"/>
    <n v="1"/>
    <s v="RELACION DE AUTORIZACION"/>
    <n v="42"/>
    <d v="2018-11-19T00:00:00"/>
    <s v="PAGO DE APORTES PARAFISCALES DE LIQUIDACIÓN DE PRESTACIONES PAGADAS EN EL MESE DE SEPTIEMBRE DE 2018."/>
    <n v="30000"/>
    <n v="0"/>
    <n v="0"/>
    <n v="30000"/>
    <n v="30000"/>
    <n v="0"/>
    <m/>
    <m/>
  </r>
  <r>
    <n v="2018"/>
    <n v="136"/>
    <n v="1"/>
    <d v="2018-01-01T00:00:00"/>
    <d v="2018-12-31T00:00:00"/>
    <d v="2018-12-31T00:00:00"/>
    <x v="39"/>
    <s v="Institutos Técnicos"/>
    <n v="212"/>
    <n v="198"/>
    <d v="2018-11-19T00:00:00"/>
    <s v="SECRETARIA JURIDICA DISTRITAL"/>
    <n v="1"/>
    <s v="RELACION DE AUTORIZACION"/>
    <n v="43"/>
    <d v="2018-11-19T00:00:00"/>
    <s v="PAGO DE APORTES PARAFISCALES DE LIQUIDACIÓN DE PRESTACIONES PAGADAS EN EL MES DE  OCTUBRE DE 2018."/>
    <n v="218600"/>
    <n v="0"/>
    <n v="0"/>
    <n v="218600"/>
    <n v="218600"/>
    <n v="0"/>
    <m/>
    <m/>
  </r>
  <r>
    <n v="2018"/>
    <n v="136"/>
    <n v="1"/>
    <d v="2018-01-01T00:00:00"/>
    <d v="2018-12-31T00:00:00"/>
    <d v="2018-12-31T00:00:00"/>
    <x v="39"/>
    <s v="Institutos Técnicos"/>
    <n v="222"/>
    <n v="204"/>
    <d v="2018-12-04T00:00:00"/>
    <s v="SECRETARIA JURIDICA DISTRITAL"/>
    <n v="1"/>
    <s v="RELACION DE AUTORIZACION"/>
    <n v="45"/>
    <d v="2018-12-04T00:00:00"/>
    <s v="PAGO DE LA AUTOLIQUIDACIÓN  DEL MES DE NOVIEMBRE DE 2018."/>
    <n v="7731200"/>
    <n v="0"/>
    <n v="0"/>
    <n v="7731200"/>
    <n v="7731200"/>
    <n v="0"/>
    <m/>
    <m/>
  </r>
  <r>
    <n v="2018"/>
    <n v="136"/>
    <n v="1"/>
    <d v="2018-01-01T00:00:00"/>
    <d v="2018-12-31T00:00:00"/>
    <d v="2018-12-31T00:00:00"/>
    <x v="39"/>
    <s v="Institutos Técnicos"/>
    <n v="229"/>
    <n v="210"/>
    <d v="2018-12-14T00:00:00"/>
    <s v="SECRETARIA JURIDICA DISTRITAL"/>
    <n v="1"/>
    <s v="RELACION DE AUTORIZACION"/>
    <n v="50"/>
    <d v="2018-12-14T00:00:00"/>
    <s v="PAGO DE LA AUTOLIQUIDACIÓN  DEL MES DE DICIEMBRE DE 2018."/>
    <n v="9252900"/>
    <n v="0"/>
    <n v="0"/>
    <n v="9252900"/>
    <n v="9252900"/>
    <n v="0"/>
    <m/>
    <m/>
  </r>
  <r>
    <n v="2018"/>
    <n v="136"/>
    <n v="1"/>
    <d v="2018-01-01T00:00:00"/>
    <d v="2018-12-31T00:00:00"/>
    <d v="2018-12-31T00:00:00"/>
    <x v="40"/>
    <s v="Comisiones"/>
    <n v="107"/>
    <n v="80"/>
    <d v="2018-02-02T00:00:00"/>
    <s v="SECRETARIA JURIDICA DISTRITAL"/>
    <n v="1"/>
    <s v="RELACION DE AUTORIZACION"/>
    <n v="3"/>
    <d v="2018-02-02T00:00:00"/>
    <s v="PAGO DE CESANTÍAS FONDOS PÚBLICOS Y COMISIONES  (FONCEP), DEL MES DE ENERO DE 2018."/>
    <n v="92677"/>
    <n v="0"/>
    <n v="0"/>
    <n v="92677"/>
    <n v="92677"/>
    <n v="0"/>
    <m/>
    <m/>
  </r>
  <r>
    <n v="2018"/>
    <n v="136"/>
    <n v="1"/>
    <d v="2018-01-01T00:00:00"/>
    <d v="2018-12-31T00:00:00"/>
    <d v="2018-12-31T00:00:00"/>
    <x v="40"/>
    <s v="Comisiones"/>
    <n v="114"/>
    <n v="90"/>
    <d v="2018-03-06T00:00:00"/>
    <s v="SECRETARIA JURIDICA DISTRITAL"/>
    <n v="1"/>
    <s v="RELACION DE AUTORIZACION"/>
    <n v="10"/>
    <d v="2018-03-06T00:00:00"/>
    <s v="PAGO DE CESANTÍAS FONDOS PÚBLICOS Y COMISIONES DEL MES DE FEBRERO DE 2018."/>
    <n v="113996"/>
    <n v="0"/>
    <n v="0"/>
    <n v="113996"/>
    <n v="113996"/>
    <n v="0"/>
    <m/>
    <m/>
  </r>
  <r>
    <n v="2018"/>
    <n v="136"/>
    <n v="1"/>
    <d v="2018-01-01T00:00:00"/>
    <d v="2018-12-31T00:00:00"/>
    <d v="2018-12-31T00:00:00"/>
    <x v="40"/>
    <s v="Comisiones"/>
    <n v="122"/>
    <n v="98"/>
    <d v="2018-04-04T00:00:00"/>
    <s v="SECRETARIA JURIDICA DISTRITAL"/>
    <n v="1"/>
    <s v="RELACION DE AUTORIZACION"/>
    <n v="13"/>
    <d v="2018-04-04T00:00:00"/>
    <s v="PAGO DE CESANTÍAS FONDOS PÚBLICOS Y COMISIONES  (FONCEP) DEL MES DE MARZO DE 2018."/>
    <n v="112027"/>
    <n v="0"/>
    <n v="0"/>
    <n v="112027"/>
    <n v="112027"/>
    <n v="0"/>
    <m/>
    <m/>
  </r>
  <r>
    <n v="2018"/>
    <n v="136"/>
    <n v="1"/>
    <d v="2018-01-01T00:00:00"/>
    <d v="2018-12-31T00:00:00"/>
    <d v="2018-12-31T00:00:00"/>
    <x v="40"/>
    <s v="Comisiones"/>
    <n v="128"/>
    <n v="106"/>
    <d v="2018-05-04T00:00:00"/>
    <s v="SECRETARIA JURIDICA DISTRITAL"/>
    <n v="1"/>
    <s v="RELACION DE AUTORIZACION"/>
    <n v="16"/>
    <d v="2018-05-04T00:00:00"/>
    <s v="PAGO DE CESANTÍAS FONDOS PÚBLICOS - FONCEP Y COMISIONES DEL MES DE ABRIL DE 2018."/>
    <n v="117734"/>
    <n v="0"/>
    <n v="0"/>
    <n v="117734"/>
    <n v="117734"/>
    <n v="0"/>
    <m/>
    <m/>
  </r>
  <r>
    <n v="2018"/>
    <n v="136"/>
    <n v="1"/>
    <d v="2018-01-01T00:00:00"/>
    <d v="2018-12-31T00:00:00"/>
    <d v="2018-12-31T00:00:00"/>
    <x v="40"/>
    <s v="Comisiones"/>
    <n v="134"/>
    <n v="117"/>
    <d v="2018-06-05T00:00:00"/>
    <s v="SECRETARIA JURIDICA DISTRITAL"/>
    <n v="1"/>
    <s v="RELACION DE AUTORIZACION"/>
    <n v="20"/>
    <d v="2018-06-05T00:00:00"/>
    <s v="PAGO DE CESANTIAS FONDOS PÚBLICOS (FONCEP) DEL MES DE MAYO DE 2018."/>
    <n v="112719"/>
    <n v="0"/>
    <n v="0"/>
    <n v="112719"/>
    <n v="112719"/>
    <n v="0"/>
    <m/>
    <m/>
  </r>
  <r>
    <n v="2018"/>
    <n v="136"/>
    <n v="1"/>
    <d v="2018-01-01T00:00:00"/>
    <d v="2018-12-31T00:00:00"/>
    <d v="2018-12-31T00:00:00"/>
    <x v="40"/>
    <s v="Comisiones"/>
    <n v="145"/>
    <n v="122"/>
    <d v="2018-07-05T00:00:00"/>
    <s v="SECRETARIA JURIDICA DISTRITAL"/>
    <n v="1"/>
    <s v="RELACION DE AUTORIZACION"/>
    <n v="23"/>
    <d v="2018-07-05T00:00:00"/>
    <s v="PAGO DE CESANTIAS FONDOS PÚBLICOS (FONCEP), DEL MES DE JUNIO DE 2018."/>
    <n v="258319"/>
    <n v="0"/>
    <n v="0"/>
    <n v="258319"/>
    <n v="258319"/>
    <n v="0"/>
    <m/>
    <m/>
  </r>
  <r>
    <n v="2018"/>
    <n v="136"/>
    <n v="1"/>
    <d v="2018-01-01T00:00:00"/>
    <d v="2018-12-31T00:00:00"/>
    <d v="2018-12-31T00:00:00"/>
    <x v="40"/>
    <s v="Comisiones"/>
    <n v="159"/>
    <n v="134"/>
    <d v="2018-08-02T00:00:00"/>
    <s v="SECRETARIA JURIDICA DISTRITAL"/>
    <n v="1"/>
    <s v="RELACION DE AUTORIZACION"/>
    <n v="27"/>
    <d v="2018-08-02T00:00:00"/>
    <s v="Pago de Autoliquidación y Cesantias Fondos Públicos  (FONCEP) del mes de julio de 2018."/>
    <n v="166880"/>
    <n v="0"/>
    <n v="0"/>
    <n v="166880"/>
    <n v="166880"/>
    <n v="0"/>
    <m/>
    <m/>
  </r>
  <r>
    <n v="2018"/>
    <n v="136"/>
    <n v="1"/>
    <d v="2018-01-01T00:00:00"/>
    <d v="2018-12-31T00:00:00"/>
    <d v="2018-12-31T00:00:00"/>
    <x v="40"/>
    <s v="Comisiones"/>
    <n v="180"/>
    <n v="153"/>
    <d v="2018-09-05T00:00:00"/>
    <s v="SECRETARIA JURIDICA DISTRITAL"/>
    <n v="1"/>
    <s v="RELACION DE AUTORIZACION"/>
    <n v="31"/>
    <d v="2018-09-04T00:00:00"/>
    <s v="PAGO DE CESANTÍAS FONDOS PÚBLICOS (FONCEP) DEL MES DE AGOSTO DE 2018."/>
    <n v="96707"/>
    <n v="0"/>
    <n v="0"/>
    <n v="96707"/>
    <n v="96707"/>
    <n v="0"/>
    <m/>
    <m/>
  </r>
  <r>
    <n v="2018"/>
    <n v="136"/>
    <n v="1"/>
    <d v="2018-01-01T00:00:00"/>
    <d v="2018-12-31T00:00:00"/>
    <d v="2018-12-31T00:00:00"/>
    <x v="40"/>
    <s v="Comisiones"/>
    <n v="190"/>
    <n v="176"/>
    <d v="2018-10-04T00:00:00"/>
    <s v="SECRETARIA JURIDICA DISTRITAL"/>
    <n v="1"/>
    <s v="RELACION DE AUTORIZACION"/>
    <n v="36"/>
    <d v="2018-10-04T00:00:00"/>
    <s v="PAGO DE CESANTÍAS FONDOS PÚBLICOS Y COMISIONES  (FONCEP), DEL MES DE SEPTIEMBRE DE 2018."/>
    <n v="107378"/>
    <n v="0"/>
    <n v="0"/>
    <n v="107378"/>
    <n v="107378"/>
    <n v="0"/>
    <m/>
    <m/>
  </r>
  <r>
    <n v="2018"/>
    <n v="136"/>
    <n v="1"/>
    <d v="2018-01-01T00:00:00"/>
    <d v="2018-12-31T00:00:00"/>
    <d v="2018-12-31T00:00:00"/>
    <x v="40"/>
    <s v="Comisiones"/>
    <n v="209"/>
    <n v="196"/>
    <d v="2018-11-07T00:00:00"/>
    <s v="SECRETARIA JURIDICA DISTRITAL"/>
    <n v="1"/>
    <s v="RELACION DE AUTORIZACION"/>
    <n v="40"/>
    <d v="2018-11-07T00:00:00"/>
    <s v="PAGO DE CESANTÍAS FONDOS PÚBLICOS (FONCEP), DEL MES DE OCTUBRE DE 2018."/>
    <n v="114556"/>
    <n v="0"/>
    <n v="0"/>
    <n v="114556"/>
    <n v="114556"/>
    <n v="0"/>
    <m/>
    <m/>
  </r>
  <r>
    <n v="2018"/>
    <n v="136"/>
    <n v="1"/>
    <d v="2018-01-01T00:00:00"/>
    <d v="2018-12-31T00:00:00"/>
    <d v="2018-12-31T00:00:00"/>
    <x v="40"/>
    <s v="Comisiones"/>
    <n v="222"/>
    <n v="205"/>
    <d v="2018-12-04T00:00:00"/>
    <s v="SECRETARIA JURIDICA DISTRITAL"/>
    <n v="1"/>
    <s v="RELACION DE AUTORIZACION"/>
    <n v="46"/>
    <d v="2018-12-04T00:00:00"/>
    <s v="PAGO DE CESANTÍAS FONDOS PÚBLICOS (FONCEP), DEL MES DE NOVIEMBRE DE 2018."/>
    <n v="109595"/>
    <n v="0"/>
    <n v="0"/>
    <n v="109595"/>
    <n v="109595"/>
    <n v="0"/>
    <m/>
    <m/>
  </r>
  <r>
    <n v="2018"/>
    <n v="136"/>
    <n v="1"/>
    <d v="2018-01-01T00:00:00"/>
    <d v="2018-12-31T00:00:00"/>
    <d v="2018-12-31T00:00:00"/>
    <x v="40"/>
    <s v="Comisiones"/>
    <n v="229"/>
    <n v="211"/>
    <d v="2018-12-14T00:00:00"/>
    <s v="SECRETARIA JURIDICA DISTRITAL"/>
    <n v="1"/>
    <s v="RELACION DE AUTORIZACION"/>
    <n v="51"/>
    <d v="2018-12-14T00:00:00"/>
    <s v="PAGO DE  CESANTÍAS FONDOS PÚBLICOS Y COMISIONES  (FONCEP), DEL MES DE DICIEMBRE DE 2018."/>
    <n v="292346"/>
    <n v="0"/>
    <n v="0"/>
    <n v="292346"/>
    <n v="292346"/>
    <n v="0"/>
    <m/>
    <m/>
  </r>
  <r>
    <n v="2018"/>
    <n v="136"/>
    <n v="1"/>
    <d v="2018-01-01T00:00:00"/>
    <d v="2018-12-31T00:00:00"/>
    <d v="2018-12-31T00:00:00"/>
    <x v="40"/>
    <s v="Comisiones"/>
    <n v="235"/>
    <n v="220"/>
    <d v="2018-12-28T00:00:00"/>
    <s v="SECRETARIA JURIDICA DISTRITAL"/>
    <n v="1"/>
    <s v="RELACION DE AUTORIZACION"/>
    <n v="54"/>
    <d v="2018-12-28T00:00:00"/>
    <s v="Pago extraordinario de Pasivo de Cesantías FONCEP y Comisión del 2% , con corte a Noviembre 30 de 2018."/>
    <n v="2202756"/>
    <n v="0"/>
    <n v="0"/>
    <n v="2202756"/>
    <n v="2202756"/>
    <n v="0"/>
    <m/>
    <m/>
  </r>
  <r>
    <n v="2018"/>
    <n v="136"/>
    <n v="1"/>
    <d v="2018-01-01T00:00:00"/>
    <d v="2018-12-31T00:00:00"/>
    <d v="2018-12-31T00:00:00"/>
    <x v="4"/>
    <s v="Bienestar e Incentivos"/>
    <n v="228"/>
    <n v="216"/>
    <d v="2018-12-19T00:00:00"/>
    <s v="MARTHA LILIANA BARRERA DIAZ"/>
    <n v="31"/>
    <s v="RESOLUCION"/>
    <n v="236"/>
    <d v="2018-12-19T00:00:00"/>
    <s v="Pago del incentivo pecuniario otorgado al equipo de trabajo conformado por los servidores Nelsón Julian Salazar U, Martha Liliana Barrera D y Jesús María Montoya M, ganadores  de la vigencia 2018, con el proyecto &quot;Cartilla de Inducción y Reinducción&quot;, de conformidad con lo dispuesto en el Plan de Incentivos de la Secretaría Jurídica Distrital."/>
    <n v="1562484"/>
    <n v="0"/>
    <n v="0"/>
    <n v="1562484"/>
    <n v="1562484"/>
    <n v="0"/>
    <m/>
    <m/>
  </r>
  <r>
    <n v="2018"/>
    <n v="136"/>
    <n v="1"/>
    <d v="2018-01-01T00:00:00"/>
    <d v="2018-12-31T00:00:00"/>
    <d v="2018-12-31T00:00:00"/>
    <x v="41"/>
    <s v="Otros Gastos de Personal"/>
    <n v="186"/>
    <n v="169"/>
    <d v="2018-09-25T00:00:00"/>
    <s v="COMISION NACIONAL DEL SERVICIO CIVIL"/>
    <n v="31"/>
    <s v="RESOLUCION"/>
    <n v="86"/>
    <d v="2018-09-19T00:00:00"/>
    <s v="ORDENAR EL PAGO  PARA FINANCIAR LOS COSTOS DEL PROCESO DE SELECCIÓN POR MERITO PARA PROVEER 104 CARGOS VACANTES EN LA PLANTA DE PERSONAL DE LA SECRETARÍA JURÍDICA DISTRITAL."/>
    <n v="364000000"/>
    <n v="0"/>
    <n v="0"/>
    <n v="364000000"/>
    <n v="364000000"/>
    <n v="0"/>
    <m/>
    <m/>
  </r>
  <r>
    <n v="2018"/>
    <n v="136"/>
    <n v="1"/>
    <d v="2018-01-01T00:00:00"/>
    <d v="2018-12-31T00:00:00"/>
    <d v="2018-12-31T00:00:00"/>
    <x v="1"/>
    <s v="Gastos de Computador"/>
    <n v="88"/>
    <n v="112"/>
    <d v="2018-05-22T00:00:00"/>
    <s v="SECRETARIA JURIDICA DISTRITAL"/>
    <n v="31"/>
    <s v="RESOLUCION"/>
    <n v="5"/>
    <d v="2018-02-07T00:00:00"/>
    <s v="REEMBOLSO DE LA CAJA MENOR DEL MES DE MAYO DE 2018."/>
    <n v="125000"/>
    <n v="0"/>
    <n v="0"/>
    <n v="125000"/>
    <n v="125000"/>
    <n v="0"/>
    <m/>
    <m/>
  </r>
  <r>
    <n v="2018"/>
    <n v="136"/>
    <n v="1"/>
    <d v="2018-01-01T00:00:00"/>
    <d v="2018-12-31T00:00:00"/>
    <d v="2018-12-31T00:00:00"/>
    <x v="1"/>
    <s v="Gastos de Computador"/>
    <n v="88"/>
    <n v="129"/>
    <d v="2018-07-24T00:00:00"/>
    <s v="SECRETARIA JURIDICA DISTRITAL"/>
    <n v="31"/>
    <s v="RESOLUCION"/>
    <n v="5"/>
    <d v="2018-02-07T00:00:00"/>
    <s v="Gatos urgentes e inaplazables para ser atendidos por la Caja Menor, según las necesidades de las dependencias de la Secretaría Jurídica Distrital."/>
    <n v="180000"/>
    <n v="0"/>
    <n v="0"/>
    <n v="180000"/>
    <n v="180000"/>
    <n v="0"/>
    <m/>
    <m/>
  </r>
  <r>
    <n v="2018"/>
    <n v="136"/>
    <n v="1"/>
    <d v="2018-01-01T00:00:00"/>
    <d v="2018-12-31T00:00:00"/>
    <d v="2018-12-31T00:00:00"/>
    <x v="1"/>
    <s v="Gastos de Computador"/>
    <n v="88"/>
    <n v="182"/>
    <d v="2018-10-22T00:00:00"/>
    <s v="SECRETARIA JURIDICA DISTRITAL"/>
    <n v="31"/>
    <s v="RESOLUCION"/>
    <n v="5"/>
    <d v="2018-02-07T00:00:00"/>
    <s v="REEMBOLSO DE LA CAJA MENOR DEL MES DE OCTUBRE DE 2018."/>
    <n v="140000"/>
    <n v="0"/>
    <n v="0"/>
    <n v="140000"/>
    <n v="140000"/>
    <n v="0"/>
    <m/>
    <m/>
  </r>
  <r>
    <n v="2018"/>
    <n v="136"/>
    <n v="1"/>
    <d v="2018-01-01T00:00:00"/>
    <d v="2018-12-31T00:00:00"/>
    <d v="2018-12-31T00:00:00"/>
    <x v="42"/>
    <s v="Combustibles, Lubricantes y Llantas"/>
    <n v="88"/>
    <n v="182"/>
    <d v="2018-10-22T00:00:00"/>
    <s v="SECRETARIA JURIDICA DISTRITAL"/>
    <n v="31"/>
    <s v="RESOLUCION"/>
    <n v="5"/>
    <d v="2018-02-07T00:00:00"/>
    <s v="REEMBOLSO DE LA CAJA MENOR DEL MES DE OCTUBRE DE 2018."/>
    <n v="100000"/>
    <n v="0"/>
    <n v="0"/>
    <n v="100000"/>
    <n v="100000"/>
    <n v="0"/>
    <m/>
    <m/>
  </r>
  <r>
    <n v="2018"/>
    <n v="136"/>
    <n v="1"/>
    <d v="2018-01-01T00:00:00"/>
    <d v="2018-12-31T00:00:00"/>
    <d v="2018-12-31T00:00:00"/>
    <x v="42"/>
    <s v="Combustibles, Lubricantes y Llantas"/>
    <n v="88"/>
    <n v="217"/>
    <d v="2018-12-20T00:00:00"/>
    <s v="SECRETARIA JURIDICA DISTRITAL"/>
    <n v="31"/>
    <s v="RESOLUCION"/>
    <n v="5"/>
    <d v="2018-02-07T00:00:00"/>
    <s v="REEMBOLSO DE LA CAJA MENOR DEL MES DE DICIEMBRE DE 2018 ."/>
    <n v="1548555"/>
    <n v="0"/>
    <n v="0"/>
    <n v="1548555"/>
    <n v="1548555"/>
    <n v="0"/>
    <m/>
    <m/>
  </r>
  <r>
    <n v="2018"/>
    <n v="136"/>
    <n v="1"/>
    <d v="2018-01-01T00:00:00"/>
    <d v="2018-12-31T00:00:00"/>
    <d v="2018-12-31T00:00:00"/>
    <x v="43"/>
    <s v="Materiales y Suministros"/>
    <n v="88"/>
    <n v="93"/>
    <d v="2018-03-23T00:00:00"/>
    <s v="SECRETARIA JURIDICA DISTRITAL"/>
    <n v="31"/>
    <s v="RESOLUCION"/>
    <n v="5"/>
    <d v="2018-02-07T00:00:00"/>
    <s v="REEMBOLSO NO. 2 CORRESPONDIENTE AL  MES DE MARZO DE 2018, DE LA CAJA MENOR  DE LA SECRETARÍA JURÍDICA DISTRITAL."/>
    <n v="185640"/>
    <n v="185640"/>
    <n v="0"/>
    <n v="0"/>
    <n v="0"/>
    <n v="0"/>
    <m/>
    <m/>
  </r>
  <r>
    <n v="2018"/>
    <n v="136"/>
    <n v="1"/>
    <d v="2018-01-01T00:00:00"/>
    <d v="2018-12-31T00:00:00"/>
    <d v="2018-12-31T00:00:00"/>
    <x v="43"/>
    <s v="Materiales y Suministros"/>
    <n v="88"/>
    <n v="94"/>
    <d v="2018-03-23T00:00:00"/>
    <s v="SECRETARIA JURIDICA DISTRITAL"/>
    <n v="31"/>
    <s v="RESOLUCION"/>
    <n v="5"/>
    <d v="2018-02-07T00:00:00"/>
    <s v="REEMBOLSO NO. 2 CORRESPONDIENTE AL MES DE MARZO DE 2018, DE LA CAJA MENOR DE  LA SECRETARÍA JURÍDICA DISTRITAL."/>
    <n v="185640"/>
    <n v="0"/>
    <n v="0"/>
    <n v="185640"/>
    <n v="185640"/>
    <n v="0"/>
    <m/>
    <m/>
  </r>
  <r>
    <n v="2018"/>
    <n v="136"/>
    <n v="1"/>
    <d v="2018-01-01T00:00:00"/>
    <d v="2018-12-31T00:00:00"/>
    <d v="2018-12-31T00:00:00"/>
    <x v="43"/>
    <s v="Materiales y Suministros"/>
    <n v="88"/>
    <n v="129"/>
    <d v="2018-07-24T00:00:00"/>
    <s v="SECRETARIA JURIDICA DISTRITAL"/>
    <n v="31"/>
    <s v="RESOLUCION"/>
    <n v="5"/>
    <d v="2018-02-07T00:00:00"/>
    <s v="Gatos urgentes e inaplazables para ser atendidos por la Caja Menor, según las necesidades de las dependencias de la Secretaría Jurídica Distrital."/>
    <n v="198000"/>
    <n v="0"/>
    <n v="0"/>
    <n v="198000"/>
    <n v="198000"/>
    <n v="0"/>
    <m/>
    <m/>
  </r>
  <r>
    <n v="2018"/>
    <n v="136"/>
    <n v="1"/>
    <d v="2018-01-01T00:00:00"/>
    <d v="2018-12-31T00:00:00"/>
    <d v="2018-12-31T00:00:00"/>
    <x v="43"/>
    <s v="Materiales y Suministros"/>
    <n v="88"/>
    <n v="182"/>
    <d v="2018-10-22T00:00:00"/>
    <s v="SECRETARIA JURIDICA DISTRITAL"/>
    <n v="31"/>
    <s v="RESOLUCION"/>
    <n v="5"/>
    <d v="2018-02-07T00:00:00"/>
    <s v="REEMBOLSO DE LA CAJA MENOR DEL MES DE OCTUBRE DE 2018."/>
    <n v="135000"/>
    <n v="0"/>
    <n v="0"/>
    <n v="135000"/>
    <n v="135000"/>
    <n v="0"/>
    <m/>
    <m/>
  </r>
  <r>
    <n v="2018"/>
    <n v="136"/>
    <n v="1"/>
    <d v="2018-01-01T00:00:00"/>
    <d v="2018-12-31T00:00:00"/>
    <d v="2018-12-31T00:00:00"/>
    <x v="43"/>
    <s v="Materiales y Suministros"/>
    <n v="88"/>
    <n v="217"/>
    <d v="2018-12-20T00:00:00"/>
    <s v="SECRETARIA JURIDICA DISTRITAL"/>
    <n v="31"/>
    <s v="RESOLUCION"/>
    <n v="5"/>
    <d v="2018-02-07T00:00:00"/>
    <s v="REEMBOLSO DE LA CAJA MENOR DEL MES DE DICIEMBRE DE 2018 ."/>
    <n v="16800"/>
    <n v="0"/>
    <n v="0"/>
    <n v="16800"/>
    <n v="16800"/>
    <n v="0"/>
    <m/>
    <m/>
  </r>
  <r>
    <n v="2018"/>
    <n v="136"/>
    <n v="1"/>
    <d v="2018-01-01T00:00:00"/>
    <d v="2018-12-31T00:00:00"/>
    <d v="2018-12-31T00:00:00"/>
    <x v="44"/>
    <s v="Viáticos y Gastos de Viaje"/>
    <n v="108"/>
    <n v="81"/>
    <d v="2018-02-13T00:00:00"/>
    <s v="DALILA ASTRID HERNANDEZ CORZO"/>
    <n v="31"/>
    <s v="RESOLUCION"/>
    <n v="28"/>
    <d v="2018-02-12T00:00:00"/>
    <s v="PAGO DE VIÁTICOS Y  TIQUETES AÉREOS EN LA RUTA BOGOTÁ - CARTAGENA, CARTAGENA - BOGOTÁ, LOS DÍAS 14, 15 Y 16 DE FEBRERO DE 2018 DE LA SECRETARIA JURIDICA DISTRITAL, PARA ASISTIR A LAS  42 JORMADAS COLOMBIANAS DE DERECHO TRIBUTARIO, DERECHO ADUANERO Y COMERCIO EXTERIOR A REALIZARSE EN LA CIUDAD DE CARTAGENA - BOLIVAR."/>
    <n v="2534423"/>
    <n v="0"/>
    <n v="0"/>
    <n v="2534423"/>
    <n v="2534423"/>
    <n v="0"/>
    <m/>
    <m/>
  </r>
  <r>
    <n v="2018"/>
    <n v="136"/>
    <n v="1"/>
    <d v="2018-01-01T00:00:00"/>
    <d v="2018-12-31T00:00:00"/>
    <d v="2018-12-31T00:00:00"/>
    <x v="44"/>
    <s v="Viáticos y Gastos de Viaje"/>
    <n v="117"/>
    <n v="95"/>
    <d v="2018-03-23T00:00:00"/>
    <s v="DALILA ASTRID HERNANDEZ CORZO"/>
    <n v="31"/>
    <s v="RESOLUCION"/>
    <n v="65"/>
    <d v="2018-03-23T00:00:00"/>
    <s v="Viaticos y gastos de viaje de la doctora Dalila Astrid Hernández Corzo - Secretaria Jurídica Distrital, quien se desplazará a la ciudad de Washington EEUU, los días 25, 26 y 27 de marzo de 2018, para participar con el señor  Alcalde Mayor de Bogotá, funcionarios de CIDH y la misión permanente de Colombia ante la Organización de los Estados Americanos para tratar asuntos dirigidos  a la atención a las víctimas del conflicto, al desarrollo de políticas públicas de inclusión en sectores económicos y sociales y a las iniciativas de capacitación de funcionarios en el área de Derechos Humanos."/>
    <n v="7907990"/>
    <n v="0"/>
    <n v="0"/>
    <n v="7907990"/>
    <n v="7907990"/>
    <n v="0"/>
    <m/>
    <m/>
  </r>
  <r>
    <n v="2018"/>
    <n v="136"/>
    <n v="1"/>
    <d v="2018-01-01T00:00:00"/>
    <d v="2018-12-31T00:00:00"/>
    <d v="2018-12-31T00:00:00"/>
    <x v="44"/>
    <s v="Viáticos y Gastos de Viaje"/>
    <n v="171"/>
    <n v="145"/>
    <d v="2018-08-27T00:00:00"/>
    <s v="DIEGO EMILIO OJEDA MONCAYO"/>
    <n v="31"/>
    <s v="RESOLUCION"/>
    <n v="152"/>
    <d v="2018-08-27T00:00:00"/>
    <s v="PAGO DE VIÁTICOS Y TIQUETES AÉREOS, PARA ASISTIR AL &quot;CONGRESO INTERNACIONAL DE TIC&quot;, ORGANIZADO POR CINTEL (PROYECTO TIC INNOVADORES) A REALIZARSE EN EL CENTRO DE CONVENCIONES DE LA CIUDAD DE CARTAGENA DE INDIAS - COLOMBIA LOS DÍAS 29, 30 Y 31 DE AGOSTO DE 2018."/>
    <n v="1734521"/>
    <n v="0"/>
    <n v="0"/>
    <n v="1734521"/>
    <n v="1734521"/>
    <n v="0"/>
    <m/>
    <m/>
  </r>
  <r>
    <n v="2018"/>
    <n v="136"/>
    <n v="1"/>
    <d v="2018-01-01T00:00:00"/>
    <d v="2018-12-31T00:00:00"/>
    <d v="2018-12-31T00:00:00"/>
    <x v="44"/>
    <s v="Viáticos y Gastos de Viaje"/>
    <n v="178"/>
    <n v="148"/>
    <d v="2018-09-04T00:00:00"/>
    <s v="MARTHA ADRIANA CATALINA BALLESTEROS SANCHEZ"/>
    <n v="31"/>
    <s v="RESOLUCION"/>
    <n v="155"/>
    <d v="2018-09-03T00:00:00"/>
    <s v="Viaticos y tiquetes  aéreos en la ruta Bogotá - Cali - Bogotá, para unas servidoras de la Secretaría Jurídica Distrital, para que asistan al XXXIX Congreso Colombiano de Derecho Procesal, organizado por el Instituto Colombiano de Derecho Procesal, a realizarse en la ciudad de Cali  durante los días 5, 6 y 7 de septiembre de 2018."/>
    <n v="1131480"/>
    <n v="0"/>
    <n v="0"/>
    <n v="1131480"/>
    <n v="1131480"/>
    <n v="0"/>
    <m/>
    <m/>
  </r>
  <r>
    <n v="2018"/>
    <n v="136"/>
    <n v="1"/>
    <d v="2018-01-01T00:00:00"/>
    <d v="2018-12-31T00:00:00"/>
    <d v="2018-12-31T00:00:00"/>
    <x v="44"/>
    <s v="Viáticos y Gastos de Viaje"/>
    <n v="178"/>
    <n v="149"/>
    <d v="2018-09-04T00:00:00"/>
    <s v="ALEJANDRA PATRICIA OSPINA FLOREZ"/>
    <n v="31"/>
    <s v="RESOLUCION"/>
    <n v="155"/>
    <d v="2018-09-03T00:00:00"/>
    <s v="Viaticos y tiquetes  aéreos en la ruta Bogotá - Cali - Bogotá, para unas servidoras de la Secretaría Jurídica Distrital, para que asistan al XXXIX Congreso Colombiano de Derecho Procesal, organizado por el Instituto Colombiano de Derecho Procesal, a realizarse en la ciudad de Cali  durante los días 5, 6 y 7 de septiembre de 2018."/>
    <n v="1061015"/>
    <n v="0"/>
    <n v="0"/>
    <n v="1061015"/>
    <n v="1061015"/>
    <n v="0"/>
    <m/>
    <m/>
  </r>
  <r>
    <n v="2018"/>
    <n v="136"/>
    <n v="1"/>
    <d v="2018-01-01T00:00:00"/>
    <d v="2018-12-31T00:00:00"/>
    <d v="2018-12-31T00:00:00"/>
    <x v="44"/>
    <s v="Viáticos y Gastos de Viaje"/>
    <n v="178"/>
    <n v="150"/>
    <d v="2018-09-04T00:00:00"/>
    <s v="DIANA MARIA MORENO VARGAS"/>
    <n v="31"/>
    <s v="RESOLUCION"/>
    <n v="155"/>
    <d v="2018-09-03T00:00:00"/>
    <s v="Viaticos y tiquetes  aéreos en la ruta Bogotá - Cali - Bogotá, para unas servidoras de la Secretaría Jurídica Distrital, para que asistan al XXXIX Congreso Colombiano de Derecho Procesal, organizado por el Instituto Colombiano de Derecho Procesal, a realizarse en la ciudad de Cali  durante los días 5, 6 y 7 de septiembre de 2018."/>
    <n v="1061015"/>
    <n v="0"/>
    <n v="0"/>
    <n v="1061015"/>
    <n v="1061015"/>
    <n v="0"/>
    <m/>
    <m/>
  </r>
  <r>
    <n v="2018"/>
    <n v="136"/>
    <n v="1"/>
    <d v="2018-01-01T00:00:00"/>
    <d v="2018-12-31T00:00:00"/>
    <d v="2018-12-31T00:00:00"/>
    <x v="44"/>
    <s v="Viáticos y Gastos de Viaje"/>
    <n v="205"/>
    <n v="185"/>
    <d v="2018-10-30T00:00:00"/>
    <s v="GLORIA EDITH MARTINEZ SIERRA"/>
    <n v="31"/>
    <s v="RESOLUCION"/>
    <n v="207"/>
    <d v="2018-10-30T00:00:00"/>
    <s v="PAGO DE VIÁTICOS Y GASTOS DE VIAJE DE UNA SERVIDORA DE LA SECRETARÍA JURÍDICA DISTRITAL, PARA PARTICIPAR EN EL V CONGRESO DE COMPRA PÚBLICA - XVI JORNADAS DE CONTRATACIÓN ESTATAL, A REALIZARSE EN LA CIUDAD DE CARTAGENA DE INDIAS LOS DÍAS 31 DE OCTUBRE, 1 Y 2 DE NOVIEMBRE DE 2018."/>
    <n v="2112378"/>
    <n v="0"/>
    <n v="0"/>
    <n v="2112378"/>
    <n v="2112378"/>
    <n v="0"/>
    <m/>
    <m/>
  </r>
  <r>
    <n v="2018"/>
    <n v="136"/>
    <n v="1"/>
    <d v="2018-01-01T00:00:00"/>
    <d v="2018-12-31T00:00:00"/>
    <d v="2018-12-31T00:00:00"/>
    <x v="44"/>
    <s v="Viáticos y Gastos de Viaje"/>
    <n v="205"/>
    <n v="186"/>
    <d v="2018-10-30T00:00:00"/>
    <s v="LUZ ELENA RODRIGUEZ QUIMBAYO"/>
    <n v="31"/>
    <s v="RESOLUCION"/>
    <n v="207"/>
    <d v="2018-10-30T00:00:00"/>
    <s v="PAGO DE VIÁTICOS Y GASTOS DE VIAJE DE UNA SERVIDORA DE LA SECRETARÍA JURÍDICA DISTRITAL, PARA PARTICIPAR EN EL V CONGRESO DE COMPRA PÚBLICA - XVI JORNADAS DE CONTRATACIÓN ESTATAL, A REALIZARSE EN LA CIUDAD DE CARTAGENA DE INDIAS LOS DÍAS 31 DE OCTUBRE, 1 Y 2 DE NOVIEMBRE DE 2018."/>
    <n v="2112378"/>
    <n v="0"/>
    <n v="0"/>
    <n v="2112378"/>
    <n v="2112378"/>
    <n v="0"/>
    <m/>
    <m/>
  </r>
  <r>
    <n v="2018"/>
    <n v="136"/>
    <n v="1"/>
    <d v="2018-01-01T00:00:00"/>
    <d v="2018-12-31T00:00:00"/>
    <d v="2018-12-31T00:00:00"/>
    <x v="44"/>
    <s v="Viáticos y Gastos de Viaje"/>
    <n v="205"/>
    <n v="187"/>
    <d v="2018-10-30T00:00:00"/>
    <s v="PEDRO ANDRES CUELLAR TRUJILLO"/>
    <n v="31"/>
    <s v="RESOLUCION"/>
    <n v="207"/>
    <d v="2018-10-30T00:00:00"/>
    <s v="PAGO DE VIÁTICOS Y GASTOS DE VIAJE DE UN SERVIDOR DE LA SECRETARÍA JURÍDICA DISTRITAL, PARA PARTICIPAR EN EL V CONGRESO DE COMPRA PÚBLICA - XVI JORNADAS DE CONTRATACIÓN ESTATAL, A REALIZARSE EN LA CIUDAD DE CARTAGENA DE INDIAS LOS DÍAS 31 DE OCTUBRE, 1 Y 2 DE NOVIEMBRE DE 2018."/>
    <n v="1433481"/>
    <n v="0"/>
    <n v="0"/>
    <n v="1433481"/>
    <n v="1433481"/>
    <n v="0"/>
    <m/>
    <m/>
  </r>
  <r>
    <n v="2018"/>
    <n v="136"/>
    <n v="1"/>
    <d v="2018-01-01T00:00:00"/>
    <d v="2018-12-31T00:00:00"/>
    <d v="2018-12-31T00:00:00"/>
    <x v="44"/>
    <s v="Viáticos y Gastos de Viaje"/>
    <n v="205"/>
    <n v="188"/>
    <d v="2018-10-30T00:00:00"/>
    <s v="JORGE ERNESTO PARRA LEGUIZAMON"/>
    <n v="31"/>
    <s v="RESOLUCION"/>
    <n v="207"/>
    <d v="2018-10-30T00:00:00"/>
    <s v="PAGO DE VIÁTICOS Y GASTOS DE VIAJE DE UN SERVIDOR DE LA SECRETARÍA JURÍDICA DISTRITAL, PARA PARTICIPAR EN EL V CONGRESO DE COMPRA PÚBLICA - XVI JORNADAS DE CONTRATACIÓN ESTATAL, A REALIZARSE EN LA CIUDAD DE CARTAGENA DE INDIAS LOS DÍAS 31 DE OCTUBRE, 1 Y 2 DE NOVIEMBRE DE 2018."/>
    <n v="1274298"/>
    <n v="0"/>
    <n v="0"/>
    <n v="1274298"/>
    <n v="1274298"/>
    <n v="0"/>
    <m/>
    <m/>
  </r>
  <r>
    <n v="2018"/>
    <n v="136"/>
    <n v="1"/>
    <d v="2018-01-01T00:00:00"/>
    <d v="2018-12-31T00:00:00"/>
    <d v="2018-12-31T00:00:00"/>
    <x v="44"/>
    <s v="Viáticos y Gastos de Viaje"/>
    <n v="205"/>
    <n v="189"/>
    <d v="2018-10-30T00:00:00"/>
    <s v="JESUS MARIA MONTOYA MALDONADO"/>
    <n v="31"/>
    <s v="RESOLUCION"/>
    <n v="207"/>
    <d v="2018-10-30T00:00:00"/>
    <s v="PAGO DE VIÁTICOS Y GASTOS DE VIAJE DE UN SERVIDOR DE LA SECRETARÍA JURÍDICA DISTRITAL, PARA PARTICIPAR EN EL V CONGRESO DE COMPRA PÚBLICA - XVI JORNADAS DE CONTRATACIÓN ESTATAL, A REALIZARSE EN LA CIUDAD DE CARTAGENA DE INDIAS LOS DÍAS 31 DE OCTUBRE, 1 Y 2 DE NOVIEMBRE DE 2018."/>
    <n v="1274298"/>
    <n v="0"/>
    <n v="0"/>
    <n v="1274298"/>
    <n v="1274298"/>
    <n v="0"/>
    <m/>
    <m/>
  </r>
  <r>
    <n v="2018"/>
    <n v="136"/>
    <n v="1"/>
    <d v="2018-01-01T00:00:00"/>
    <d v="2018-12-31T00:00:00"/>
    <d v="2018-12-31T00:00:00"/>
    <x v="44"/>
    <s v="Viáticos y Gastos de Viaje"/>
    <n v="205"/>
    <n v="190"/>
    <d v="2018-10-30T00:00:00"/>
    <s v="GLORIA ESTHER SALCEDO TAMAYO"/>
    <n v="31"/>
    <s v="RESOLUCION"/>
    <n v="207"/>
    <d v="2018-10-30T00:00:00"/>
    <s v="PAGO DE VIÁTICOS Y GASTOS DE VIAJE DE UNA SERVIDORA DE LA SECRETARÍA JURÍDICA DISTRITAL, PARA PARTICIPAR EN EL V CONGRESO DE COMPRA PÚBLICA - XVI JORNADAS DE CONTRATACIÓN ESTATAL, A REALIZARSE EN LA CIUDAD DE CARTAGENA DE INDIAS LOS DÍAS 31 DE OCTUBRE, 1 Y 2 DE NOVIEMBRE DE 2018."/>
    <n v="1274298"/>
    <n v="0"/>
    <n v="0"/>
    <n v="1274298"/>
    <n v="1274298"/>
    <n v="0"/>
    <m/>
    <m/>
  </r>
  <r>
    <n v="2018"/>
    <n v="136"/>
    <n v="1"/>
    <d v="2018-01-01T00:00:00"/>
    <d v="2018-12-31T00:00:00"/>
    <d v="2018-12-31T00:00:00"/>
    <x v="44"/>
    <s v="Viáticos y Gastos de Viaje"/>
    <n v="206"/>
    <n v="193"/>
    <d v="2018-10-31T00:00:00"/>
    <s v="ANA LUCY CASTRO CASTRO"/>
    <n v="31"/>
    <s v="RESOLUCION"/>
    <n v="210"/>
    <d v="2018-10-31T00:00:00"/>
    <s v="Pago de Viáticos y Gastos de Viaje de un servidor de la Secretaría Jurídica Distrital, para participar en el V Congreso de Compra Publica, XVI Jornadas de Contratación Estatal, organizado por la Universidad de los Andes los días 31 de Octubre, 1 y 2 de noviembre de 2018, en la Ciudad de Cartagena."/>
    <n v="2112378"/>
    <n v="0"/>
    <n v="0"/>
    <n v="2112378"/>
    <n v="2112378"/>
    <n v="0"/>
    <m/>
    <m/>
  </r>
  <r>
    <n v="2018"/>
    <n v="136"/>
    <n v="1"/>
    <d v="2018-01-01T00:00:00"/>
    <d v="2018-12-31T00:00:00"/>
    <d v="2018-12-31T00:00:00"/>
    <x v="7"/>
    <s v="Gastos de Transporte y Comunicación"/>
    <n v="88"/>
    <n v="91"/>
    <d v="2018-03-12T00:00:00"/>
    <s v="SECRETARIA JURIDICA DISTRITAL"/>
    <n v="31"/>
    <s v="RESOLUCION"/>
    <n v="5"/>
    <d v="2018-02-07T00:00:00"/>
    <s v="REEMBOLSO DE LA CAJA MENOR DE LA SECRETARIA JURIDICA DISTRITAL DEL MES DE FEBRERO DE 2018."/>
    <n v="387000"/>
    <n v="0"/>
    <n v="0"/>
    <n v="387000"/>
    <n v="387000"/>
    <n v="0"/>
    <m/>
    <m/>
  </r>
  <r>
    <n v="2018"/>
    <n v="136"/>
    <n v="1"/>
    <d v="2018-01-01T00:00:00"/>
    <d v="2018-12-31T00:00:00"/>
    <d v="2018-12-31T00:00:00"/>
    <x v="7"/>
    <s v="Gastos de Transporte y Comunicación"/>
    <n v="88"/>
    <n v="93"/>
    <d v="2018-03-23T00:00:00"/>
    <s v="SECRETARIA JURIDICA DISTRITAL"/>
    <n v="31"/>
    <s v="RESOLUCION"/>
    <n v="5"/>
    <d v="2018-02-07T00:00:00"/>
    <s v="REEMBOLSO NO. 2 CORRESPONDIENTE AL  MES DE MARZO DE 2018, DE LA CAJA MENOR  DE LA SECRETARÍA JURÍDICA DISTRITAL."/>
    <n v="21000"/>
    <n v="21000"/>
    <n v="0"/>
    <n v="0"/>
    <n v="0"/>
    <n v="0"/>
    <m/>
    <m/>
  </r>
  <r>
    <n v="2018"/>
    <n v="136"/>
    <n v="1"/>
    <d v="2018-01-01T00:00:00"/>
    <d v="2018-12-31T00:00:00"/>
    <d v="2018-12-31T00:00:00"/>
    <x v="7"/>
    <s v="Gastos de Transporte y Comunicación"/>
    <n v="88"/>
    <n v="94"/>
    <d v="2018-03-23T00:00:00"/>
    <s v="SECRETARIA JURIDICA DISTRITAL"/>
    <n v="31"/>
    <s v="RESOLUCION"/>
    <n v="5"/>
    <d v="2018-02-07T00:00:00"/>
    <s v="REEMBOLSO NO. 2 CORRESPONDIENTE AL MES DE MARZO DE 2018, DE LA CAJA MENOR DE  LA SECRETARÍA JURÍDICA DISTRITAL."/>
    <n v="21000"/>
    <n v="0"/>
    <n v="0"/>
    <n v="21000"/>
    <n v="21000"/>
    <n v="0"/>
    <m/>
    <m/>
  </r>
  <r>
    <n v="2018"/>
    <n v="136"/>
    <n v="1"/>
    <d v="2018-01-01T00:00:00"/>
    <d v="2018-12-31T00:00:00"/>
    <d v="2018-12-31T00:00:00"/>
    <x v="7"/>
    <s v="Gastos de Transporte y Comunicación"/>
    <n v="88"/>
    <n v="104"/>
    <d v="2018-04-24T00:00:00"/>
    <s v="SECRETARIA JURIDICA DISTRITAL"/>
    <n v="31"/>
    <s v="RESOLUCION"/>
    <n v="5"/>
    <d v="2018-02-07T00:00:00"/>
    <s v="REEMBOLSO DE LA CAJA MENOR DEL MES DE ABRIL DE 2018."/>
    <n v="204800"/>
    <n v="0"/>
    <n v="0"/>
    <n v="204800"/>
    <n v="204800"/>
    <n v="0"/>
    <m/>
    <m/>
  </r>
  <r>
    <n v="2018"/>
    <n v="136"/>
    <n v="1"/>
    <d v="2018-01-01T00:00:00"/>
    <d v="2018-12-31T00:00:00"/>
    <d v="2018-12-31T00:00:00"/>
    <x v="7"/>
    <s v="Gastos de Transporte y Comunicación"/>
    <n v="88"/>
    <n v="112"/>
    <d v="2018-05-22T00:00:00"/>
    <s v="SECRETARIA JURIDICA DISTRITAL"/>
    <n v="31"/>
    <s v="RESOLUCION"/>
    <n v="5"/>
    <d v="2018-02-07T00:00:00"/>
    <s v="REEMBOLSO DE LA CAJA MENOR DEL MES DE MAYO DE 2018."/>
    <n v="148300"/>
    <n v="0"/>
    <n v="0"/>
    <n v="148300"/>
    <n v="148300"/>
    <n v="0"/>
    <m/>
    <m/>
  </r>
  <r>
    <n v="2018"/>
    <n v="136"/>
    <n v="1"/>
    <d v="2018-01-01T00:00:00"/>
    <d v="2018-12-31T00:00:00"/>
    <d v="2018-12-31T00:00:00"/>
    <x v="7"/>
    <s v="Gastos de Transporte y Comunicación"/>
    <n v="88"/>
    <n v="119"/>
    <d v="2018-06-22T00:00:00"/>
    <s v="SECRETARIA JURIDICA DISTRITAL"/>
    <n v="31"/>
    <s v="RESOLUCION"/>
    <n v="5"/>
    <d v="2018-02-07T00:00:00"/>
    <s v="REEMBOLSO DE LA CAJA MENOR DEL MES DE JUNIO DE 2018."/>
    <n v="215600"/>
    <n v="0"/>
    <n v="0"/>
    <n v="215600"/>
    <n v="215600"/>
    <n v="0"/>
    <m/>
    <m/>
  </r>
  <r>
    <n v="2018"/>
    <n v="136"/>
    <n v="1"/>
    <d v="2018-01-01T00:00:00"/>
    <d v="2018-12-31T00:00:00"/>
    <d v="2018-12-31T00:00:00"/>
    <x v="7"/>
    <s v="Gastos de Transporte y Comunicación"/>
    <n v="88"/>
    <n v="129"/>
    <d v="2018-07-24T00:00:00"/>
    <s v="SECRETARIA JURIDICA DISTRITAL"/>
    <n v="31"/>
    <s v="RESOLUCION"/>
    <n v="5"/>
    <d v="2018-02-07T00:00:00"/>
    <s v="Gatos urgentes e inaplazables para ser atendidos por la Caja Menor, según las necesidades de las dependencias de la Secretaría Jurídica Distrital."/>
    <n v="193000"/>
    <n v="0"/>
    <n v="0"/>
    <n v="193000"/>
    <n v="193000"/>
    <n v="0"/>
    <m/>
    <m/>
  </r>
  <r>
    <n v="2018"/>
    <n v="136"/>
    <n v="1"/>
    <d v="2018-01-01T00:00:00"/>
    <d v="2018-12-31T00:00:00"/>
    <d v="2018-12-31T00:00:00"/>
    <x v="7"/>
    <s v="Gastos de Transporte y Comunicación"/>
    <n v="88"/>
    <n v="143"/>
    <d v="2018-08-24T00:00:00"/>
    <s v="SECRETARIA JURIDICA DISTRITAL"/>
    <n v="31"/>
    <s v="RESOLUCION"/>
    <n v="5"/>
    <d v="2018-02-07T00:00:00"/>
    <s v="GATOS URGENTES E INAPLAZABLES PARA SER ATENDIDOS POR LA CAJA MENOR, SEGÚN LAS NECESIDADES DE LAS DEPENDENCIAS DE LA SECRETARÍA JURÍDICA DISTRITAL. REEMBOLSO NO. 7  DEL MES DE AGOSTO."/>
    <n v="429600"/>
    <n v="0"/>
    <n v="0"/>
    <n v="429600"/>
    <n v="429600"/>
    <n v="0"/>
    <m/>
    <m/>
  </r>
  <r>
    <n v="2018"/>
    <n v="136"/>
    <n v="1"/>
    <d v="2018-01-01T00:00:00"/>
    <d v="2018-12-31T00:00:00"/>
    <d v="2018-12-31T00:00:00"/>
    <x v="7"/>
    <s v="Gastos de Transporte y Comunicación"/>
    <n v="88"/>
    <n v="166"/>
    <d v="2018-09-20T00:00:00"/>
    <s v="SECRETARIA JURIDICA DISTRITAL"/>
    <n v="31"/>
    <s v="RESOLUCION"/>
    <n v="5"/>
    <d v="2018-02-07T00:00:00"/>
    <s v="REEMBOLSO DE LA CAJA MENOR DEL MES DE SEPTIEMBRE DE 2018."/>
    <n v="286500"/>
    <n v="0"/>
    <n v="0"/>
    <n v="286500"/>
    <n v="286500"/>
    <n v="0"/>
    <m/>
    <m/>
  </r>
  <r>
    <n v="2018"/>
    <n v="136"/>
    <n v="1"/>
    <d v="2018-01-01T00:00:00"/>
    <d v="2018-12-31T00:00:00"/>
    <d v="2018-12-31T00:00:00"/>
    <x v="7"/>
    <s v="Gastos de Transporte y Comunicación"/>
    <n v="88"/>
    <n v="182"/>
    <d v="2018-10-22T00:00:00"/>
    <s v="SECRETARIA JURIDICA DISTRITAL"/>
    <n v="31"/>
    <s v="RESOLUCION"/>
    <n v="5"/>
    <d v="2018-02-07T00:00:00"/>
    <s v="REEMBOLSO DE LA CAJA MENOR DEL MES DE OCTUBRE DE 2018."/>
    <n v="166000"/>
    <n v="0"/>
    <n v="0"/>
    <n v="166000"/>
    <n v="166000"/>
    <n v="0"/>
    <m/>
    <m/>
  </r>
  <r>
    <n v="2018"/>
    <n v="136"/>
    <n v="1"/>
    <d v="2018-01-01T00:00:00"/>
    <d v="2018-12-31T00:00:00"/>
    <d v="2018-12-31T00:00:00"/>
    <x v="7"/>
    <s v="Gastos de Transporte y Comunicación"/>
    <n v="88"/>
    <n v="203"/>
    <d v="2018-11-26T00:00:00"/>
    <s v="SECRETARIA JURIDICA DISTRITAL"/>
    <n v="31"/>
    <s v="RESOLUCION"/>
    <n v="5"/>
    <d v="2018-02-07T00:00:00"/>
    <s v="REEMBOLSO DE LA CAJA MENOR DEL MES DE NOVIEMBRE DE 2018."/>
    <n v="260100"/>
    <n v="0"/>
    <n v="0"/>
    <n v="260100"/>
    <n v="260100"/>
    <n v="0"/>
    <m/>
    <m/>
  </r>
  <r>
    <n v="2018"/>
    <n v="136"/>
    <n v="1"/>
    <d v="2018-01-01T00:00:00"/>
    <d v="2018-12-31T00:00:00"/>
    <d v="2018-12-31T00:00:00"/>
    <x v="7"/>
    <s v="Gastos de Transporte y Comunicación"/>
    <n v="88"/>
    <n v="217"/>
    <d v="2018-12-20T00:00:00"/>
    <s v="SECRETARIA JURIDICA DISTRITAL"/>
    <n v="31"/>
    <s v="RESOLUCION"/>
    <n v="5"/>
    <d v="2018-02-07T00:00:00"/>
    <s v="REEMBOLSO DE LA CAJA MENOR DEL MES DE DICIEMBRE DE 2018 ."/>
    <n v="178600"/>
    <n v="0"/>
    <n v="0"/>
    <n v="178600"/>
    <n v="178600"/>
    <n v="0"/>
    <m/>
    <m/>
  </r>
  <r>
    <n v="2018"/>
    <n v="136"/>
    <n v="1"/>
    <d v="2018-01-01T00:00:00"/>
    <d v="2018-12-31T00:00:00"/>
    <d v="2018-12-31T00:00:00"/>
    <x v="8"/>
    <s v="Impresos y  Publicaciones"/>
    <n v="88"/>
    <n v="91"/>
    <d v="2018-03-12T00:00:00"/>
    <s v="SECRETARIA JURIDICA DISTRITAL"/>
    <n v="31"/>
    <s v="RESOLUCION"/>
    <n v="5"/>
    <d v="2018-02-07T00:00:00"/>
    <s v="REEMBOLSO DE LA CAJA MENOR DE LA SECRETARIA JURIDICA DISTRITAL DEL MES DE FEBRERO DE 2018."/>
    <n v="192600"/>
    <n v="0"/>
    <n v="0"/>
    <n v="192600"/>
    <n v="192600"/>
    <n v="0"/>
    <m/>
    <m/>
  </r>
  <r>
    <n v="2018"/>
    <n v="136"/>
    <n v="1"/>
    <d v="2018-01-01T00:00:00"/>
    <d v="2018-12-31T00:00:00"/>
    <d v="2018-12-31T00:00:00"/>
    <x v="8"/>
    <s v="Impresos y  Publicaciones"/>
    <n v="88"/>
    <n v="93"/>
    <d v="2018-03-23T00:00:00"/>
    <s v="SECRETARIA JURIDICA DISTRITAL"/>
    <n v="31"/>
    <s v="RESOLUCION"/>
    <n v="5"/>
    <d v="2018-02-07T00:00:00"/>
    <s v="REEMBOLSO NO. 2 CORRESPONDIENTE AL  MES DE MARZO DE 2018, DE LA CAJA MENOR  DE LA SECRETARÍA JURÍDICA DISTRITAL."/>
    <n v="32000"/>
    <n v="32000"/>
    <n v="0"/>
    <n v="0"/>
    <n v="0"/>
    <n v="0"/>
    <m/>
    <m/>
  </r>
  <r>
    <n v="2018"/>
    <n v="136"/>
    <n v="1"/>
    <d v="2018-01-01T00:00:00"/>
    <d v="2018-12-31T00:00:00"/>
    <d v="2018-12-31T00:00:00"/>
    <x v="8"/>
    <s v="Impresos y  Publicaciones"/>
    <n v="88"/>
    <n v="94"/>
    <d v="2018-03-23T00:00:00"/>
    <s v="SECRETARIA JURIDICA DISTRITAL"/>
    <n v="31"/>
    <s v="RESOLUCION"/>
    <n v="5"/>
    <d v="2018-02-07T00:00:00"/>
    <s v="REEMBOLSO NO. 2 CORRESPONDIENTE AL MES DE MARZO DE 2018, DE LA CAJA MENOR DE  LA SECRETARÍA JURÍDICA DISTRITAL."/>
    <n v="32000"/>
    <n v="0"/>
    <n v="0"/>
    <n v="32000"/>
    <n v="32000"/>
    <n v="0"/>
    <m/>
    <m/>
  </r>
  <r>
    <n v="2018"/>
    <n v="136"/>
    <n v="1"/>
    <d v="2018-01-01T00:00:00"/>
    <d v="2018-12-31T00:00:00"/>
    <d v="2018-12-31T00:00:00"/>
    <x v="8"/>
    <s v="Impresos y  Publicaciones"/>
    <n v="88"/>
    <n v="104"/>
    <d v="2018-04-24T00:00:00"/>
    <s v="SECRETARIA JURIDICA DISTRITAL"/>
    <n v="31"/>
    <s v="RESOLUCION"/>
    <n v="5"/>
    <d v="2018-02-07T00:00:00"/>
    <s v="REEMBOLSO DE LA CAJA MENOR DEL MES DE ABRIL DE 2018."/>
    <n v="280650"/>
    <n v="0"/>
    <n v="0"/>
    <n v="280650"/>
    <n v="280650"/>
    <n v="0"/>
    <m/>
    <m/>
  </r>
  <r>
    <n v="2018"/>
    <n v="136"/>
    <n v="1"/>
    <d v="2018-01-01T00:00:00"/>
    <d v="2018-12-31T00:00:00"/>
    <d v="2018-12-31T00:00:00"/>
    <x v="8"/>
    <s v="Impresos y  Publicaciones"/>
    <n v="88"/>
    <n v="112"/>
    <d v="2018-05-22T00:00:00"/>
    <s v="SECRETARIA JURIDICA DISTRITAL"/>
    <n v="31"/>
    <s v="RESOLUCION"/>
    <n v="5"/>
    <d v="2018-02-07T00:00:00"/>
    <s v="REEMBOLSO DE LA CAJA MENOR DEL MES DE MAYO DE 2018."/>
    <n v="212200"/>
    <n v="0"/>
    <n v="0"/>
    <n v="212200"/>
    <n v="212200"/>
    <n v="0"/>
    <m/>
    <m/>
  </r>
  <r>
    <n v="2018"/>
    <n v="136"/>
    <n v="1"/>
    <d v="2018-01-01T00:00:00"/>
    <d v="2018-12-31T00:00:00"/>
    <d v="2018-12-31T00:00:00"/>
    <x v="8"/>
    <s v="Impresos y  Publicaciones"/>
    <n v="88"/>
    <n v="119"/>
    <d v="2018-06-22T00:00:00"/>
    <s v="SECRETARIA JURIDICA DISTRITAL"/>
    <n v="31"/>
    <s v="RESOLUCION"/>
    <n v="5"/>
    <d v="2018-02-07T00:00:00"/>
    <s v="REEMBOLSO DE LA CAJA MENOR DEL MES DE JUNIO DE 2018."/>
    <n v="440250"/>
    <n v="0"/>
    <n v="0"/>
    <n v="440250"/>
    <n v="440250"/>
    <n v="0"/>
    <m/>
    <m/>
  </r>
  <r>
    <n v="2018"/>
    <n v="136"/>
    <n v="1"/>
    <d v="2018-01-01T00:00:00"/>
    <d v="2018-12-31T00:00:00"/>
    <d v="2018-12-31T00:00:00"/>
    <x v="8"/>
    <s v="Impresos y  Publicaciones"/>
    <n v="88"/>
    <n v="129"/>
    <d v="2018-07-24T00:00:00"/>
    <s v="SECRETARIA JURIDICA DISTRITAL"/>
    <n v="31"/>
    <s v="RESOLUCION"/>
    <n v="5"/>
    <d v="2018-02-07T00:00:00"/>
    <s v="Gatos urgentes e inaplazables para ser atendidos por la Caja Menor, según las necesidades de las dependencias de la Secretaría Jurídica Distrital."/>
    <n v="213280"/>
    <n v="0"/>
    <n v="0"/>
    <n v="213280"/>
    <n v="213280"/>
    <n v="0"/>
    <m/>
    <m/>
  </r>
  <r>
    <n v="2018"/>
    <n v="136"/>
    <n v="1"/>
    <d v="2018-01-01T00:00:00"/>
    <d v="2018-12-31T00:00:00"/>
    <d v="2018-12-31T00:00:00"/>
    <x v="8"/>
    <s v="Impresos y  Publicaciones"/>
    <n v="88"/>
    <n v="143"/>
    <d v="2018-08-24T00:00:00"/>
    <s v="SECRETARIA JURIDICA DISTRITAL"/>
    <n v="31"/>
    <s v="RESOLUCION"/>
    <n v="5"/>
    <d v="2018-02-07T00:00:00"/>
    <s v="GATOS URGENTES E INAPLAZABLES PARA SER ATENDIDOS POR LA CAJA MENOR, SEGÚN LAS NECESIDADES DE LAS DEPENDENCIAS DE LA SECRETARÍA JURÍDICA DISTRITAL. REEMBOLSO NO. 7  DEL MES DE AGOSTO."/>
    <n v="679180"/>
    <n v="0"/>
    <n v="0"/>
    <n v="679180"/>
    <n v="679180"/>
    <n v="0"/>
    <m/>
    <m/>
  </r>
  <r>
    <n v="2018"/>
    <n v="136"/>
    <n v="1"/>
    <d v="2018-01-01T00:00:00"/>
    <d v="2018-12-31T00:00:00"/>
    <d v="2018-12-31T00:00:00"/>
    <x v="8"/>
    <s v="Impresos y  Publicaciones"/>
    <n v="88"/>
    <n v="166"/>
    <d v="2018-09-20T00:00:00"/>
    <s v="SECRETARIA JURIDICA DISTRITAL"/>
    <n v="31"/>
    <s v="RESOLUCION"/>
    <n v="5"/>
    <d v="2018-02-07T00:00:00"/>
    <s v="REEMBOLSO DE LA CAJA MENOR DEL MES DE SEPTIEMBRE DE 2018."/>
    <n v="375300"/>
    <n v="0"/>
    <n v="0"/>
    <n v="375300"/>
    <n v="375300"/>
    <n v="0"/>
    <m/>
    <m/>
  </r>
  <r>
    <n v="2018"/>
    <n v="136"/>
    <n v="1"/>
    <d v="2018-01-01T00:00:00"/>
    <d v="2018-12-31T00:00:00"/>
    <d v="2018-12-31T00:00:00"/>
    <x v="8"/>
    <s v="Impresos y  Publicaciones"/>
    <n v="88"/>
    <n v="182"/>
    <d v="2018-10-22T00:00:00"/>
    <s v="SECRETARIA JURIDICA DISTRITAL"/>
    <n v="31"/>
    <s v="RESOLUCION"/>
    <n v="5"/>
    <d v="2018-02-07T00:00:00"/>
    <s v="REEMBOLSO DE LA CAJA MENOR DEL MES DE OCTUBRE DE 2018."/>
    <n v="162330"/>
    <n v="0"/>
    <n v="0"/>
    <n v="162330"/>
    <n v="162330"/>
    <n v="0"/>
    <m/>
    <m/>
  </r>
  <r>
    <n v="2018"/>
    <n v="136"/>
    <n v="1"/>
    <d v="2018-01-01T00:00:00"/>
    <d v="2018-12-31T00:00:00"/>
    <d v="2018-12-31T00:00:00"/>
    <x v="8"/>
    <s v="Impresos y  Publicaciones"/>
    <n v="88"/>
    <n v="203"/>
    <d v="2018-11-26T00:00:00"/>
    <s v="SECRETARIA JURIDICA DISTRITAL"/>
    <n v="31"/>
    <s v="RESOLUCION"/>
    <n v="5"/>
    <d v="2018-02-07T00:00:00"/>
    <s v="REEMBOLSO DE LA CAJA MENOR DEL MES DE NOVIEMBRE DE 2018."/>
    <n v="63128"/>
    <n v="0"/>
    <n v="0"/>
    <n v="63128"/>
    <n v="63128"/>
    <n v="0"/>
    <m/>
    <m/>
  </r>
  <r>
    <n v="2018"/>
    <n v="136"/>
    <n v="1"/>
    <d v="2018-01-01T00:00:00"/>
    <d v="2018-12-31T00:00:00"/>
    <d v="2018-12-31T00:00:00"/>
    <x v="8"/>
    <s v="Impresos y  Publicaciones"/>
    <n v="88"/>
    <n v="217"/>
    <d v="2018-12-20T00:00:00"/>
    <s v="SECRETARIA JURIDICA DISTRITAL"/>
    <n v="31"/>
    <s v="RESOLUCION"/>
    <n v="5"/>
    <d v="2018-02-07T00:00:00"/>
    <s v="REEMBOLSO DE LA CAJA MENOR DEL MES DE DICIEMBRE DE 2018 ."/>
    <n v="429846"/>
    <n v="0"/>
    <n v="0"/>
    <n v="429846"/>
    <n v="429846"/>
    <n v="0"/>
    <m/>
    <m/>
  </r>
  <r>
    <n v="2018"/>
    <n v="136"/>
    <n v="1"/>
    <d v="2018-01-01T00:00:00"/>
    <d v="2018-12-31T00:00:00"/>
    <d v="2018-12-31T00:00:00"/>
    <x v="13"/>
    <s v="Mantenimiento Entidad"/>
    <n v="88"/>
    <n v="91"/>
    <d v="2018-03-12T00:00:00"/>
    <s v="SECRETARIA JURIDICA DISTRITAL"/>
    <n v="31"/>
    <s v="RESOLUCION"/>
    <n v="5"/>
    <d v="2018-02-07T00:00:00"/>
    <s v="REEMBOLSO DE LA CAJA MENOR DE LA SECRETARIA JURIDICA DISTRITAL DEL MES DE FEBRERO DE 2018."/>
    <n v="254500"/>
    <n v="0"/>
    <n v="0"/>
    <n v="254500"/>
    <n v="254500"/>
    <n v="0"/>
    <m/>
    <m/>
  </r>
  <r>
    <n v="2018"/>
    <n v="136"/>
    <n v="1"/>
    <d v="2018-01-01T00:00:00"/>
    <d v="2018-12-31T00:00:00"/>
    <d v="2018-12-31T00:00:00"/>
    <x v="13"/>
    <s v="Mantenimiento Entidad"/>
    <n v="88"/>
    <n v="93"/>
    <d v="2018-03-23T00:00:00"/>
    <s v="SECRETARIA JURIDICA DISTRITAL"/>
    <n v="31"/>
    <s v="RESOLUCION"/>
    <n v="5"/>
    <d v="2018-02-07T00:00:00"/>
    <s v="REEMBOLSO NO. 2 CORRESPONDIENTE AL  MES DE MARZO DE 2018, DE LA CAJA MENOR  DE LA SECRETARÍA JURÍDICA DISTRITAL."/>
    <n v="34000"/>
    <n v="34000"/>
    <n v="0"/>
    <n v="0"/>
    <n v="0"/>
    <n v="0"/>
    <m/>
    <m/>
  </r>
  <r>
    <n v="2018"/>
    <n v="136"/>
    <n v="1"/>
    <d v="2018-01-01T00:00:00"/>
    <d v="2018-12-31T00:00:00"/>
    <d v="2018-12-31T00:00:00"/>
    <x v="13"/>
    <s v="Mantenimiento Entidad"/>
    <n v="88"/>
    <n v="94"/>
    <d v="2018-03-23T00:00:00"/>
    <s v="SECRETARIA JURIDICA DISTRITAL"/>
    <n v="31"/>
    <s v="RESOLUCION"/>
    <n v="5"/>
    <d v="2018-02-07T00:00:00"/>
    <s v="REEMBOLSO NO. 2 CORRESPONDIENTE AL MES DE MARZO DE 2018, DE LA CAJA MENOR DE  LA SECRETARÍA JURÍDICA DISTRITAL."/>
    <n v="34000"/>
    <n v="0"/>
    <n v="0"/>
    <n v="34000"/>
    <n v="34000"/>
    <n v="0"/>
    <m/>
    <m/>
  </r>
  <r>
    <n v="2018"/>
    <n v="136"/>
    <n v="1"/>
    <d v="2018-01-01T00:00:00"/>
    <d v="2018-12-31T00:00:00"/>
    <d v="2018-12-31T00:00:00"/>
    <x v="13"/>
    <s v="Mantenimiento Entidad"/>
    <n v="88"/>
    <n v="112"/>
    <d v="2018-05-22T00:00:00"/>
    <s v="SECRETARIA JURIDICA DISTRITAL"/>
    <n v="31"/>
    <s v="RESOLUCION"/>
    <n v="5"/>
    <d v="2018-02-07T00:00:00"/>
    <s v="REEMBOLSO DE LA CAJA MENOR DEL MES DE MAYO DE 2018."/>
    <n v="17000"/>
    <n v="0"/>
    <n v="0"/>
    <n v="17000"/>
    <n v="17000"/>
    <n v="0"/>
    <m/>
    <m/>
  </r>
  <r>
    <n v="2018"/>
    <n v="136"/>
    <n v="1"/>
    <d v="2018-01-01T00:00:00"/>
    <d v="2018-12-31T00:00:00"/>
    <d v="2018-12-31T00:00:00"/>
    <x v="13"/>
    <s v="Mantenimiento Entidad"/>
    <n v="163"/>
    <n v="139"/>
    <d v="2018-08-22T00:00:00"/>
    <s v="SECRETARIA GENERAL DE LA ALCALDIA MAYOR DE BOGOTA D.C."/>
    <n v="21"/>
    <s v="CONVENIO INTERADMINISTRATIVO"/>
    <n v="102"/>
    <d v="2018-08-22T00:00:00"/>
    <s v="AUNAR ESFUERZOS TÉCNICOS, ADMINSTRATIVOS Y FINANCIEROS ENTRE LA SECRETARÍA GENERAL DE LA ALCALDÍA MAYOR DE BOGOTÁ D.C., Y LA SECRETARÍA JURÍDICA DISTRITAL, PARA LA CONTRATACIÓN DEL SERVICIO DE ASEO Y CAFETERÍA DURANTE LA VIGENCIA 2018 Y 2019."/>
    <n v="805000000"/>
    <n v="0"/>
    <n v="0"/>
    <n v="805000000"/>
    <n v="805000000"/>
    <n v="0"/>
    <m/>
    <m/>
  </r>
  <r>
    <n v="2018"/>
    <n v="136"/>
    <n v="1"/>
    <d v="2018-01-01T00:00:00"/>
    <d v="2018-12-31T00:00:00"/>
    <d v="2018-12-31T00:00:00"/>
    <x v="13"/>
    <s v="Mantenimiento Entidad"/>
    <n v="88"/>
    <n v="182"/>
    <d v="2018-10-22T00:00:00"/>
    <s v="SECRETARIA JURIDICA DISTRITAL"/>
    <n v="31"/>
    <s v="RESOLUCION"/>
    <n v="5"/>
    <d v="2018-02-07T00:00:00"/>
    <s v="REEMBOLSO DE LA CAJA MENOR DEL MES DE OCTUBRE DE 2018."/>
    <n v="70000"/>
    <n v="0"/>
    <n v="0"/>
    <n v="70000"/>
    <n v="70000"/>
    <n v="0"/>
    <m/>
    <m/>
  </r>
  <r>
    <n v="2018"/>
    <n v="136"/>
    <n v="1"/>
    <d v="2018-01-01T00:00:00"/>
    <d v="2018-12-31T00:00:00"/>
    <d v="2018-12-31T00:00:00"/>
    <x v="13"/>
    <s v="Mantenimiento Entidad"/>
    <n v="88"/>
    <n v="203"/>
    <d v="2018-11-26T00:00:00"/>
    <s v="SECRETARIA JURIDICA DISTRITAL"/>
    <n v="31"/>
    <s v="RESOLUCION"/>
    <n v="5"/>
    <d v="2018-02-07T00:00:00"/>
    <s v="REEMBOLSO DE LA CAJA MENOR DEL MES DE NOVIEMBRE DE 2018."/>
    <n v="222442"/>
    <n v="0"/>
    <n v="0"/>
    <n v="222442"/>
    <n v="222442"/>
    <n v="0"/>
    <m/>
    <m/>
  </r>
  <r>
    <n v="2018"/>
    <n v="136"/>
    <n v="1"/>
    <d v="2018-01-01T00:00:00"/>
    <d v="2018-12-31T00:00:00"/>
    <d v="2018-12-31T00:00:00"/>
    <x v="13"/>
    <s v="Mantenimiento Entidad"/>
    <n v="88"/>
    <n v="217"/>
    <d v="2018-12-20T00:00:00"/>
    <s v="SECRETARIA JURIDICA DISTRITAL"/>
    <n v="31"/>
    <s v="RESOLUCION"/>
    <n v="5"/>
    <d v="2018-02-07T00:00:00"/>
    <s v="REEMBOLSO DE LA CAJA MENOR DEL MES DE DICIEMBRE DE 2018 ."/>
    <n v="249900"/>
    <n v="0"/>
    <n v="0"/>
    <n v="249900"/>
    <n v="249900"/>
    <n v="0"/>
    <m/>
    <m/>
  </r>
  <r>
    <n v="2018"/>
    <n v="136"/>
    <n v="1"/>
    <d v="2018-01-01T00:00:00"/>
    <d v="2018-12-31T00:00:00"/>
    <d v="2018-12-31T00:00:00"/>
    <x v="3"/>
    <s v="Capacitación Interna"/>
    <n v="161"/>
    <n v="135"/>
    <d v="2018-08-08T00:00:00"/>
    <s v="FUNDACION UNIVERSIDAD EXTERNADO DE COLOMBIA"/>
    <n v="31"/>
    <s v="RESOLUCION"/>
    <n v="145"/>
    <d v="2018-08-03T00:00:00"/>
    <s v="Pago inscripciones de algunos servidores de la Secretaría Jurídica Distrital para asistir a las XL Jornadas Internacionales de Derecho Penal a realizar los días 8, 9 y 10 de agosto de 2018, en la Universidad Externando de Colombia."/>
    <n v="1480000"/>
    <n v="0"/>
    <n v="0"/>
    <n v="1480000"/>
    <n v="1480000"/>
    <n v="0"/>
    <m/>
    <m/>
  </r>
  <r>
    <n v="2018"/>
    <n v="136"/>
    <n v="1"/>
    <d v="2018-01-01T00:00:00"/>
    <d v="2018-12-31T00:00:00"/>
    <d v="2018-12-31T00:00:00"/>
    <x v="3"/>
    <s v="Capacitación Interna"/>
    <n v="170"/>
    <n v="142"/>
    <d v="2018-08-23T00:00:00"/>
    <s v="LEGIS INFORMACION PROFESIONAL S A"/>
    <n v="31"/>
    <s v="RESOLUCION"/>
    <n v="151"/>
    <d v="2018-08-23T00:00:00"/>
    <s v="PAGO DE INSCRIPCIONES DE ALGUNOS SERVIDORES DE LA SECRETARÍA JURÍDICA DISTRITAL, CON EL FIN DE ASISTIR AL SEMINARIO &quot;NOVEDADES DEL CGP EN MATERIA PROBATORIA&quot;,  ORGANIZADO POR LA FIRMA LEGIS INFORMACIÓN PROFESIONAL S.A., A REALIZARSE EL DÍA 24 AGOSTO DE 2018, EN EL HOTEL CAPITAL DE LA CIUDAD DE BOGOTÁ, D.C."/>
    <n v="3561075"/>
    <n v="0"/>
    <n v="0"/>
    <n v="3561075"/>
    <n v="3561075"/>
    <n v="0"/>
    <m/>
    <m/>
  </r>
  <r>
    <n v="2018"/>
    <n v="136"/>
    <n v="1"/>
    <d v="2018-01-01T00:00:00"/>
    <d v="2018-12-31T00:00:00"/>
    <d v="2018-12-31T00:00:00"/>
    <x v="3"/>
    <s v="Capacitación Interna"/>
    <n v="177"/>
    <n v="151"/>
    <d v="2018-09-05T00:00:00"/>
    <s v="INSTITUTO COLOMBIANO DE DERECHO PROCESAL"/>
    <n v="31"/>
    <s v="RESOLUCION"/>
    <n v="154"/>
    <d v="2018-09-04T00:00:00"/>
    <s v="INSCRIPCIONES DE LAS SERVIDORAS,  MARTHA ADRIANA CATALINA BALLESTEROS SANCHEZ, ALEJANDRA PATRICIA OSPINA FLOREZ Y DIANA MARIA MORENO VARGAS DE LA SECRETARÍA JURÍDICA DISTRITAL, PARA ASISTIR AL XXXIX CONGRESO COLOMBIANO DE DERECHO PROCESAL, ORGANIZADO POR EL INSTITUTO COLOMBIANO DE DERECHO PROCESAL, A REALIZARSE EN LA CIUDAD DE CALI, DURANTE LOS DÍAS 5, 6 Y 7 DE SEPTIEMBRE DE 2018."/>
    <n v="2700000"/>
    <n v="0"/>
    <n v="0"/>
    <n v="2700000"/>
    <n v="2700000"/>
    <n v="0"/>
    <m/>
    <m/>
  </r>
  <r>
    <n v="2018"/>
    <n v="136"/>
    <n v="1"/>
    <d v="2018-01-01T00:00:00"/>
    <d v="2018-12-31T00:00:00"/>
    <d v="2018-12-31T00:00:00"/>
    <x v="3"/>
    <s v="Capacitación Interna"/>
    <n v="182"/>
    <n v="164"/>
    <d v="2018-09-19T00:00:00"/>
    <s v="AUDITOOL SAS"/>
    <n v="31"/>
    <s v="RESOLUCION"/>
    <n v="174"/>
    <d v="2018-09-14T00:00:00"/>
    <s v="Suscripción para la activación de dos licencias por doce meses,  con el fin de  acceder a los cursos online de Auditoría y Control Interno, para dos servidores de la Oficina de Control Interno de la Secretaría Jurídica Distrital."/>
    <n v="560574"/>
    <n v="0"/>
    <n v="0"/>
    <n v="560574"/>
    <n v="560574"/>
    <n v="0"/>
    <m/>
    <m/>
  </r>
  <r>
    <n v="2018"/>
    <n v="136"/>
    <n v="1"/>
    <d v="2018-01-01T00:00:00"/>
    <d v="2018-12-31T00:00:00"/>
    <d v="2018-12-31T00:00:00"/>
    <x v="3"/>
    <s v="Capacitación Interna"/>
    <n v="187"/>
    <n v="165"/>
    <d v="2018-09-19T00:00:00"/>
    <s v="CAMARA DE COMERCIO DE BOGOTA"/>
    <n v="31"/>
    <s v="RESOLUCION"/>
    <n v="176"/>
    <d v="2018-09-19T00:00:00"/>
    <s v="PAGO DE INSCRIPCIONES DE TRES  SERVIDORES DE LA SECRETARIA JURÍDICA DISTRITAL, PARA ASISTIR AL SEMINARIO ASPECTOS TRIBUTARIOS Y LABORALES DE LA NÓMINA, A REALIZARSE EN LA CAMARA DE COMERCIO DE BOGOTÁ, LOS DÍAS 20 Y 21 DE SEPTIEMBRE DE 2018"/>
    <n v="2397260"/>
    <n v="0"/>
    <n v="0"/>
    <n v="2397260"/>
    <n v="2397260"/>
    <n v="0"/>
    <m/>
    <m/>
  </r>
  <r>
    <n v="2018"/>
    <n v="136"/>
    <n v="1"/>
    <d v="2018-01-01T00:00:00"/>
    <d v="2018-12-31T00:00:00"/>
    <d v="2018-12-31T00:00:00"/>
    <x v="3"/>
    <s v="Capacitación Interna"/>
    <n v="188"/>
    <n v="167"/>
    <d v="2018-09-20T00:00:00"/>
    <s v="BELTRAN PARDO ABOGADOS &amp; ASOCIADOS S.A.S"/>
    <n v="31"/>
    <s v="RESOLUCION"/>
    <n v="178"/>
    <d v="2018-09-20T00:00:00"/>
    <s v="Inscripción de seis (6) servidores de la Secretaría Jurídica Distrital, para que asistan al cuarto  Conversatorio de COMPRAS PÚBLICAS EFECTIVAS, a realizarse el 21 de septiembre de 2018, en el Hotel Tequendama de Bogotá, D.C, evento organizado por la firma Beltran Pardo Abogados &amp; Asociados SAS."/>
    <n v="3780000"/>
    <n v="0"/>
    <n v="0"/>
    <n v="3780000"/>
    <n v="3780000"/>
    <n v="0"/>
    <m/>
    <m/>
  </r>
  <r>
    <n v="2018"/>
    <n v="136"/>
    <n v="1"/>
    <d v="2018-01-01T00:00:00"/>
    <d v="2018-12-31T00:00:00"/>
    <d v="2018-12-31T00:00:00"/>
    <x v="3"/>
    <s v="Capacitación Interna"/>
    <n v="196"/>
    <n v="178"/>
    <d v="2018-10-16T00:00:00"/>
    <s v="FUNDACION UNIVERSIDAD EXTERNADO DE COLOMBIA"/>
    <n v="31"/>
    <s v="RESOLUCION"/>
    <n v="192"/>
    <d v="2018-10-16T00:00:00"/>
    <s v="INSCRIPCIÓN DE DOCE (12) SERVIDORES DE LA SECRETARÍA JURÍDICA DISTRITAL, PARA ASISTIR AL XIX JORNADAS DE DERECHO CONSTITUCIONAL, A REALIZARSE LOS DIAS 17,18 Y 19 DE OCTUBRE DE 2018, ORGANIZADO POR LA UNIVERSIDAD EXTERNADO DE COLOMBIA."/>
    <n v="1800000"/>
    <n v="0"/>
    <n v="0"/>
    <n v="1800000"/>
    <n v="1800000"/>
    <n v="0"/>
    <m/>
    <m/>
  </r>
  <r>
    <n v="2018"/>
    <n v="136"/>
    <n v="1"/>
    <d v="2018-01-01T00:00:00"/>
    <d v="2018-12-31T00:00:00"/>
    <d v="2018-12-31T00:00:00"/>
    <x v="3"/>
    <s v="Capacitación Interna"/>
    <n v="203"/>
    <n v="191"/>
    <d v="2018-10-30T00:00:00"/>
    <s v="UNIVERSIDAD DE LOS ANDES"/>
    <n v="31"/>
    <s v="RESOLUCION"/>
    <n v="199"/>
    <d v="2018-10-29T00:00:00"/>
    <s v="INSCRIPCIÓN DE ALGUNOS SERVIDORES DE LA SECRETARÍA JURÍDICA DISTRITAL, PARA ASISTIR AL V CONGRESO DE COMPRA PÚBLICA, XVI JORNADAS DE CONTRATACIÓN ESTATAL,ORGANIZADO POR LA UNIVERSIDAD DE LOS ANDES,  A REALIZARSE EN LA CIUDAD DE CARTAGENA DE INDIAS,  LOS DÍAS 31 DE OCTUBRE, 1 Y 2 DE NOVIEMBRE DE 2018."/>
    <n v="8520000"/>
    <n v="0"/>
    <n v="0"/>
    <n v="8520000"/>
    <n v="8520000"/>
    <n v="0"/>
    <m/>
    <m/>
  </r>
  <r>
    <n v="2018"/>
    <n v="136"/>
    <n v="1"/>
    <d v="2018-01-01T00:00:00"/>
    <d v="2018-12-31T00:00:00"/>
    <d v="2018-12-31T00:00:00"/>
    <x v="3"/>
    <s v="Capacitación Interna"/>
    <n v="203"/>
    <n v="192"/>
    <d v="2018-10-31T00:00:00"/>
    <s v="UNIVERSIDAD DE LOS ANDES"/>
    <n v="31"/>
    <s v="RESOLUCION"/>
    <n v="199"/>
    <d v="2018-10-29T00:00:00"/>
    <s v="Inscripción de algunos servidores de la Secretaría Jurídica Distrital, para asistir al V Congreso de Compra Pública, XVI Jornadas de Contratación Estatal,organizado por la Universidad de los Andes,  a realizarse en la ciudad de Cartagena de Indias,  los días 31 de octubre, 1 y 2 de noviembre de 2018,"/>
    <n v="1420000"/>
    <n v="0"/>
    <n v="0"/>
    <n v="1420000"/>
    <n v="1420000"/>
    <n v="0"/>
    <m/>
    <m/>
  </r>
  <r>
    <n v="2018"/>
    <n v="136"/>
    <n v="1"/>
    <d v="2018-01-01T00:00:00"/>
    <d v="2018-12-31T00:00:00"/>
    <d v="2018-12-31T00:00:00"/>
    <x v="3"/>
    <s v="Capacitación Interna"/>
    <n v="216"/>
    <n v="202"/>
    <d v="2018-11-23T00:00:00"/>
    <s v="INSTITUTO COLOMBIANO DE DERECHO DISCIPLINARIO"/>
    <n v="31"/>
    <s v="RESOLUCION"/>
    <n v="216"/>
    <d v="2018-11-23T00:00:00"/>
    <s v="INSCRIPCIÓN DE CINCO SERVIDORES PARA QUE PARTICIPEN EN EL XI CONGRESO INTERNACIONAL DE DERECHO DISCIPLINARIO 2018, A REALIZARSE EN LA CIUDAD DE BOGOTÁ, D.C., DURANTE LOS DÍAS 26 Y 27 DE NOVIEMBRE DE 2018."/>
    <n v="5750000"/>
    <n v="0"/>
    <n v="0"/>
    <n v="5750000"/>
    <n v="5750000"/>
    <n v="0"/>
    <m/>
    <m/>
  </r>
  <r>
    <n v="2018"/>
    <n v="136"/>
    <n v="1"/>
    <d v="2018-01-01T00:00:00"/>
    <d v="2018-12-31T00:00:00"/>
    <d v="2018-12-31T00:00:00"/>
    <x v="4"/>
    <s v="Bienestar e Incentivos"/>
    <n v="109"/>
    <n v="103"/>
    <d v="2018-04-19T00:00:00"/>
    <s v="WALTER  OSPINA ZAPATA"/>
    <n v="31"/>
    <s v="RESOLUCION"/>
    <n v="74"/>
    <d v="2018-04-09T00:00:00"/>
    <s v="AJUSTE A LA ÓRDEN DE PAGO NO. 657 DE 2017,  QUE CORRESPONDE AL SERVIDOR PÚBLICO WALTER OSPINA ZAPATA, DE ACUERDO A LA RESOLUCIÓN NO. 074 DEL 09 DE ABRIL DE 2018."/>
    <n v="774323"/>
    <n v="0"/>
    <n v="0"/>
    <n v="774323"/>
    <n v="774323"/>
    <n v="0"/>
    <m/>
    <m/>
  </r>
  <r>
    <n v="2018"/>
    <n v="136"/>
    <n v="1"/>
    <d v="2018-01-01T00:00:00"/>
    <d v="2018-12-31T00:00:00"/>
    <d v="2018-12-31T00:00:00"/>
    <x v="4"/>
    <s v="Bienestar e Incentivos"/>
    <n v="147"/>
    <n v="158"/>
    <d v="2018-09-17T00:00:00"/>
    <s v="ZULMA  ROJAS SUAREZ"/>
    <n v="31"/>
    <s v="RESOLUCION"/>
    <n v="165"/>
    <d v="2018-09-10T00:00:00"/>
    <s v="RECONOCER EL PAGO DEL 70% DE LA FINANCIACIÓN DEL CUARTO SEMESTRE DE LA MAESTRIA EN GOBIERNO DEL TERRITORIO Y GESTION PÚBLICA QUE CURSA EN LA PONTIFICIA UNIVERSIDAD JAVERIANA."/>
    <n v="9401242"/>
    <n v="0"/>
    <n v="0"/>
    <n v="9401242"/>
    <n v="9401242"/>
    <n v="0"/>
    <m/>
    <m/>
  </r>
  <r>
    <n v="2018"/>
    <n v="136"/>
    <n v="1"/>
    <d v="2018-01-01T00:00:00"/>
    <d v="2018-12-31T00:00:00"/>
    <d v="2018-12-31T00:00:00"/>
    <x v="4"/>
    <s v="Bienestar e Incentivos"/>
    <n v="147"/>
    <n v="159"/>
    <d v="2018-09-17T00:00:00"/>
    <s v="WALTER  OSPINA ZAPATA"/>
    <n v="31"/>
    <s v="RESOLUCION"/>
    <n v="163"/>
    <d v="2018-09-10T00:00:00"/>
    <s v="RECONOCER EL PAGO DEL 50% DE LA FINANCIACIÓN DE EDUCACIÓN SUPERIOR EN NIVEL ACADEMICO DE PREGRADO DE SU HIJO DAVID FERNANDO OSPINA TOVAR, QUE CURSA QUINTO NIVEL DEL PROGRAMA DE CINE EN LA UNIVERSIDAD CENTRAL Y FINANCIACIÓN DE LA PENSIÓN DE SU HIJA PAULA SOFIA OSPINA TOVAR,  QUE CURSA DECIMO GRADO DE EDUCACIÓN MEDIA ACADÉMICA EN EL COLEGIO CENTRO LESTONNAC COMPAÑIA DE MARÍA."/>
    <n v="3530150"/>
    <n v="0"/>
    <n v="0"/>
    <n v="3530150"/>
    <n v="3530150"/>
    <n v="0"/>
    <m/>
    <m/>
  </r>
  <r>
    <n v="2018"/>
    <n v="136"/>
    <n v="1"/>
    <d v="2018-01-01T00:00:00"/>
    <d v="2018-12-31T00:00:00"/>
    <d v="2018-12-31T00:00:00"/>
    <x v="4"/>
    <s v="Bienestar e Incentivos"/>
    <n v="147"/>
    <n v="160"/>
    <d v="2018-09-17T00:00:00"/>
    <s v="MILDRED PAOLA ARDILA VERGARA"/>
    <n v="31"/>
    <s v="RESOLUCION"/>
    <n v="164"/>
    <d v="2018-09-10T00:00:00"/>
    <s v="RECONOCER EL PAGO DEL 50% DE LA FINANCIACIÓN DE LA PENSIÓN DE SU HIJO NEFFER SEBASTIAN NOSSA ARDILA,  QUIEN CURSA CUARTO GRADO DE EDUCACIÓN BÁSICA PRIMARIA EN EL COLEGIO SAN JOSÉ."/>
    <n v="1220000"/>
    <n v="0"/>
    <n v="0"/>
    <n v="1220000"/>
    <n v="1220000"/>
    <n v="0"/>
    <m/>
    <m/>
  </r>
  <r>
    <n v="2018"/>
    <n v="136"/>
    <n v="1"/>
    <d v="2018-01-01T00:00:00"/>
    <d v="2018-12-31T00:00:00"/>
    <d v="2018-12-31T00:00:00"/>
    <x v="4"/>
    <s v="Bienestar e Incentivos"/>
    <n v="147"/>
    <n v="201"/>
    <d v="2018-11-23T00:00:00"/>
    <s v="GLORIA MAGDALENA DIAGO CASASBUENAS"/>
    <n v="31"/>
    <s v="RESOLUCION"/>
    <n v="198"/>
    <d v="2018-11-23T00:00:00"/>
    <s v="RECONOCER A LA SERVIDORA GLORIA MAGDALENA DIAGO CASABUENAS, LA FINANCIACIÓN DE LA PENSIÓN DE SU SOBRINA DE LA CUAL EJERCE LA PATRIA POTESTAD, EL CUIDADO Y CUSTODIA PERSONAL DE LA MENOR LAURA VALENTINA DIAGO TRUJILLO, LA CUAL CURSA DÉCIMO GRADO DE EDUCACIÓN MEDIA EN EL INSTITUTO MILITAR ANTONIO RICAURTE."/>
    <n v="755000"/>
    <n v="0"/>
    <n v="0"/>
    <n v="755000"/>
    <n v="755000"/>
    <n v="0"/>
    <m/>
    <m/>
  </r>
  <r>
    <n v="2018"/>
    <n v="136"/>
    <n v="1"/>
    <d v="2018-01-01T00:00:00"/>
    <d v="2018-12-31T00:00:00"/>
    <d v="2018-12-31T00:00:00"/>
    <x v="4"/>
    <s v="Bienestar e Incentivos"/>
    <n v="228"/>
    <n v="214"/>
    <d v="2018-12-19T00:00:00"/>
    <s v="JESUS MARIA MONTOYA MALDONADO"/>
    <n v="31"/>
    <s v="RESOLUCION"/>
    <n v="236"/>
    <d v="2018-12-19T00:00:00"/>
    <s v="Pago del incentivo pecuniario otorgado al equipo de trabajo conformado por los servidores Nelsón Julian Salazar U, Martha Liliana Barrera D y Jesús María Montoya M, ganadores  de la vigencia 2018, con el proyecto &quot;Cartilla de Inducción y Reinducción&quot;, de conformidad con lo dispuesto en el Plan de Incentivos de la Secretaría Jurídica Distrital."/>
    <n v="1562484"/>
    <n v="0"/>
    <n v="0"/>
    <n v="1562484"/>
    <n v="1562484"/>
    <n v="0"/>
    <m/>
    <m/>
  </r>
  <r>
    <n v="2018"/>
    <n v="136"/>
    <n v="1"/>
    <d v="2018-01-01T00:00:00"/>
    <d v="2018-12-31T00:00:00"/>
    <d v="2018-12-31T00:00:00"/>
    <x v="4"/>
    <s v="Bienestar e Incentivos"/>
    <n v="228"/>
    <n v="215"/>
    <d v="2018-12-19T00:00:00"/>
    <s v="NELSON JULIAN SALAZAR URRUTIA"/>
    <n v="31"/>
    <s v="RESOLUCION"/>
    <n v="236"/>
    <d v="2018-12-19T00:00:00"/>
    <s v="Pago del incentivo pecuniario otorgado al equipo de trabajo conformado por los servidores Nelsón Julian Salazar U, Martha Liliana Barrera D y Jesús María Montoya M, ganadores  de la vigencia 2018, con el proyecto &quot;Cartilla de Inducción y Reinducción&quot;, de conformidad con lo dispuesto en el Plan de Incentivos de la Secretaría Jurídica Distrital."/>
    <n v="1562484"/>
    <n v="0"/>
    <n v="0"/>
    <n v="1562484"/>
    <n v="1562484"/>
    <n v="0"/>
    <m/>
    <m/>
  </r>
  <r>
    <n v="2018"/>
    <n v="136"/>
    <n v="1"/>
    <d v="2018-01-01T00:00:00"/>
    <d v="2018-12-31T00:00:00"/>
    <d v="2018-12-31T00:00:00"/>
    <x v="45"/>
    <s v="Impuestos, Tasas, Contribuciones, Derechos y Multas"/>
    <n v="88"/>
    <n v="91"/>
    <d v="2018-03-12T00:00:00"/>
    <s v="SECRETARIA JURIDICA DISTRITAL"/>
    <n v="31"/>
    <s v="RESOLUCION"/>
    <n v="5"/>
    <d v="2018-02-07T00:00:00"/>
    <s v="REEMBOLSO DE LA CAJA MENOR DE LA SECRETARIA JURIDICA DISTRITAL DEL MES DE FEBRERO DE 2018."/>
    <n v="24280"/>
    <n v="0"/>
    <n v="0"/>
    <n v="24280"/>
    <n v="24280"/>
    <n v="0"/>
    <m/>
    <m/>
  </r>
  <r>
    <n v="2018"/>
    <n v="136"/>
    <n v="1"/>
    <d v="2018-01-01T00:00:00"/>
    <d v="2018-12-31T00:00:00"/>
    <d v="2018-12-31T00:00:00"/>
    <x v="45"/>
    <s v="Impuestos, Tasas, Contribuciones, Derechos y Multas"/>
    <n v="88"/>
    <n v="93"/>
    <d v="2018-03-23T00:00:00"/>
    <s v="SECRETARIA JURIDICA DISTRITAL"/>
    <n v="31"/>
    <s v="RESOLUCION"/>
    <n v="5"/>
    <d v="2018-02-07T00:00:00"/>
    <s v="REEMBOLSO NO. 2 CORRESPONDIENTE AL  MES DE MARZO DE 2018, DE LA CAJA MENOR  DE LA SECRETARÍA JURÍDICA DISTRITAL."/>
    <n v="62710"/>
    <n v="62710"/>
    <n v="0"/>
    <n v="0"/>
    <n v="0"/>
    <n v="0"/>
    <m/>
    <m/>
  </r>
  <r>
    <n v="2018"/>
    <n v="136"/>
    <n v="1"/>
    <d v="2018-01-01T00:00:00"/>
    <d v="2018-12-31T00:00:00"/>
    <d v="2018-12-31T00:00:00"/>
    <x v="45"/>
    <s v="Impuestos, Tasas, Contribuciones, Derechos y Multas"/>
    <n v="88"/>
    <n v="94"/>
    <d v="2018-03-23T00:00:00"/>
    <s v="SECRETARIA JURIDICA DISTRITAL"/>
    <n v="31"/>
    <s v="RESOLUCION"/>
    <n v="5"/>
    <d v="2018-02-07T00:00:00"/>
    <s v="REEMBOLSO NO. 2 CORRESPONDIENTE AL MES DE MARZO DE 2018, DE LA CAJA MENOR DE  LA SECRETARÍA JURÍDICA DISTRITAL."/>
    <n v="62710"/>
    <n v="0"/>
    <n v="0"/>
    <n v="62710"/>
    <n v="62710"/>
    <n v="0"/>
    <m/>
    <m/>
  </r>
  <r>
    <n v="2018"/>
    <n v="136"/>
    <n v="1"/>
    <d v="2018-01-01T00:00:00"/>
    <d v="2018-12-31T00:00:00"/>
    <d v="2018-12-31T00:00:00"/>
    <x v="45"/>
    <s v="Impuestos, Tasas, Contribuciones, Derechos y Multas"/>
    <n v="88"/>
    <n v="104"/>
    <d v="2018-04-24T00:00:00"/>
    <s v="SECRETARIA JURIDICA DISTRITAL"/>
    <n v="31"/>
    <s v="RESOLUCION"/>
    <n v="5"/>
    <d v="2018-02-07T00:00:00"/>
    <s v="REEMBOLSO DE LA CAJA MENOR DEL MES DE ABRIL DE 2018."/>
    <n v="58000"/>
    <n v="0"/>
    <n v="0"/>
    <n v="58000"/>
    <n v="58000"/>
    <n v="0"/>
    <m/>
    <m/>
  </r>
  <r>
    <n v="2018"/>
    <n v="136"/>
    <n v="1"/>
    <d v="2018-01-01T00:00:00"/>
    <d v="2018-12-31T00:00:00"/>
    <d v="2018-12-31T00:00:00"/>
    <x v="45"/>
    <s v="Impuestos, Tasas, Contribuciones, Derechos y Multas"/>
    <n v="88"/>
    <n v="112"/>
    <d v="2018-05-22T00:00:00"/>
    <s v="SECRETARIA JURIDICA DISTRITAL"/>
    <n v="31"/>
    <s v="RESOLUCION"/>
    <n v="5"/>
    <d v="2018-02-07T00:00:00"/>
    <s v="REEMBOLSO DE LA CAJA MENOR DEL MES DE MAYO DE 2018."/>
    <n v="49270"/>
    <n v="0"/>
    <n v="0"/>
    <n v="49270"/>
    <n v="49270"/>
    <n v="0"/>
    <m/>
    <m/>
  </r>
  <r>
    <n v="2018"/>
    <n v="136"/>
    <n v="1"/>
    <d v="2018-01-01T00:00:00"/>
    <d v="2018-12-31T00:00:00"/>
    <d v="2018-12-31T00:00:00"/>
    <x v="45"/>
    <s v="Impuestos, Tasas, Contribuciones, Derechos y Multas"/>
    <n v="88"/>
    <n v="119"/>
    <d v="2018-06-22T00:00:00"/>
    <s v="SECRETARIA JURIDICA DISTRITAL"/>
    <n v="31"/>
    <s v="RESOLUCION"/>
    <n v="5"/>
    <d v="2018-02-07T00:00:00"/>
    <s v="REEMBOLSO DE LA CAJA MENOR DEL MES DE JUNIO DE 2018."/>
    <n v="42840"/>
    <n v="0"/>
    <n v="0"/>
    <n v="42840"/>
    <n v="42840"/>
    <n v="0"/>
    <m/>
    <m/>
  </r>
  <r>
    <n v="2018"/>
    <n v="136"/>
    <n v="1"/>
    <d v="2018-01-01T00:00:00"/>
    <d v="2018-12-31T00:00:00"/>
    <d v="2018-12-31T00:00:00"/>
    <x v="45"/>
    <s v="Impuestos, Tasas, Contribuciones, Derechos y Multas"/>
    <n v="88"/>
    <n v="129"/>
    <d v="2018-07-24T00:00:00"/>
    <s v="SECRETARIA JURIDICA DISTRITAL"/>
    <n v="31"/>
    <s v="RESOLUCION"/>
    <n v="5"/>
    <d v="2018-02-07T00:00:00"/>
    <s v="Gatos urgentes e inaplazables para ser atendidos por la Caja Menor, según las necesidades de las dependencias de la Secretaría Jurídica Distrital."/>
    <n v="12209"/>
    <n v="0"/>
    <n v="0"/>
    <n v="12209"/>
    <n v="12209"/>
    <n v="0"/>
    <m/>
    <m/>
  </r>
  <r>
    <n v="2018"/>
    <n v="136"/>
    <n v="1"/>
    <d v="2018-01-01T00:00:00"/>
    <d v="2018-12-31T00:00:00"/>
    <d v="2018-12-31T00:00:00"/>
    <x v="45"/>
    <s v="Impuestos, Tasas, Contribuciones, Derechos y Multas"/>
    <n v="88"/>
    <n v="182"/>
    <d v="2018-10-22T00:00:00"/>
    <s v="SECRETARIA JURIDICA DISTRITAL"/>
    <n v="31"/>
    <s v="RESOLUCION"/>
    <n v="5"/>
    <d v="2018-02-07T00:00:00"/>
    <s v="REEMBOLSO DE LA CAJA MENOR DEL MES DE OCTUBRE DE 2018."/>
    <n v="187991"/>
    <n v="0"/>
    <n v="0"/>
    <n v="187991"/>
    <n v="187991"/>
    <n v="0"/>
    <m/>
    <m/>
  </r>
  <r>
    <n v="2018"/>
    <n v="136"/>
    <n v="1"/>
    <d v="2018-01-01T00:00:00"/>
    <d v="2018-12-31T00:00:00"/>
    <d v="2018-12-31T00:00:00"/>
    <x v="45"/>
    <s v="Impuestos, Tasas, Contribuciones, Derechos y Multas"/>
    <n v="88"/>
    <n v="203"/>
    <d v="2018-11-26T00:00:00"/>
    <s v="SECRETARIA JURIDICA DISTRITAL"/>
    <n v="31"/>
    <s v="RESOLUCION"/>
    <n v="5"/>
    <d v="2018-02-07T00:00:00"/>
    <s v="REEMBOLSO DE LA CAJA MENOR DEL MES DE NOVIEMBRE DE 2018."/>
    <n v="7645"/>
    <n v="0"/>
    <n v="0"/>
    <n v="7645"/>
    <n v="7645"/>
    <n v="0"/>
    <m/>
    <m/>
  </r>
  <r>
    <n v="2018"/>
    <n v="136"/>
    <n v="1"/>
    <d v="2018-01-01T00:00:00"/>
    <d v="2018-12-31T00:00:00"/>
    <d v="2018-12-31T00:00:00"/>
    <x v="45"/>
    <s v="Impuestos, Tasas, Contribuciones, Derechos y Multas"/>
    <n v="88"/>
    <n v="217"/>
    <d v="2018-12-20T00:00:00"/>
    <s v="SECRETARIA JURIDICA DISTRITAL"/>
    <n v="31"/>
    <s v="RESOLUCION"/>
    <n v="5"/>
    <d v="2018-02-07T00:00:00"/>
    <s v="REEMBOLSO DE LA CAJA MENOR DEL MES DE DICIEMBRE DE 2018 ."/>
    <n v="14755"/>
    <n v="0"/>
    <n v="0"/>
    <n v="14755"/>
    <n v="14755"/>
    <n v="0"/>
    <m/>
    <m/>
  </r>
</pivotCacheRecords>
</file>

<file path=xl/pivotCache/pivotCacheRecords7.xml><?xml version="1.0" encoding="utf-8"?>
<pivotCacheRecords xmlns="http://schemas.openxmlformats.org/spreadsheetml/2006/main" xmlns:r="http://schemas.openxmlformats.org/officeDocument/2006/relationships" count="88">
  <r>
    <x v="0"/>
    <x v="0"/>
    <x v="0"/>
    <x v="0"/>
    <s v="Prestar los servicios profesionales especializados como abogado(a) a la Secretaría Jurídica Distrital para apoyar a la Dirección Distrital de Doctrina y Asuntos Normativos en la revisión de actos administrativos relacionados con ordenamiento territorial, planeación urbana y hábitat."/>
    <s v="CONTRATACIÓN DIRECTA"/>
    <s v="Prestación de Servicios Profesionales"/>
    <n v="110477235"/>
    <n v="16"/>
    <n v="110477235"/>
    <n v="31"/>
    <n v="110477235"/>
    <n v="110477235"/>
  </r>
  <r>
    <x v="0"/>
    <x v="0"/>
    <x v="0"/>
    <x v="0"/>
    <s v="Prestar los servicios profesionales a la Secretaría Jurídica Distrital para realizar el seguimiento y monitoreo a los asuntos relacionados con el Congreso de la República y el Concejo de Bogotá D.C., así como al Sistema Integrado de Gestión y Planeación de la Dirección Distrital de Doctrina y Asuntos Normativos "/>
    <s v="CONTRATACIÓN DIRECTA"/>
    <s v="Prestación de Servicios Profesionales"/>
    <n v="95746937"/>
    <n v="17"/>
    <n v="95746937"/>
    <n v="8"/>
    <n v="95746937"/>
    <n v="95746937"/>
  </r>
  <r>
    <x v="0"/>
    <x v="0"/>
    <x v="0"/>
    <x v="0"/>
    <s v="Prestar servicios profesionales como abogado(a) a la Secretaría Jurídica Distrital para la elaboración de conceptos jurídicos, revisión y proyección de actos administrativos en materia disciplinaria, de IVC de ESAL, entre otros."/>
    <s v="CONTRATACIÓN DIRECTA"/>
    <s v="Prestación de Servicios Profesionales"/>
    <n v="81016639"/>
    <n v="18"/>
    <n v="81016639"/>
    <n v="52"/>
    <n v="81016639"/>
    <n v="81016639"/>
  </r>
  <r>
    <x v="0"/>
    <x v="1"/>
    <x v="1"/>
    <x v="1"/>
    <s v="Prestar los servicios profesionales para la realización de análisis jurídicos que permitan la actualización de los sistemas de información jurídicos."/>
    <s v="CONTRATACIÓN DIRECTA"/>
    <s v="Prestación de Servicios Profesionales"/>
    <n v="66286341"/>
    <n v="44"/>
    <n v="66286341"/>
    <n v="14"/>
    <n v="66286341"/>
    <n v="66286341"/>
  </r>
  <r>
    <x v="0"/>
    <x v="1"/>
    <x v="1"/>
    <x v="1"/>
    <s v="Prestar los servicios profesionales para la realización de análisis jurídicos que permitan la actualización de los sistemas de información jurídicos."/>
    <s v="CONTRATACIÓN DIRECTA"/>
    <s v="Prestación de Servicios Profesionales"/>
    <n v="66286341"/>
    <n v="45"/>
    <n v="66286341"/>
    <n v="9"/>
    <n v="66286341"/>
    <n v="66286341"/>
  </r>
  <r>
    <x v="0"/>
    <x v="1"/>
    <x v="2"/>
    <x v="1"/>
    <s v="Prestar servicios profesionales para la elaboración de un instrumento para la prevención de la colusión en procesos de contratación estatal."/>
    <s v="CONTRATACIÓN DIRECTA"/>
    <s v="Prestación de Servicios Profesionales"/>
    <n v="42378151"/>
    <n v="89"/>
    <n v="42378151"/>
    <n v="68"/>
    <n v="42378151"/>
    <n v="42378151"/>
  </r>
  <r>
    <x v="0"/>
    <x v="1"/>
    <x v="2"/>
    <x v="1"/>
    <s v="Prestar los servicios profesionales para la elaboración de estudios de impacto para el Distrito Capital"/>
    <s v="CONTRATACIÓN DIRECTA"/>
    <s v="Prestación de Servicios Profesionales"/>
    <n v="110477235"/>
    <n v="47"/>
    <n v="110477235"/>
    <n v="43"/>
    <n v="110477235"/>
    <n v="110477235"/>
  </r>
  <r>
    <x v="0"/>
    <x v="1"/>
    <x v="2"/>
    <x v="1"/>
    <s v="Prestar los servicios profesionales para la elaboración de estudios de impacto para el Distrito Capital"/>
    <s v="CONTRATACIÓN DIRECTA"/>
    <s v="Prestación de Servicios Profesionales"/>
    <n v="110477235"/>
    <n v="48"/>
    <n v="110477235"/>
    <n v="11"/>
    <n v="110477235"/>
    <n v="110477235"/>
  </r>
  <r>
    <x v="0"/>
    <x v="1"/>
    <x v="2"/>
    <x v="1"/>
    <s v="Prestar los servicios profesionales, para la realización de un estudio sobre los derechos de propiedad intelectual de las entidades del nivel central del Distrito Capital. _x000a_"/>
    <s v="CONTRATACIÓN DIRECTA"/>
    <s v="Prestación de Servicios Profesionales"/>
    <n v="70303695"/>
    <n v="95"/>
    <n v="70303695"/>
    <n v="72"/>
    <n v="70303695"/>
    <n v="70303695"/>
  </r>
  <r>
    <x v="0"/>
    <x v="1"/>
    <x v="2"/>
    <x v="1"/>
    <s v="Adición al contrato No. 073 cuyo objeto es &quot; Prestar los servicios profesionales para la realización de un estudio sobre los derechos de propiedad intelectual de las entidades del nivel del D.C.&quot;"/>
    <s v="CONTRATACIÓN DIRECTA"/>
    <s v="Prestación de Servicios Profesionales"/>
    <n v="20086770"/>
    <n v="155"/>
    <n v="20086770"/>
    <n v="136"/>
    <n v="20086770"/>
    <n v="20086770"/>
  </r>
  <r>
    <x v="0"/>
    <x v="2"/>
    <x v="3"/>
    <x v="1"/>
    <s v="Contratar la prestación de servicios de apoyo para el adelantamiento de los eventos que requiera la Secretaría Jurídica Distrital."/>
    <s v="MENOR CUANTÍA"/>
    <s v="Realizacion de eventos de divulgación"/>
    <n v="120000000"/>
    <n v="115"/>
    <n v="120000000"/>
    <n v="114"/>
    <n v="120000000"/>
    <n v="242540052"/>
  </r>
  <r>
    <x v="0"/>
    <x v="3"/>
    <x v="4"/>
    <x v="1"/>
    <s v="Prestar los servicios profesionales para la implementación del modelo de gestión jurídica en el Distrito Capital."/>
    <s v="CONTRATACIÓN DIRECTA"/>
    <s v="Prestación de Servicios Profesionales"/>
    <n v="40173540"/>
    <n v="162"/>
    <n v="38499643"/>
    <n v="147"/>
    <n v="38499643"/>
    <n v="38499643"/>
  </r>
  <r>
    <x v="0"/>
    <x v="4"/>
    <x v="5"/>
    <x v="2"/>
    <s v="Prestar los servicios profesionales para, asesorar a la Dirección, implementar y realizar el análisis oportuno de la información financiera y contable de las entidades asignadas por la Dirección."/>
    <s v="CONTRATACIÓN DIRECTA"/>
    <s v="Prestación de Servicios Profesionales"/>
    <n v="110477235"/>
    <n v="64"/>
    <n v="110477235"/>
    <n v="44"/>
    <n v="110477235"/>
    <n v="110477235"/>
  </r>
  <r>
    <x v="0"/>
    <x v="4"/>
    <x v="5"/>
    <x v="2"/>
    <s v="Prestar los servicios profesionales para asesorar a la Directora Distrital de Inspección, Vigilancia y Control de Personas Jurídicas Sin Animo de Lucro, respecto de las decisiones administrativas y juridicas a tomar en el ejercicio del control y seguimiento a las entidades."/>
    <s v="CONTRATACIÓN DIRECTA"/>
    <s v="Prestación de Servicios Profesionales"/>
    <n v="110477235"/>
    <n v="65"/>
    <n v="110477235"/>
    <n v="46"/>
    <n v="110477235"/>
    <n v="110477235"/>
  </r>
  <r>
    <x v="0"/>
    <x v="4"/>
    <x v="5"/>
    <x v="2"/>
    <s v="Prestar los servicios profesionales, para asesorar a la Dirección en materia financiera y adelantar las acciones correspondiente en ejercicio de las facultad de Inspección, Vigilancia y Control respecto de las ESAL."/>
    <s v="CONTRATACIÓN DIRECTA"/>
    <s v="Prestación de Servicios Profesionales"/>
    <n v="95746937"/>
    <n v="66"/>
    <n v="95746937"/>
    <n v="40"/>
    <n v="95746937"/>
    <n v="95746937"/>
  </r>
  <r>
    <x v="0"/>
    <x v="4"/>
    <x v="5"/>
    <x v="2"/>
    <s v="Prestar los servicios profesionales en el análisis de la información jurídica de las entidades sin ánimo de lucro, en el desarrollo de su objeto social, cumplimiento de las obligaciones legales y estatutarías, y su participación en el Distrito Capital."/>
    <s v="CONTRATACIÓN DIRECTA"/>
    <s v="Prestación de Servicios Profesionales"/>
    <n v="46869130"/>
    <n v="105"/>
    <n v="46869130"/>
    <n v="57"/>
    <n v="46869130"/>
    <n v="46869130"/>
  </r>
  <r>
    <x v="0"/>
    <x v="4"/>
    <x v="6"/>
    <x v="2"/>
    <s v="PRESTAR LOS SERVICIOS PROFESIONALES PARA ANALIZAR LA INFORMACIÓN DE LAS ENTIDADES SIN ÁNIMO DE LUCRO REGISTRADAS EN EL SIPEJ, A FIN DE DETERMINAR LA ENTIDAD DISTRITAL COMPETENTE Y ADELANTAR LAS ACCIONES JURÍDICAS NECESARIAS PARA EL EJERCICIO DE LA INSPECCIÓN, VIGILANCIA Y CONTROL DE LAS ESAL."/>
    <s v="CONTRATACIÓN DIRECTA"/>
    <s v="Prestación de Servicios Profesionales"/>
    <n v="18747652"/>
    <n v="194"/>
    <n v="16247965"/>
    <n v="184"/>
    <n v="16247965"/>
    <m/>
  </r>
  <r>
    <x v="0"/>
    <x v="4"/>
    <x v="6"/>
    <x v="2"/>
    <s v="PRESTAR LOS SERVICIOS PROFESIONALES PARA INCLUIR LAS ACCIONES JURÍDICAS PROCEDENTES RESPECTO DE AQUELLAS ENTIDADES SIN ÁNIMO DE LUCRO QUE HAN INCUMPLIDO SUS OBLIGACIONES LEGALES, FINANCIERAS Y CONTABLES."/>
    <s v="CONTRATACIÓN DIRECTA"/>
    <s v="Prestación de Servicios Profesionales"/>
    <n v="110477235"/>
    <n v="67"/>
    <n v="110477235"/>
    <n v="42"/>
    <n v="110477235"/>
    <n v="110477235"/>
  </r>
  <r>
    <x v="0"/>
    <x v="4"/>
    <x v="6"/>
    <x v="2"/>
    <s v="Prestar los servicios profesionales en temas jurídicos, respecto del ejercicio de inspección, vigilancia y control a las entidades sin ánimo de lucro, así como para adelantar las acciones administrativas y sancionatorias en los casos asignados."/>
    <s v="CONTRATACIÓN DIRECTA"/>
    <s v="Prestación de Servicios Profesionales"/>
    <n v="110477235"/>
    <n v="68"/>
    <n v="110477235"/>
    <n v="39"/>
    <n v="110477235"/>
    <n v="110477235"/>
  </r>
  <r>
    <x v="0"/>
    <x v="4"/>
    <x v="6"/>
    <x v="2"/>
    <s v="Prestar los servicios profesionales para analizar el cumplimiento de las obligaciones de las ESAL y realizar los requerimientos y adelantar las acciones jurídicas a que haya lugar."/>
    <s v="CONTRATACIÓN DIRECTA"/>
    <s v="Prestación de Servicios Profesionales"/>
    <n v="58921192"/>
    <n v="69"/>
    <n v="58921192"/>
    <n v="38"/>
    <n v="58921192"/>
    <n v="58921192"/>
  </r>
  <r>
    <x v="0"/>
    <x v="4"/>
    <x v="6"/>
    <x v="2"/>
    <s v="Prestar los servicios profesionales para implementar herramientas que permitan la organización, análisis, control y seguimiento de la información que genera la Dirección, a partir de las cuales se pueda determinar el estaso de las ESAL para la toma de decisiones de la Dirección."/>
    <s v="CONTRATACIÓN DIRECTA"/>
    <s v="Prestación de Servicios Profesionales"/>
    <n v="44190894"/>
    <n v="70"/>
    <n v="44190894"/>
    <n v="21"/>
    <n v="44190894"/>
    <n v="44190894"/>
  </r>
  <r>
    <x v="0"/>
    <x v="4"/>
    <x v="6"/>
    <x v="2"/>
    <s v="Prestar los servicios profesionales para realizar la inspección y vigilancia a la información financiera aportada por las entidades sin ánimo de lucro y adelantar las acciones administrativas correspondientes."/>
    <s v="CONTRATACIÓN DIRECTA"/>
    <s v="Prestación de Servicios Profesionales"/>
    <n v="58921192"/>
    <n v="71"/>
    <n v="58921192"/>
    <n v="37"/>
    <n v="58921192"/>
    <n v="58921192"/>
  </r>
  <r>
    <x v="0"/>
    <x v="5"/>
    <x v="7"/>
    <x v="2"/>
    <s v="Contratar la prestación de servicios de apoyo para el adelantamiento de los eventos que requiera la Secretaría Jurídica Distrital."/>
    <s v="Selección Abreviada"/>
    <s v="Realizacion de eventos de divulgación"/>
    <n v="50000000"/>
    <n v="115"/>
    <n v="50000000"/>
    <n v="114"/>
    <n v="50000000"/>
    <n v="242540052"/>
  </r>
  <r>
    <x v="0"/>
    <x v="6"/>
    <x v="8"/>
    <x v="3"/>
    <s v="Prestar servicios profesionales a la Dirección Distrital de Defensa Judicial y Prevención del daño antijurídico, para el levantamiento, desarrollo y elaboración de políticas de prevención del daño antijurídico, así como representación judicial y extrajudicial en el seguimiento y cumplimiento de sentencias y providencias judiciales ejecutoriadas en las que se establezcan obligaciones a cargo del Distrito Capital."/>
    <s v="CONTRATACIÓN DIRECTA"/>
    <s v="Prestación de Servicios Profesionales"/>
    <n v="44190894"/>
    <n v="84"/>
    <n v="44190894"/>
    <n v="12"/>
    <n v="44190894"/>
    <n v="44190894"/>
  </r>
  <r>
    <x v="0"/>
    <x v="6"/>
    <x v="8"/>
    <x v="3"/>
    <s v="Prestar sus servicios profesionales en la defensa de los intereses del Distrito Capital, asesoría jurídicay representación judicial y extrajudicial del Distrito Capital, incluyendo el seguimiento y cumplimiento de sentencias y providencias judiciales ejecutoriadas, como son las acciones constitucionales, proferidas por los despachos judiciales  en las que se vincule al Distrito Capital."/>
    <s v="CONTRATACIÓN DIRECTA"/>
    <s v="Prestación de Servicios Profesionales"/>
    <n v="110477235"/>
    <n v="80"/>
    <n v="110477235"/>
    <n v="13"/>
    <n v="110477235"/>
    <n v="110477235"/>
  </r>
  <r>
    <x v="0"/>
    <x v="6"/>
    <x v="8"/>
    <x v="3"/>
    <s v="Prestar sus servicios profesionales en lo referente al seguimiento y cumplimiento de providencias judiciales ejecutoriadas proferidas por los jueces, tribunales y altas cortes en las que se establezcan el cumplimiento de obligaciones a cargo del Disrito Capital."/>
    <s v="CONTRATACIÓN DIRECTA"/>
    <s v="Prestación de Servicios Profesionales"/>
    <n v="44190894"/>
    <n v="83"/>
    <n v="44190894"/>
    <n v="16"/>
    <n v="44190894"/>
    <n v="44190894"/>
  </r>
  <r>
    <x v="0"/>
    <x v="6"/>
    <x v="8"/>
    <x v="3"/>
    <s v="Prestar sus servicios profesionales en lo referente al seguimiento y cumplimiento de providencias judiciales ejecutoriadas proferidas por los jueces, tribunales y altas cortes en las que se establezcan el cumplimiento de obligaciones a cargo del Distrito Capital."/>
    <s v="CONTRATACIÓN DIRECTA"/>
    <s v="Prestación de Servicios Profesionales"/>
    <n v="36825745"/>
    <n v="157"/>
    <n v="32897666"/>
    <n v="138"/>
    <n v="32897666"/>
    <n v="32897666"/>
  </r>
  <r>
    <x v="0"/>
    <x v="6"/>
    <x v="8"/>
    <x v="3"/>
    <s v="Prestar sus servicios profesionales en lo referente al seguimiento y cumplimiento de providencias judiciales ejecutoriadas proferidas por los jueces, tribunales y altas cortes en las que se establezcan el cumplimiento de obligaciones a cargo del Distrito Capital."/>
    <s v="CONTRATACIÓN DIRECTA"/>
    <s v="Prestación de Servicios Profesionales"/>
    <n v="81016639"/>
    <n v="79"/>
    <n v="81016639"/>
    <n v="34"/>
    <n v="81016639"/>
    <n v="81016639"/>
  </r>
  <r>
    <x v="0"/>
    <x v="6"/>
    <x v="8"/>
    <x v="3"/>
    <s v="Prestar los servicios profesionales para ejercer la representación judicial de Bogotá D.C., en el proceso de acción popular No. 2001-479 Rio Bogotá."/>
    <s v="CONTRATACIÓN DIRECTA"/>
    <s v="Prestación de Servicios Profesionales"/>
    <n v="110477235"/>
    <n v="78"/>
    <n v="110477235"/>
    <n v="66"/>
    <n v="110477235"/>
    <n v="110477235"/>
  </r>
  <r>
    <x v="0"/>
    <x v="6"/>
    <x v="9"/>
    <x v="3"/>
    <s v="Prestación de servicios profesionales en la representación judicial en los procesos penales, en donde sea parte el Distrito Capital."/>
    <s v="CONTRATACIÓN DIRECTA"/>
    <s v="Prestación de Servicios Profesionales"/>
    <n v="110477235"/>
    <n v="85"/>
    <n v="110477235"/>
    <n v="36"/>
    <n v="110477235"/>
    <n v="110477235"/>
  </r>
  <r>
    <x v="0"/>
    <x v="6"/>
    <x v="9"/>
    <x v="3"/>
    <s v="Prestar los servicios profesionales para ejercer la representación judicial de Bogotá D.C., Concejo de Bogotá D.C., en relación con los medios de control de alto impacto que se surtan contra el Distrito Capital y el Concejo de Bogotá D.C., identificados así: a) 2009-0448000, b) 2016-00187, 2016-00256 y 2017-00009; c) 2017-00162 de acuerdo con el alcance, objeto y obligaciones del contrato."/>
    <s v="CONTRATACIÓN DIRECTA"/>
    <s v="Prestación de Servicios Profesionales"/>
    <n v="238000000"/>
    <n v="86"/>
    <n v="178400000"/>
    <n v="48"/>
    <n v="178400000"/>
    <n v="178400000"/>
  </r>
  <r>
    <x v="0"/>
    <x v="6"/>
    <x v="9"/>
    <x v="3"/>
    <s v="Prestar servicios de apoyo para el seguimiento de las decisiones judiciales y extrajudiciales."/>
    <s v="CONTRATACIÓN DIRECTA"/>
    <s v="Prestación de Servicios Técnicos"/>
    <n v="29460596"/>
    <n v="81"/>
    <n v="29460596"/>
    <n v="18"/>
    <n v="29460596"/>
    <n v="29460596"/>
  </r>
  <r>
    <x v="0"/>
    <x v="6"/>
    <x v="9"/>
    <x v="3"/>
    <s v="Prestar servicios de apoyo para el seguimiento de las decisiones judiciales y extrajudiciales."/>
    <s v="CONTRATACIÓN DIRECTA"/>
    <s v="Prestación de Servicios Técnicos"/>
    <n v="29460596"/>
    <n v="82"/>
    <n v="29460596"/>
    <n v="35"/>
    <n v="29460596"/>
    <n v="29460596"/>
  </r>
  <r>
    <x v="0"/>
    <x v="6"/>
    <x v="9"/>
    <x v="3"/>
    <s v="Prestar los servicios profesionales en la Dirección Distrital de Defensa Judicial y Prevención del Daño Antijurídico en el análisis de datos, generación de reportes y tratamiento de la información, relacionada con el contingente judicial, gestión del riesgo y el módulo de pago de sentencias del SISTEMA DE INFORMACIÓN DE PROCESOS JUDICIALES –SIPROJ WEB."/>
    <s v="CONTRATACIÓN DIRECTA"/>
    <s v="Prestación de Servicios Profesionales"/>
    <n v="110477235"/>
    <n v="77"/>
    <n v="110477235"/>
    <n v="41"/>
    <n v="110477235"/>
    <n v="110477235"/>
  </r>
  <r>
    <x v="0"/>
    <x v="6"/>
    <x v="9"/>
    <x v="3"/>
    <s v="Prestar los servicios de apoyo en la Dirección Distrital de Defensa Judicial y Prevención del Daño Antijurídico de la Secretaría Jurídica  Distrital, para la organización, actualización y sistematización de los archivos que reposan en la dirección que soporta la defensa judicial en cuanto a piezas procesales, actuaciones administrativas y estados del proceso, en comparación con el SIPROJWEB y la rama judicial."/>
    <s v="CONTRATACIÓN DIRECTA"/>
    <s v="Prestación de Servicios Profesionales"/>
    <n v="29460596"/>
    <n v="94"/>
    <n v="29460596"/>
    <n v="63"/>
    <n v="29460596"/>
    <n v="29460596"/>
  </r>
  <r>
    <x v="0"/>
    <x v="7"/>
    <x v="10"/>
    <x v="4"/>
    <s v="Contratar la prestación de servicios de apoyo para el adelantamiento de los eventos que requiera la Secretaría Jurídica Distrital."/>
    <s v="Licitación Pública"/>
    <s v="Realizacion de eventos de divulgación"/>
    <n v="80000000"/>
    <n v="115"/>
    <n v="80000000"/>
    <n v="114"/>
    <n v="80000000"/>
    <n v="242540052"/>
  </r>
  <r>
    <x v="0"/>
    <x v="8"/>
    <x v="11"/>
    <x v="4"/>
    <s v="Prestar los servicios profesionales para la formulación, desarrollo y seguimiento de las políticas públicas en materia disciplinaria en el Distrito Capital."/>
    <s v="CONTRATACIÓN DIRECTA"/>
    <s v="Prestación de Servicios Técnicos"/>
    <n v="103112086"/>
    <n v="20"/>
    <n v="103112086"/>
    <n v="49"/>
    <n v="103112086"/>
    <n v="103112086"/>
  </r>
  <r>
    <x v="0"/>
    <x v="9"/>
    <x v="12"/>
    <x v="4"/>
    <s v="Prestar los servicios profesionales orientados al fortalecimiento de la acción disciplinaria en el Distrito Capital, mediante la estructuración y profundización de líneas temáticas que atiendan las necesidades del operador disciplinario."/>
    <s v="CONTRATACIÓN DIRECTA"/>
    <s v="Prestación de Servicios Técnicos"/>
    <n v="110477235"/>
    <n v="19"/>
    <n v="110477235"/>
    <n v="53"/>
    <n v="110477235"/>
    <n v="110477235"/>
  </r>
  <r>
    <x v="0"/>
    <x v="9"/>
    <x v="12"/>
    <x v="4"/>
    <s v="Diferencia en ejecución vs programación"/>
    <m/>
    <m/>
    <n v="127"/>
    <m/>
    <m/>
    <m/>
    <m/>
    <m/>
  </r>
  <r>
    <x v="0"/>
    <x v="9"/>
    <x v="12"/>
    <x v="4"/>
    <s v="Orientar a los servidores públicos del Distrito Capital, en temas de responsabilidad disciplinaria."/>
    <s v="MENOR CUANTÍA"/>
    <s v="Prestación de Servicios Profesionales"/>
    <n v="29460596"/>
    <n v="160"/>
    <n v="29460596"/>
    <n v="146"/>
    <n v="29460596"/>
    <n v="29460596"/>
  </r>
  <r>
    <x v="1"/>
    <x v="10"/>
    <x v="13"/>
    <x v="5"/>
    <s v="Prestar los servicios profesionales para formular las acciones estratégicas, que permitan fortalecer y articular el Sistema Integrado de Gestión de la Secretaría Jurídica Distrital, en el marco del modelo integrado de planeación y gestión."/>
    <s v="CONTRATACIÓN DIRECTA"/>
    <s v="Prestación de Servicios Profesionales"/>
    <n v="110477235"/>
    <n v="34"/>
    <n v="110477235"/>
    <n v="33"/>
    <n v="110477235"/>
    <n v="0"/>
  </r>
  <r>
    <x v="1"/>
    <x v="10"/>
    <x v="13"/>
    <x v="5"/>
    <s v="Prestar los servicios profesionales para llevar  a cabo la implementación del modelo integrado de planeación y gestión, articulado con los planes, programas y proyectos de la entidad."/>
    <s v="CONTRATACIÓN DIRECTA"/>
    <s v="Prestación de Servicios Profesionales"/>
    <n v="110477235"/>
    <n v="32"/>
    <n v="110477235"/>
    <n v="25"/>
    <n v="110477235"/>
    <n v="0"/>
  </r>
  <r>
    <x v="1"/>
    <x v="10"/>
    <x v="13"/>
    <x v="5"/>
    <s v="Prestar los servicios profesionales para realizar el seguimiento y actualización del Sistema Integrado  de Gestión de la Secretaría Jurídica Distrital."/>
    <s v="CONTRATACIÓN DIRECTA"/>
    <s v="Prestación de Servicios Profesionales"/>
    <n v="51556043"/>
    <n v="33"/>
    <n v="51556043"/>
    <n v="27"/>
    <n v="51556043"/>
    <n v="0"/>
  </r>
  <r>
    <x v="1"/>
    <x v="10"/>
    <x v="13"/>
    <x v="5"/>
    <s v="Prestar los servicios profesionales para realizar el seguimiento y actualización del Sistema Integrado de Gestión de la  Secretaría Jurídica Distrital."/>
    <s v="CONTRATACIÓN DIRECTA"/>
    <s v="Prestación de Servicios Profesionales"/>
    <n v="51556043"/>
    <n v="31"/>
    <n v="51556043"/>
    <n v="24"/>
    <n v="51556043"/>
    <n v="0"/>
  </r>
  <r>
    <x v="1"/>
    <x v="10"/>
    <x v="13"/>
    <x v="5"/>
    <s v="Diferencia en ejecución vs programación"/>
    <m/>
    <m/>
    <n v="2146642"/>
    <n v="35"/>
    <n v="51556043"/>
    <n v="28"/>
    <n v="51556043"/>
    <m/>
  </r>
  <r>
    <x v="1"/>
    <x v="10"/>
    <x v="13"/>
    <x v="5"/>
    <s v="Prestar servicios de apoyo a la gestión para desarrollar estratégias de posicionamiento y recordación de los diferentes elementos del Modelo Integrado de Planeación y Gestión de la Secretaría Jurídica Distrital."/>
    <s v="CONTRATACIÓN DIRECTA"/>
    <s v="Prestación de Servicios Técnicos"/>
    <n v="51556043"/>
    <n v="35"/>
    <n v="51556043"/>
    <n v="28"/>
    <n v="51556043"/>
    <n v="0"/>
  </r>
  <r>
    <x v="1"/>
    <x v="10"/>
    <x v="13"/>
    <x v="5"/>
    <s v="Prestar los servicios profesionales para realizar el seguimiento y control a los planes, programas y proyectos de la Secretaría Jurídica Distrital, para la mejora continua de los mismos."/>
    <s v="CONTRATACIÓN DIRECTA"/>
    <s v="Prestación de Servicios Profesionales"/>
    <n v="51556043"/>
    <n v="28"/>
    <n v="51556043"/>
    <n v="23"/>
    <n v="51556043"/>
    <n v="0"/>
  </r>
  <r>
    <x v="1"/>
    <x v="10"/>
    <x v="13"/>
    <x v="5"/>
    <s v="Prestar los servicios profesionales para el desarro de las actividades derivadas del proceso de planeación y mejora continua en el marco del Sistema Integrado de Gestión."/>
    <s v="CONTRATACIÓN DIRECTA"/>
    <s v="Prestación de Servicios Profesionales"/>
    <n v="44190894"/>
    <n v="30"/>
    <n v="44190894"/>
    <n v="47"/>
    <n v="44190894"/>
    <n v="0"/>
  </r>
  <r>
    <x v="1"/>
    <x v="10"/>
    <x v="14"/>
    <x v="5"/>
    <s v="Prestar los servicios profesionales para generar estrategias orientadas a la certificación del sistema de gestión de calidad de la Secretaría Jurídica Distrital, en el marco de la Norma ISO 9001 2015."/>
    <s v="CONTRATACIÓN DIRECTA"/>
    <s v="Prestación de Servicios Profesionales"/>
    <n v="95746937"/>
    <n v="27"/>
    <n v="95746937"/>
    <n v="26"/>
    <n v="95746937"/>
    <n v="0"/>
  </r>
  <r>
    <x v="1"/>
    <x v="10"/>
    <x v="14"/>
    <x v="5"/>
    <s v="Contratar los servicios para realizar pre-auditoria al Sistema de Gestión de Calidad en la entidad para otorgamiento de certificación bajo la Norma Técnica Colombiana NTC-ISO-9001 2015."/>
    <s v="MENOR CUANTÍA"/>
    <s v="Prestación de Servicios Profesionales"/>
    <n v="13566000"/>
    <n v="169"/>
    <n v="13566000"/>
    <n v="170"/>
    <n v="13566000"/>
    <n v="0"/>
  </r>
  <r>
    <x v="1"/>
    <x v="10"/>
    <x v="14"/>
    <x v="5"/>
    <s v="Prestar el servicio técnico de mantenimiento y/o soporte evolutiv"/>
    <s v="CONTRATACIÓN DIRECTA"/>
    <s v="Prestación de Servicios Profesionales"/>
    <n v="33920000"/>
    <n v="200"/>
    <n v="33920000"/>
    <n v="194"/>
    <n v="33920000"/>
    <m/>
  </r>
  <r>
    <x v="1"/>
    <x v="10"/>
    <x v="14"/>
    <x v="5"/>
    <s v="Adquirir elementos de apoyo para el fortalecimiento y apropiación del Sistema Integrado de Gestión de la Secretaría Jurídica Distrital."/>
    <s v="Mínima Cuantía"/>
    <s v="suministro"/>
    <n v="4773650"/>
    <n v="181"/>
    <n v="4773650"/>
    <n v="183"/>
    <n v="4773650"/>
    <n v="0"/>
  </r>
  <r>
    <x v="1"/>
    <x v="11"/>
    <x v="15"/>
    <x v="5"/>
    <s v="Prestar los servicios profesionales para estructurar el marco conceptual, articular y definir la Arquitectura Empresarial de la Secretaría Jurídica Distrital."/>
    <s v="CONTRATACIÓN DIRECTA"/>
    <s v="Prestación de Servicios Profesionales"/>
    <n v="110477235"/>
    <n v="29"/>
    <n v="110477235"/>
    <n v="29"/>
    <n v="110477235"/>
    <n v="0"/>
  </r>
  <r>
    <x v="2"/>
    <x v="12"/>
    <x v="16"/>
    <x v="6"/>
    <s v="Realizar el desarrollo e implementación del sistema de información integrado de la Secretaria Jurídica Distrital"/>
    <m/>
    <s v="ADQUISICIÓN DE HARDWARE Y/O SOFTWARE"/>
    <n v="3355869657"/>
    <e v="#N/A"/>
    <s v=""/>
    <s v=""/>
    <s v=""/>
    <s v=""/>
  </r>
  <r>
    <x v="2"/>
    <x v="12"/>
    <x v="17"/>
    <x v="6"/>
    <s v="Realizar adquisición de licencias de sofware de desarrollo y de servicio de soporte para productos Oracle de la Secretaría Jurídica Distrital."/>
    <s v="ACUERDO MARCO DE PRECIOS"/>
    <s v="ADQUISICIÓN DE HARDWARE Y/O SOFTWARE"/>
    <n v="365123601"/>
    <n v="74"/>
    <n v="150038219"/>
    <n v="64"/>
    <n v="150038219"/>
    <n v="150038219"/>
  </r>
  <r>
    <x v="2"/>
    <x v="12"/>
    <x v="17"/>
    <x v="6"/>
    <s v="Realizar adquisición de licencias de sofware de desarrollo y de servicio de soporte para productos Oracle de la Secretaría Jurídica Distrital."/>
    <s v="ACUERDO MARCO DE PRECIOS"/>
    <s v="ADQUISICIÓN DE HARDWARE Y/O SOFTWARE"/>
    <m/>
    <n v="74"/>
    <n v="215014948"/>
    <n v="65"/>
    <n v="215014948"/>
    <n v="215014948"/>
  </r>
  <r>
    <x v="2"/>
    <x v="12"/>
    <x v="17"/>
    <x v="6"/>
    <s v="ADQUIRIR SERVICIO DE  ACTUALIZACIÓN Y SOPORTE TÉCNICO PARA EL SISTEMA BACKUP ORACLE DE LA SECRETARÍA JURÍDICA DISTRITAL."/>
    <s v="ACUERDO MARCO DE PRECIOS"/>
    <s v="ADQUISICIÓN DE HARDWARE Y/O SOFTWARE"/>
    <n v="1698455"/>
    <n v="191"/>
    <n v="1698455"/>
    <n v="181"/>
    <n v="1698455"/>
    <s v="DIFERENCIA EN PROCESO EN CURSO"/>
  </r>
  <r>
    <x v="2"/>
    <x v="12"/>
    <x v="16"/>
    <x v="6"/>
    <s v="Reemplaza el CDP No. 223 del 07/12/2017, del proceso de contratación en curso , que tiene por objeto &quot;Elaborar el análisis y diseño del sistema de información integrado de la Secretaría Jurídica Distrital&quot;"/>
    <s v="CONCURSO DE MÉRITOS"/>
    <s v="Prestación de Servicios Profesionales"/>
    <n v="2346749972"/>
    <n v="1"/>
    <n v="2346749972"/>
    <n v="83"/>
    <n v="2346749972"/>
    <n v="2329716727"/>
  </r>
  <r>
    <x v="2"/>
    <x v="12"/>
    <x v="16"/>
    <x v="6"/>
    <s v="Reemplaza el CDP No. 225 del 18/12/2017, del proceso de contratación en curso , que tiene por objeto &quot;Realizar la interventoria para el contrato cuyo objeto es : Elaborar el análisis y diseño del sistema de información integrado de la Secretaría Jurídica Distrital&quot;"/>
    <s v="CONCURSO DE MÉRITOS"/>
    <s v="Prestación de Servicios Profesionales"/>
    <n v="617963410"/>
    <n v="2"/>
    <n v="617963410"/>
    <n v="82"/>
    <n v="617963410"/>
    <n v="617963410"/>
  </r>
  <r>
    <x v="2"/>
    <x v="12"/>
    <x v="17"/>
    <x v="6"/>
    <s v="Prestar soporte técnico de mantenimiento, administración y seguimiento de la BD software y hardware Oracle de la Secretaría Jurídica Distrital."/>
    <s v="Directa Idoneidad"/>
    <s v="Prestación de Servicios Profesionales"/>
    <n v="26782360"/>
    <n v="148"/>
    <n v="26782360"/>
    <n v="132"/>
    <n v="26782360"/>
    <n v="21247339"/>
  </r>
  <r>
    <x v="2"/>
    <x v="12"/>
    <x v="16"/>
    <x v="6"/>
    <s v="Prestar sus servicios profesionales para apoyar aspectos relacionados con la gestión estratégica de tecnologías de la información en la Secretaría Jurídica Distrital."/>
    <s v="CONTRATACIÓN DIRECTA"/>
    <s v="Prestación de Servicios Profesionales"/>
    <n v="110477235"/>
    <n v="56"/>
    <n v="110477235"/>
    <n v="15"/>
    <n v="110477235"/>
    <n v="110477235"/>
  </r>
  <r>
    <x v="2"/>
    <x v="12"/>
    <x v="16"/>
    <x v="6"/>
    <s v="Prestar sus servicios profesionales como Gerente del proyecto de Análisis y Diseño del SW integrado de la Secretaría Jurídica Distrital."/>
    <s v="CONTRATACIÓN DIRECTA"/>
    <s v="Prestación de Servicios Profesionales"/>
    <n v="137280000"/>
    <n v="15"/>
    <n v="137280000"/>
    <n v="30"/>
    <n v="137280000"/>
    <n v="137280000"/>
  </r>
  <r>
    <x v="2"/>
    <x v="12"/>
    <x v="16"/>
    <x v="6"/>
    <s v="Prestar sus servicios profesionales como Arquitecto de TI del proyecto de análisis y diseño del SW integrado de la Secretaría Jurídica"/>
    <s v="CONTRATACIÓN DIRECTA"/>
    <s v="Prestación de Servicios Profesionales"/>
    <n v="110477235"/>
    <n v="55"/>
    <n v="110477235"/>
    <n v="3"/>
    <n v="110477235"/>
    <n v="110477235"/>
  </r>
  <r>
    <x v="2"/>
    <x v="12"/>
    <x v="16"/>
    <x v="6"/>
    <s v="Prestar sus servicios profesionales como analista de requerimientos de software del proyecto de análisis y diseño del SW integrado de la Secretaría Jurídica Distrital."/>
    <s v="CONTRATACIÓN DIRECTA"/>
    <s v="Prestación de Servicios Profesionales"/>
    <n v="110477235"/>
    <n v="54"/>
    <n v="110477235"/>
    <n v="4"/>
    <n v="110477235"/>
    <n v="110477235"/>
  </r>
  <r>
    <x v="2"/>
    <x v="12"/>
    <x v="16"/>
    <x v="6"/>
    <s v="Prestar sus servicios profesionales como diseñador de software del proyecto de análisis y diseño del SW integrado de la Secretaría Jurídica Distrital."/>
    <s v="CONTRATACIÓN DIRECTA"/>
    <s v="Prestación de Servicios Profesionales"/>
    <n v="110477235"/>
    <n v="53"/>
    <n v="110477235"/>
    <n v="5"/>
    <n v="110477235"/>
    <n v="110477235"/>
  </r>
  <r>
    <x v="2"/>
    <x v="12"/>
    <x v="16"/>
    <x v="6"/>
    <s v="Prestar sus servicios para configurar, desarrollar e implementar funcionalidades, nuevas y existentes, para el sistema de información de control de bienes de inventario de la  Secretaría Jurídica Distrital - SAE - SAI."/>
    <s v="CONTRATACIÓN DIRECTA"/>
    <s v="Prestación de Servicios Profesionales"/>
    <n v="51556043"/>
    <n v="57"/>
    <n v="51556043"/>
    <n v="45"/>
    <n v="51556043"/>
    <n v="51556043"/>
  </r>
  <r>
    <x v="2"/>
    <x v="12"/>
    <x v="16"/>
    <x v="6"/>
    <s v="Prestar sus servicios para configurar, desarrollar e implementar nuevas funcionalidades, optimizando y complementando el sistema de información de personal de nómina - PERNO actualizando la estructura de datos  y documentación de los mismos."/>
    <s v="CONTRATACIÓN DIRECTA"/>
    <s v="Prestación de Servicios Profesionales"/>
    <n v="88381788"/>
    <n v="61"/>
    <n v="88381788"/>
    <n v="56"/>
    <n v="88381788"/>
    <n v="88381788"/>
  </r>
  <r>
    <x v="2"/>
    <x v="12"/>
    <x v="16"/>
    <x v="6"/>
    <s v="Prestar sus servicios profesionales para configurar, desarrollar e implementar nuevas funcionalidades, optimizando y complementando el sistema de información de correspondencia y archivo / gesión documental y archivo - SIGA."/>
    <s v="CONTRATACIÓN DIRECTA"/>
    <s v="Prestación de Servicios Profesionales"/>
    <n v="73651490"/>
    <n v="63"/>
    <n v="73651490"/>
    <n v="58"/>
    <n v="73651490"/>
    <n v="73651490"/>
  </r>
  <r>
    <x v="2"/>
    <x v="12"/>
    <x v="16"/>
    <x v="6"/>
    <s v="Prestar los servicios profesionales para configurar, desarrollar e implementar nuevas funcionalidades, optimizando y complementando el sistema de contabilidad - LIMAY actualizando la estructura de datos y documentación de los mismos."/>
    <s v="CONTRATACIÓN DIRECTA"/>
    <s v="Prestación de Servicios Profesionales"/>
    <n v="66286341"/>
    <n v="59"/>
    <n v="66286341"/>
    <n v="32"/>
    <n v="66286341"/>
    <n v="66286341"/>
  </r>
  <r>
    <x v="2"/>
    <x v="12"/>
    <x v="16"/>
    <x v="6"/>
    <s v="Prestar sus servicios profesionales para la administración de sistemas en la infraestructura Oracle de Datacenter y Sistemas de Seguridad de la Secretaría Jurídica Distrital."/>
    <s v="CONTRATACIÓN DIRECTA"/>
    <s v="Prestación de Servicios Profesionales"/>
    <n v="73651490"/>
    <n v="75"/>
    <n v="73651490"/>
    <n v="50"/>
    <n v="73651490"/>
    <n v="73651490"/>
  </r>
  <r>
    <x v="2"/>
    <x v="12"/>
    <x v="16"/>
    <x v="6"/>
    <s v="Prestar servicios profesionales en la administración/mantenimiento de sistemas operativos windows server y los servicios asociados a éstos en la Secretaría Jurídica Distrital."/>
    <s v="CONTRATACIÓN DIRECTA"/>
    <s v="Prestación de Servicios Profesionales"/>
    <n v="33000000"/>
    <n v="58"/>
    <n v="33000000"/>
    <n v="51"/>
    <n v="33000000"/>
    <n v="33000000"/>
  </r>
  <r>
    <x v="2"/>
    <x v="12"/>
    <x v="16"/>
    <x v="6"/>
    <s v="Prestar sus servicios para soporte correctivo y evolutivo del portal WEB &quot;Govimentum&quot;  de la Secretaría Jurídica Distrital."/>
    <s v="CONTRATACIÓN DIRECTA"/>
    <s v="Prestación de Servicios Profesionales"/>
    <n v="33000000"/>
    <n v="62"/>
    <n v="33000000"/>
    <n v="67"/>
    <n v="33000000"/>
    <n v="33000000"/>
  </r>
  <r>
    <x v="2"/>
    <x v="12"/>
    <x v="16"/>
    <x v="6"/>
    <s v="Prestar sus servicios para soporte técnico del software y hardware de usuario final de la Secretaría Jurídica Distrital."/>
    <s v="CONTRATACIÓN DIRECTA"/>
    <s v="Prestación de Servicios Técnicos"/>
    <n v="21425888"/>
    <n v="52"/>
    <n v="21425888"/>
    <n v="60"/>
    <n v="21425888"/>
    <n v="21425888"/>
  </r>
  <r>
    <x v="2"/>
    <x v="12"/>
    <x v="16"/>
    <x v="6"/>
    <s v="Diferencia en ejecución vs programación"/>
    <m/>
    <m/>
    <n v="5825647"/>
    <m/>
    <m/>
    <m/>
    <m/>
    <m/>
  </r>
  <r>
    <x v="2"/>
    <x v="12"/>
    <x v="16"/>
    <x v="6"/>
    <s v="ADICIÓN Y PRÓRROGA DEL CONTRATO DE PRESTACIÓN DE SERVICIOS NO. 060 DE 2018, SUSCRITO CON FAVER PÉREZ GUTIERREZ, Y TIENE POR OBJETO: &quot;PRESTAR SUS SERVICIOS PARA SOPORTE TÉCNICO DEL SOFTWARE Y HARDWARE DEL USUARIO FINAL DE LA SECRETARÍA JURÍDICA DISTRITAL&quot;."/>
    <s v="CONTRATACIÓN DIRECTA"/>
    <s v="Prestación de Servicios Técnicos"/>
    <n v="7945433"/>
    <n v="184"/>
    <n v="7945433"/>
    <n v="168"/>
    <n v="7945433"/>
    <m/>
  </r>
  <r>
    <x v="2"/>
    <x v="12"/>
    <x v="16"/>
    <x v="6"/>
    <s v="prestar servicios profesionales para realizar el mantenimiento y soporte técnico de los sistemas de información jurídicos de la secretaría jurídica distrital: regimen legal, siproj, sid, sipej, sistema de información de la abogacia general del d.c., biblioteca virtual de bogotá y sidie."/>
    <s v="CONTRATACIÓN DIRECTA"/>
    <s v="Prestación de Servicios Profesionales"/>
    <n v="254221760"/>
    <n v="51"/>
    <n v="254221760"/>
    <n v="55"/>
    <n v="254221760"/>
    <n v="254221760"/>
  </r>
  <r>
    <x v="2"/>
    <x v="12"/>
    <x v="16"/>
    <x v="6"/>
    <s v="Prestar sus servicios profesionales para adelantar los procesos contractuales para la modernización de los sistemas de información de la Secretaría Jurídica Distrital."/>
    <s v="CONTRATACIÓN DIRECTA"/>
    <s v="Prestación de Servicios Profesionales"/>
    <n v="50216925"/>
    <n v="149"/>
    <n v="50216925"/>
    <n v="131"/>
    <n v="50216925"/>
    <n v="50216925"/>
  </r>
  <r>
    <x v="3"/>
    <x v="13"/>
    <x v="18"/>
    <x v="7"/>
    <s v="Prestar servicios profesionales en la planeación e implementación del proyecto de Gestión Documental de la Secretaría Jurídica Distrital."/>
    <s v="CONTRATACIÓN DIRECTA"/>
    <s v="Prestación de Servicios Profesionales"/>
    <n v="32138832"/>
    <n v="173"/>
    <n v="32138832"/>
    <n v="156"/>
    <n v="32138832"/>
    <m/>
  </r>
  <r>
    <x v="3"/>
    <x v="13"/>
    <x v="18"/>
    <x v="7"/>
    <s v="Prestar servicios profesionales como conservador en la elaboración de los documentos  archivísticos de la Secretaría Jurídica Distrital."/>
    <s v="CONTRATACIÓN DIRECTA"/>
    <s v="Prestación de Servicios Profesionales"/>
    <n v="22095447"/>
    <n v="175"/>
    <n v="22095447"/>
    <n v="171"/>
    <n v="22095447"/>
    <m/>
  </r>
  <r>
    <x v="3"/>
    <x v="13"/>
    <x v="18"/>
    <x v="7"/>
    <s v="Prestar los Servicos Profesionales como historiador (a) en la elaboración de los documentos archivísticos de la Secretaría Jurídica Distrital."/>
    <s v="CONTRATACIÓN DIRECTA"/>
    <s v="Prestación de Servicios Profesionales"/>
    <n v="10712944"/>
    <n v="189"/>
    <n v="10712944"/>
    <n v="174"/>
    <n v="10712944"/>
    <m/>
  </r>
  <r>
    <x v="3"/>
    <x v="13"/>
    <x v="18"/>
    <x v="7"/>
    <s v="Prestar servicios profesionales como archivista en la elaboración de los documentos archivísticos de la Secretaría Jurídica Distrital."/>
    <s v="CONTRATACIÓN DIRECTA"/>
    <s v="Prestación de Servicios Profesionales"/>
    <n v="29460596"/>
    <n v="174"/>
    <n v="29460596"/>
    <n v="157"/>
    <n v="29460596"/>
    <m/>
  </r>
  <r>
    <x v="3"/>
    <x v="13"/>
    <x v="18"/>
    <x v="7"/>
    <s v="Intervenir documentalmente los archivos de la Secretaría Jurídica Dsitrital."/>
    <m/>
    <m/>
    <n v="779359260"/>
    <n v="232"/>
    <n v="779359260"/>
    <n v="218"/>
    <n v="779359260"/>
    <n v="0"/>
  </r>
  <r>
    <x v="3"/>
    <x v="14"/>
    <x v="19"/>
    <x v="7"/>
    <s v="Adquisición de Vehículos para la Secretaria Jurídica Distrital. "/>
    <s v="SUBASTA"/>
    <s v="ADQUISICIÓN DE MOBILIARIO PARA LA SEDE ADMINISTRATIVA"/>
    <n v="250000000"/>
    <n v="153"/>
    <n v="219088421"/>
    <n v="177"/>
    <n v="219088421"/>
    <n v="219088421"/>
  </r>
  <r>
    <x v="3"/>
    <x v="14"/>
    <x v="19"/>
    <x v="7"/>
    <s v="Prestar servicios profesionales para el apoyo en la elaboración de requisitos técnicos y en la supervición del contrato para la adquisición e instalación del mobiliario de  la Secretaría Jurídica Distrital."/>
    <s v="CONTRATACIÓN DIRECTA"/>
    <s v="Prestación de Servicios "/>
    <n v="21425888"/>
    <n v="176"/>
    <n v="21425888"/>
    <n v="163"/>
    <n v="21425888"/>
    <n v="12676984"/>
  </r>
  <r>
    <x v="3"/>
    <x v="13"/>
    <x v="18"/>
    <x v="7"/>
    <s v="prestar sus servicios profesionales como gerente al proyecto de inversión &quot;fortalecimiento de la capacidad institucional para mejorar la gestión administrativa de la secretaría jurídica distrital"/>
    <s v="CONTRATACIÓN DIRECTA"/>
    <s v="Prestación de Servicios Profesionales"/>
    <n v="58586413"/>
    <n v="96"/>
    <n v="58586413"/>
    <n v="75"/>
    <n v="58586413"/>
    <n v="58586413"/>
  </r>
  <r>
    <x v="3"/>
    <x v="13"/>
    <x v="18"/>
    <x v="7"/>
    <s v="Prestar servicios profesionales en la implementación del Modelo de Gestión Documental Sostenible de la Secretaría Jurídica Distrtial."/>
    <s v="CONTRATACIÓN DIRECTA"/>
    <s v="Prestación de Servicios Profesionales"/>
    <n v="39503981"/>
    <n v="97"/>
    <n v="39503981"/>
    <n v="77"/>
    <n v="39503981"/>
    <n v="39503981"/>
  </r>
  <r>
    <x v="3"/>
    <x v="13"/>
    <x v="18"/>
    <x v="7"/>
    <s v="Diferencia en ejecución vs programación"/>
    <m/>
    <m/>
    <n v="318720737"/>
    <m/>
    <m/>
    <m/>
    <m/>
    <m/>
  </r>
  <r>
    <x v="3"/>
    <x v="13"/>
    <x v="18"/>
    <x v="7"/>
    <s v="Prestar servicios de apoyo a la gestión dentro del modelo de gestión documental sostenible de la Secretaría Jurídica Distrital."/>
    <s v="CONTRATACIÓN DIRECTA"/>
    <s v="Prestación de Servicios Técnicos"/>
    <n v="21202702"/>
    <n v="106"/>
    <n v="21202702"/>
    <n v="76"/>
    <n v="21202702"/>
    <n v="21202702"/>
  </r>
</pivotCacheRecords>
</file>

<file path=xl/pivotCache/pivotCacheRecords8.xml><?xml version="1.0" encoding="utf-8"?>
<pivotCacheRecords xmlns="http://schemas.openxmlformats.org/spreadsheetml/2006/main" xmlns:r="http://schemas.openxmlformats.org/officeDocument/2006/relationships" count="93">
  <r>
    <m/>
    <x v="0"/>
    <x v="0"/>
    <s v="Coordinar la gestión jurídica Distrital en materia de actos administrativos y unidad conceptual."/>
    <s v="Dirección Distrital de Doctrina y Asuntos Normativos"/>
    <s v="Prestar los servicios profesionales especializados como abogado(a) a la Secretaría Jurídica Distrital para apoyar a la Dirección Distrital de Doctrina y Asuntos Normativos en la revisión de actos administrativos relacionados con ordenamiento territorial, planeación urbana y hábitat."/>
    <s v="CONTRATACIÓN DIRECTA"/>
    <s v="Prestación de Servicios Profesionales"/>
    <n v="110477235"/>
    <n v="16"/>
    <n v="110477235"/>
    <n v="31"/>
    <n v="110477235"/>
    <n v="110477235"/>
    <n v="0"/>
    <m/>
    <s v="CLAUDIA MARINA NIÑO MESA"/>
    <n v="0"/>
    <m/>
  </r>
  <r>
    <m/>
    <x v="0"/>
    <x v="0"/>
    <s v="Coordinar la gestión jurídica Distrital en materia de actos administrativos y unidad conceptual."/>
    <s v="Dirección Distrital de Doctrina y Asuntos Normativos"/>
    <s v="Prestar los servicios profesionales a la Secretaría Jurídica Distrital para realizar el seguimiento y monitoreo a los asuntos relacionados con el Congreso de la República y el Concejo de Bogotá D.C., así como al Sistema Integrado de Gestión y Planeación de la Dirección Distrital de Doctrina y Asuntos Normativos "/>
    <s v="CONTRATACIÓN DIRECTA"/>
    <s v="Prestación de Servicios Profesionales"/>
    <n v="95746937"/>
    <n v="17"/>
    <n v="95746937"/>
    <n v="8"/>
    <n v="95746937"/>
    <n v="95746937"/>
    <n v="0"/>
    <m/>
    <s v="MIGUEL ANGEL GRANADOS SANCHEZ"/>
    <n v="0"/>
    <m/>
  </r>
  <r>
    <m/>
    <x v="0"/>
    <x v="0"/>
    <s v="Coordinar la gestión jurídica Distrital en materia de actos administrativos y unidad conceptual."/>
    <s v="Dirección Distrital de Doctrina y Asuntos Normativos"/>
    <s v="Prestar servicios profesionales como abogado(a) a la Secretaría Jurídica Distrital para la elaboración de conceptos jurídicos, revisión y proyección de actos administrativos en materia disciplinaria, de IVC de ESAL, entre otros."/>
    <s v="CONTRATACIÓN DIRECTA"/>
    <s v="Prestación de Servicios Profesionales"/>
    <n v="81016639"/>
    <n v="18"/>
    <n v="81016639"/>
    <n v="52"/>
    <n v="81016639"/>
    <n v="81016639"/>
    <n v="0"/>
    <m/>
    <s v="MILENE ARLYNE CASTRILLON OCHOA"/>
    <n v="0"/>
    <m/>
  </r>
  <r>
    <m/>
    <x v="0"/>
    <x v="1"/>
    <s v="Generar elementos de orientación jurídica, para la construcción de estudios jurídicos en temas de alto impacto"/>
    <s v="Dirección Distrital de Política e Informática Jurídica"/>
    <s v="Prestar los servicios profesionales para la realización de análisis jurídicos que permitan la actualización de los sistemas de información jurídicos."/>
    <s v="CONTRATACIÓN DIRECTA"/>
    <s v="Prestación de Servicios Profesionales"/>
    <n v="66286341"/>
    <n v="44"/>
    <n v="66286341"/>
    <n v="14"/>
    <n v="66286341"/>
    <n v="66286341"/>
    <n v="0"/>
    <m/>
    <s v="ANYI SHARLYN MARIN CAMARGO"/>
    <n v="0"/>
    <m/>
  </r>
  <r>
    <m/>
    <x v="0"/>
    <x v="1"/>
    <s v="Generar elementos de orientación jurídica, para la construcción de estudios jurídicos en temas de alto impacto"/>
    <s v="Dirección Distrital de Política e Informática Jurídica"/>
    <s v="Prestar los servicios profesionales para la realización de análisis jurídicos que permitan la actualización de los sistemas de información jurídicos."/>
    <s v="CONTRATACIÓN DIRECTA"/>
    <s v="Prestación de Servicios Profesionales"/>
    <n v="66286341"/>
    <n v="45"/>
    <n v="66286341"/>
    <n v="9"/>
    <n v="66286341"/>
    <n v="66286341"/>
    <n v="0"/>
    <m/>
    <s v="JULIO CESAR AMAYA MENDEZ"/>
    <n v="0"/>
    <m/>
  </r>
  <r>
    <m/>
    <x v="0"/>
    <x v="1"/>
    <s v="Llevar a cabo actividades orientadas a la generación de elementos de análisis jurídico en el Distrito Capital"/>
    <s v="Dirección Distrital de Política e Informática Jurídica"/>
    <s v="Prestar servicios profesionales para la elaboración de un instrumento para la prevención de la colusión en procesos de contratación estatal."/>
    <s v="CONTRATACIÓN DIRECTA"/>
    <s v="Prestación de Servicios Profesionales"/>
    <n v="42378151"/>
    <n v="89"/>
    <n v="42378151"/>
    <n v="68"/>
    <n v="42378151"/>
    <n v="42378151"/>
    <n v="0"/>
    <m/>
    <s v="FELIPE  SERRANO PINILLA"/>
    <n v="0"/>
    <m/>
  </r>
  <r>
    <m/>
    <x v="0"/>
    <x v="1"/>
    <s v="Llevar a cabo actividades orientadas a la generación de elementos de análisis jurídico en el Distrito Capital"/>
    <s v="Dirección Distrital de Política e Informática Jurídica"/>
    <s v="Prestar los servicios profesionales para la elaboración de estudios de impacto para el Distrito Capital"/>
    <s v="CONTRATACIÓN DIRECTA"/>
    <s v="Prestación de Servicios Profesionales"/>
    <n v="110477235"/>
    <n v="47"/>
    <n v="110477235"/>
    <n v="43"/>
    <n v="110477235"/>
    <n v="110477235"/>
    <n v="0"/>
    <m/>
    <s v="GERMAN ARTURO MEDINA AVILA"/>
    <n v="0"/>
    <m/>
  </r>
  <r>
    <m/>
    <x v="0"/>
    <x v="1"/>
    <s v="Llevar a cabo actividades orientadas a la generación de elementos de análisis jurídico en el Distrito Capital"/>
    <s v="Dirección Distrital de Política e Informática Jurídica"/>
    <s v="Prestar los servicios profesionales para la elaboración de estudios de impacto para el Distrito Capital"/>
    <s v="CONTRATACIÓN DIRECTA"/>
    <s v="Prestación de Servicios Profesionales"/>
    <n v="110477235"/>
    <n v="48"/>
    <n v="110477235"/>
    <n v="11"/>
    <n v="110477235"/>
    <n v="110477235"/>
    <n v="0"/>
    <m/>
    <s v="MONICA MARIA CABRA BAUTISTA"/>
    <n v="0"/>
    <m/>
  </r>
  <r>
    <m/>
    <x v="0"/>
    <x v="1"/>
    <s v="Llevar a cabo actividades orientadas a la generación de elementos de análisis jurídico en el Distrito Capital"/>
    <s v="Dirección Distrital de Política e Informática Jurídica"/>
    <s v="Prestar los servicios profesionales, para la realización de un estudio sobre los derechos de propiedad intelectual de las entidades del nivel central del Distrito Capital. _x000a_"/>
    <s v="CONTRATACIÓN DIRECTA"/>
    <s v="Prestación de Servicios Profesionales"/>
    <n v="70303695"/>
    <n v="95"/>
    <n v="70303695"/>
    <n v="72"/>
    <n v="70303695"/>
    <n v="70303695"/>
    <n v="0"/>
    <m/>
    <s v="NELSON ENRIQUE URREGO MALDONADO"/>
    <n v="0"/>
    <m/>
  </r>
  <r>
    <m/>
    <x v="0"/>
    <x v="1"/>
    <s v="Llevar a cabo actividades orientadas a la generación de elementos de análisis jurídico en el Distrito Capital"/>
    <s v="Dirección Distrital de Política e Informática Jurídica"/>
    <s v="Adición al contrato No. 073 cuyo objeto es &quot; Prestar los servicios profesionales para la realización de un estudio sobre los derechos de propiedad intelectual de las entidades del nivel del D.C.&quot;"/>
    <s v="CONTRATACIÓN DIRECTA"/>
    <s v="Prestación de Servicios Profesionales"/>
    <n v="20086770"/>
    <n v="155"/>
    <n v="20086770"/>
    <n v="136"/>
    <n v="20086770"/>
    <n v="20086770"/>
    <n v="0"/>
    <m/>
    <s v="NELSON ENRIQUE URREGO MALDONADO"/>
    <n v="0"/>
    <m/>
  </r>
  <r>
    <m/>
    <x v="0"/>
    <x v="2"/>
    <s v="Apoyar las gestiones correspondientes en la representación judical del Distrito Capital."/>
    <s v="Dirección de Defensa Judicial y Prevención del Daño Antijurídico "/>
    <s v="Diferencia en ejecución vs programación"/>
    <s v="CONTRATACIÓN DIRECTA"/>
    <s v="Prestación de Servicios Profesionales"/>
    <n v="63528079"/>
    <m/>
    <m/>
    <m/>
    <m/>
    <m/>
    <m/>
    <m/>
    <m/>
    <m/>
    <m/>
  </r>
  <r>
    <m/>
    <x v="0"/>
    <x v="3"/>
    <s v="Realizar  eventos para articular y orientar la gerencia jurídica del Distrito Capital."/>
    <s v="Dirección Distrital de Política e Informática Jurídica"/>
    <s v="Contratar la prestación de servicios de apoyo para el adelantamiento de los eventos que requiera la Secretaría Jurídica Distrital."/>
    <s v="MENOR CUANTÍA"/>
    <s v="Realizacion de eventos de divulgación"/>
    <n v="120000000"/>
    <n v="115"/>
    <n v="120000000"/>
    <n v="114"/>
    <n v="112540052"/>
    <n v="242540052"/>
    <n v="7459948"/>
    <m/>
    <s v="DOUGLAS TRADE S A S"/>
    <n v="-7459948"/>
    <m/>
  </r>
  <r>
    <m/>
    <x v="0"/>
    <x v="4"/>
    <s v="Adelantar actividades de divulgación e  implementación del modelo de gerencia jurídica distrital "/>
    <s v="Dirección Distrital de Política e Informática Jurídica"/>
    <s v="Diferencia en ejecución vs programación"/>
    <m/>
    <m/>
    <n v="4173584"/>
    <m/>
    <m/>
    <m/>
    <m/>
    <m/>
    <m/>
    <m/>
    <m/>
    <m/>
    <m/>
  </r>
  <r>
    <m/>
    <x v="0"/>
    <x v="4"/>
    <s v="Adelantar actividades de divulgación e  implementación del modelo de gerencia jurídica distrital "/>
    <s v="Dirección Distrital de Política e Informática Jurídica"/>
    <s v="Prestar los servicios profesionales para la implementación del modelo de gestión jurídica en el Distrito Capital."/>
    <s v="CONTRATACIÓN DIRECTA"/>
    <s v="Prestación de Servicios Profesionales"/>
    <n v="38499643"/>
    <n v="162"/>
    <n v="38499643"/>
    <n v="147"/>
    <n v="38499643"/>
    <n v="38499643"/>
    <n v="0"/>
    <m/>
    <s v="EDGAR MAURICIO GRACIA DIAZ"/>
    <n v="0"/>
    <m/>
  </r>
  <r>
    <m/>
    <x v="0"/>
    <x v="5"/>
    <s v="Desarrollar estrategias en inspección, vigilancia y control de las ESAL."/>
    <s v="Dirección Distrital de Inspección, Vigilancia y Control de Personas Jurídicas Sin Ánimo de lucro"/>
    <s v="Prestar los servicios profesionales para, asesorar a la Dirección, implementar y realizar el análisis oportuno de la información financiera y contable de las entidades asignadas por la Dirección."/>
    <s v="CONTRATACIÓN DIRECTA"/>
    <s v="Prestación de Servicios Profesionales"/>
    <n v="110477235"/>
    <n v="64"/>
    <n v="110477235"/>
    <n v="44"/>
    <n v="110477235"/>
    <n v="110477235"/>
    <n v="0"/>
    <m/>
    <s v="HECTOR JOSE RODRIGUEZ VALERO"/>
    <n v="0"/>
    <m/>
  </r>
  <r>
    <m/>
    <x v="0"/>
    <x v="5"/>
    <s v="Desarrollar estrategias en inspección, vigilancia y control de las ESAL."/>
    <s v="Dirección Distrital de Inspección, Vigilancia y Control de Personas Jurídicas Sin Ánimo de lucro"/>
    <s v="Prestar los servicios profesionales para asesorar a la Directora Distrital de Inspección, Vigilancia y Control de Personas Jurídicas Sin Animo de Lucro, respecto de las decisiones administrativas y juridicas a tomar en el ejercicio del control y seguimiento a las entidades."/>
    <s v="CONTRATACIÓN DIRECTA"/>
    <s v="Prestación de Servicios Profesionales"/>
    <n v="110477235"/>
    <n v="65"/>
    <n v="110477235"/>
    <n v="46"/>
    <n v="110477235"/>
    <n v="110477235"/>
    <n v="0"/>
    <m/>
    <s v="GLORIA PATRICIA MONTERO CABAS"/>
    <n v="0"/>
    <m/>
  </r>
  <r>
    <m/>
    <x v="0"/>
    <x v="5"/>
    <s v="Desarrollar estrategias en inspección, vigilancia y control de las ESAL."/>
    <s v="Dirección Distrital de Inspección, Vigilancia y Control de Personas Jurídicas Sin Ánimo de lucro"/>
    <s v="Prestar los servicios profesionales, para asesorar a la Dirección en materia financiera y adelantar las acciones correspondiente en ejercicio de las facultad de Inspección, Vigilancia y Control respecto de las ESAL."/>
    <s v="CONTRATACIÓN DIRECTA"/>
    <s v="Prestación de Servicios Profesionales"/>
    <n v="95746937"/>
    <n v="66"/>
    <n v="95746937"/>
    <n v="40"/>
    <n v="95746937"/>
    <n v="95746937"/>
    <n v="0"/>
    <m/>
    <s v="OSCAR ALFONSO PINEDA VELASCO"/>
    <n v="0"/>
    <m/>
  </r>
  <r>
    <m/>
    <x v="0"/>
    <x v="5"/>
    <s v="Desarrollar estrategias en inspección, vigilancia y control de las ESAL."/>
    <s v="Dirección Distrital de Inspección, Vigilancia y Control de Personas Jurídicas Sin Ánimo de lucro"/>
    <s v="Prestar los servicios profesionales en el análisis de la información jurídica de las entidades sin ánimo de lucro, en el desarrollo de su objeto social, cumplimiento de las obligaciones legales y estatutarías, y su participación en el Distrito Capital."/>
    <s v="CONTRATACIÓN DIRECTA"/>
    <s v="Prestación de Servicios Profesionales"/>
    <n v="46869130"/>
    <n v="105"/>
    <n v="46869130"/>
    <n v="57"/>
    <n v="46869130"/>
    <n v="46869130"/>
    <n v="0"/>
    <m/>
    <s v="GUILLERMINA VICTORIA TORRES ROMERO"/>
    <n v="0"/>
    <m/>
  </r>
  <r>
    <m/>
    <x v="0"/>
    <x v="5"/>
    <s v="Llevar a cabo planes de Inspección, Vigilancia y Control específicos, que determinen  el estado actual de las Esal."/>
    <s v="Dirección Distrital de Inspección, Vigilancia y Control de Personas Jurídicas Sin Ánimo de lucro"/>
    <s v="PRESTAR LOS SERVICIOS PROFESIONALES PARA ANALIZAR LA INFORMACIÓN DE LAS ENTIDADES SIN ÁNIMO DE LUCRO REGISTRADAS EN EL SIPEJ, A FIN DE DETERMINAR LA ENTIDAD DISTRITAL COMPETENTE Y ADELANTAR LAS ACCIONES JURÍDICAS NECESARIAS PARA EL EJERCICIO DE LA INSPECCIÓN, VIGILANCIA Y CONTROL DE LAS ESAL."/>
    <s v="CONTRATACIÓN DIRECTA"/>
    <s v="Prestación de Servicios Profesionales"/>
    <n v="16247965"/>
    <n v="194"/>
    <n v="16247965"/>
    <n v="184"/>
    <n v="16247965"/>
    <m/>
    <n v="0"/>
    <m/>
    <s v="GUILLERMINA VICTORIA TORRES ROMERO"/>
    <n v="0"/>
    <m/>
  </r>
  <r>
    <m/>
    <x v="0"/>
    <x v="5"/>
    <s v="Llevar a cabo planes de Inspección, Vigilancia y Control específicos, que determinen  el estado actual de las Esal."/>
    <s v="Dirección Distrital de Inspección, Vigilancia y Control de Personas Jurídicas Sin Ánimo de lucro"/>
    <s v="PRESTAR LOS SERVICIOS PROFESIONALES PARA INCLUIR LAS ACCIONES JURÍDICAS PROCEDENTES RESPECTO DE AQUELLAS ENTIDADES SIN ÁNIMO DE LUCRO QUE HAN INCUMPLIDO SUS OBLIGACIONES LEGALES, FINANCIERAS Y CONTABLES."/>
    <s v="CONTRATACIÓN DIRECTA"/>
    <s v="Prestación de Servicios Profesionales"/>
    <n v="110477235"/>
    <n v="67"/>
    <n v="110477235"/>
    <n v="42"/>
    <n v="110477235"/>
    <n v="110477235"/>
    <n v="0"/>
    <m/>
    <s v="JOSE GONZALO ROMERO ACOSTA"/>
    <n v="0"/>
    <m/>
  </r>
  <r>
    <m/>
    <x v="0"/>
    <x v="5"/>
    <s v="Llevar a cabo planes de Inspección, Vigilancia y Control específicos, que determinen  el estado actual de las Esal."/>
    <s v="Dirección Distrital de Inspección, Vigilancia y Control de Personas Jurídicas Sin Ánimo de lucro"/>
    <s v="Prestar los servicios profesionales en temas jurídicos, respecto del ejercicio de inspección, vigilancia y control a las entidades sin ánimo de lucro, así como para adelantar las acciones administrativas y sancionatorias en los casos asignados."/>
    <s v="CONTRATACIÓN DIRECTA"/>
    <s v="Prestación de Servicios Profesionales"/>
    <n v="110477235"/>
    <n v="68"/>
    <n v="110477235"/>
    <n v="39"/>
    <n v="110477235"/>
    <n v="110477235"/>
    <n v="0"/>
    <m/>
    <s v="CESAR JOSE SANINT GONZALEZ"/>
    <n v="0"/>
    <m/>
  </r>
  <r>
    <m/>
    <x v="0"/>
    <x v="5"/>
    <s v="Llevar a cabo planes de Inspección, Vigilancia y Control específicos, que determinen  el estado actual de las Esal."/>
    <s v="Dirección Distrital de Inspección, Vigilancia y Control de Personas Jurídicas Sin Ánimo de lucro"/>
    <s v="Prestar los servicios profesionales para analizar el cumplimiento de las obligaciones de las ESAL y realizar los requerimientos y adelantar las acciones jurídicas a que haya lugar."/>
    <s v="CONTRATACIÓN DIRECTA"/>
    <s v="Prestación de Servicios Profesionales"/>
    <n v="58921192"/>
    <n v="69"/>
    <n v="58921192"/>
    <n v="38"/>
    <n v="58921192"/>
    <n v="58921192"/>
    <n v="0"/>
    <m/>
    <s v="LUIS FELIPE CHISCO APONTE"/>
    <n v="0"/>
    <m/>
  </r>
  <r>
    <m/>
    <x v="0"/>
    <x v="5"/>
    <s v="Llevar a cabo planes de Inspección, Vigilancia y Control específicos, que determinen  el estado actual de las Esal."/>
    <s v="Dirección Distrital de Inspección, Vigilancia y Control de Personas Jurídicas Sin Ánimo de lucro"/>
    <s v="Prestar los servicios profesionales para implementar herramientas que permitan la organización, análisis, control y seguimiento de la información que genera la Dirección, a partir de las cuales se pueda determinar el estaso de las ESAL para la toma de decisiones de la Dirección."/>
    <s v="CONTRATACIÓN DIRECTA"/>
    <s v="Prestación de Servicios Profesionales"/>
    <n v="44190894"/>
    <n v="70"/>
    <n v="44190894"/>
    <n v="21"/>
    <n v="44190894"/>
    <n v="44190894"/>
    <n v="0"/>
    <m/>
    <s v="WILMER DANIEL GUTIERREZ PULIDO"/>
    <n v="0"/>
    <m/>
  </r>
  <r>
    <m/>
    <x v="0"/>
    <x v="5"/>
    <s v="Llevar a cabo planes de Inspección, Vigilancia y Control específicos, que determinen  el estado actual de las Esal."/>
    <s v="Dirección Distrital de Inspección, Vigilancia y Control de Personas Jurídicas Sin Ánimo de lucro"/>
    <s v="Prestar los servicios profesionales para realizar la inspección y vigilancia a la información financiera aportada por las entidades sin ánimo de lucro y adelantar las acciones administrativas correspondientes."/>
    <s v="CONTRATACIÓN DIRECTA"/>
    <s v="Prestación de Servicios Profesionales"/>
    <n v="58921192"/>
    <n v="71"/>
    <n v="58921192"/>
    <n v="37"/>
    <n v="58921192"/>
    <n v="58921192"/>
    <n v="0"/>
    <m/>
    <s v="CAROLINA  MEJIA DORADO"/>
    <n v="0"/>
    <m/>
  </r>
  <r>
    <m/>
    <x v="0"/>
    <x v="6"/>
    <s v="Desarrollar estrategias para orientar en inspección, vigilancia y control de las ESAL."/>
    <s v="Dirección Distrital de Inspección, Vigilancia y Control de Personas Jurídicas Sin Ánimo de lucro"/>
    <s v="Contratar la prestación de servicios de apoyo para el adelantamiento de los eventos que requiera la Secretaría Jurídica Distrital."/>
    <s v="Selección Abreviada"/>
    <s v="Realizacion de eventos de divulgación"/>
    <n v="50000000"/>
    <n v="115"/>
    <n v="50000000"/>
    <n v="114"/>
    <n v="50000000"/>
    <n v="242540052"/>
    <n v="0"/>
    <m/>
    <s v="DOUGLAS TRADE S A S"/>
    <n v="0"/>
    <m/>
  </r>
  <r>
    <m/>
    <x v="0"/>
    <x v="2"/>
    <s v="Fortalecer la defensa judicial en los procesos de alto impacto para  el Distrito Capital."/>
    <s v="Dirección de Defensa Judicial y Prevención del Daño Antijurídico "/>
    <s v="Prestar servicios profesionales a la Dirección Distrital de Defensa Judicial y Prevención del daño antijurídico, para el levantamiento, desarrollo y elaboración de políticas de prevención del daño antijurídico, así como representación judicial y extrajudicial en el seguimiento y cumplimiento de sentencias y providencias judiciales ejecutoriadas en las que se establezcan obligaciones a cargo del Distrito Capital."/>
    <s v="CONTRATACIÓN DIRECTA"/>
    <s v="Prestación de Servicios Profesionales"/>
    <n v="44190894"/>
    <n v="84"/>
    <n v="44190894"/>
    <n v="12"/>
    <n v="44190894"/>
    <n v="44190894"/>
    <n v="0"/>
    <m/>
    <s v="PAOLA ANDREA GOMEZ VELEZ"/>
    <n v="0"/>
    <m/>
  </r>
  <r>
    <m/>
    <x v="0"/>
    <x v="2"/>
    <s v="Fortalecer la defensa judicial en los procesos de alto impacto para  el Distrito Capital."/>
    <s v="Dirección de Defensa Judicial y Prevención del Daño Antijurídico "/>
    <s v="Prestar sus servicios profesionales en la defensa de los intereses del Distrito Capital, asesoría jurídicay representación judicial y extrajudicial del Distrito Capital, incluyendo el seguimiento y cumplimiento de sentencias y providencias judiciales ejecutoriadas, como son las acciones constitucionales, proferidas por los despachos judiciales  en las que se vincule al Distrito Capital."/>
    <s v="CONTRATACIÓN DIRECTA"/>
    <s v="Prestación de Servicios Profesionales"/>
    <n v="110477235"/>
    <n v="80"/>
    <n v="110477235"/>
    <n v="13"/>
    <n v="110477235"/>
    <n v="110477235"/>
    <n v="0"/>
    <m/>
    <s v="CRISTIAN ANDRES CARRANZA RAMIREZ"/>
    <n v="0"/>
    <m/>
  </r>
  <r>
    <m/>
    <x v="0"/>
    <x v="2"/>
    <s v="Fortalecer la defensa judicial en los procesos de alto impacto para  el Distrito Capital."/>
    <s v="Dirección de Defensa Judicial y Prevención del Daño Antijurídico "/>
    <s v="Prestar sus servicios profesionales en lo referente al seguimiento y cumplimiento de providencias judiciales ejecutoriadas proferidas por los jueces, tribunales y altas cortes en las que se establezcan el cumplimiento de obligaciones a cargo del Disrito Capital."/>
    <s v="CONTRATACIÓN DIRECTA"/>
    <s v="Prestación de Servicios Profesionales"/>
    <n v="44190894"/>
    <n v="83"/>
    <n v="44190894"/>
    <n v="16"/>
    <n v="44190894"/>
    <n v="44190894"/>
    <n v="0"/>
    <m/>
    <s v="LILIANA JOHANNA SINISTERRA REY"/>
    <n v="0"/>
    <m/>
  </r>
  <r>
    <m/>
    <x v="0"/>
    <x v="2"/>
    <s v="Fortalecer la defensa judicial en los procesos de alto impacto para  el Distrito Capital."/>
    <s v="Dirección de Defensa Judicial y Prevención del Daño Antijurídico "/>
    <s v="Prestar sus servicios profesionales en lo referente al seguimiento y cumplimiento de providencias judiciales ejecutoriadas proferidas por los jueces, tribunales y altas cortes en las que se establezcan el cumplimiento de obligaciones a cargo del Distrito Capital."/>
    <s v="CONTRATACIÓN DIRECTA"/>
    <s v="Prestación de Servicios Profesionales"/>
    <n v="32897666"/>
    <n v="157"/>
    <n v="32897666"/>
    <n v="138"/>
    <n v="32897666"/>
    <n v="32897666"/>
    <n v="0"/>
    <m/>
    <s v="LILIANA JOHANNA SINISTERRA REY"/>
    <n v="0"/>
    <m/>
  </r>
  <r>
    <m/>
    <x v="0"/>
    <x v="2"/>
    <s v="Fortalecer la defensa judicial en los procesos de alto impacto para  el Distrito Capital."/>
    <s v="Dirección de Defensa Judicial y Prevención del Daño Antijurídico "/>
    <s v="Prestar sus servicios profesionales en lo referente al seguimiento y cumplimiento de providencias judiciales ejecutoriadas proferidas por los jueces, tribunales y altas cortes en las que se establezcan el cumplimiento de obligaciones a cargo del Distrito Capital."/>
    <s v="CONTRATACIÓN DIRECTA"/>
    <s v="Prestación de Servicios Profesionales"/>
    <n v="81016639"/>
    <n v="79"/>
    <n v="81016639"/>
    <n v="34"/>
    <n v="81016639"/>
    <n v="81016639"/>
    <n v="0"/>
    <m/>
    <s v="MARIA INES DEL ROSARIO ROJAS BENAVIDES"/>
    <n v="0"/>
    <m/>
  </r>
  <r>
    <m/>
    <x v="0"/>
    <x v="2"/>
    <s v="Fortalecer la defensa judicial en los procesos de alto impacto para  el Distrito Capital."/>
    <s v="Dirección de Defensa Judicial y Prevención del Daño Antijurídico "/>
    <s v="Prestar los servicios profesionales para ejercer la representación judicial de Bogotá D.C., en el proceso de acción popular No. 2001-479 Rio Bogotá."/>
    <s v="CONTRATACIÓN DIRECTA"/>
    <s v="Prestación de Servicios Profesionales"/>
    <n v="110477235"/>
    <n v="78"/>
    <n v="110477235"/>
    <n v="66"/>
    <n v="110477235"/>
    <n v="110477235"/>
    <n v="0"/>
    <m/>
    <s v="MEDELLIN MARTINEZ &amp; DURAN ABOGADOS SAS"/>
    <n v="0"/>
    <m/>
  </r>
  <r>
    <m/>
    <x v="0"/>
    <x v="2"/>
    <s v="Apoyar las gestiones correspondientes en la representación judical del Distrito Capital."/>
    <s v="Dirección de Defensa Judicial y Prevención del Daño Antijurídico "/>
    <s v="Prestación de servicios profesionales en la representación judicial en los procesos penales, en donde sea parte el Distrito Capital."/>
    <s v="CONTRATACIÓN DIRECTA"/>
    <s v="Prestación de Servicios Profesionales"/>
    <n v="110477235"/>
    <n v="85"/>
    <n v="110477235"/>
    <n v="36"/>
    <n v="110477235"/>
    <n v="110477235"/>
    <n v="0"/>
    <m/>
    <s v="WILLIAM ADAN RODRIGUEZ CASTILLO"/>
    <n v="0"/>
    <m/>
  </r>
  <r>
    <m/>
    <x v="0"/>
    <x v="2"/>
    <s v="Apoyar las gestiones correspondientes en la representación judical del Distrito Capital."/>
    <s v="Dirección de Defensa Judicial y Prevención del Daño Antijurídico "/>
    <s v="Prestar los servicios profesionales para ejercer la representación judicial de Bogotá D.C., Concejo de Bogotá D.C., en relación con los medios de control de alto impacto que se surtan contra el Distrito Capital y el Concejo de Bogotá D.C., identificados así: a) 2009-0448000, b) 2016-00187, 2016-00256 y 2017-00009; c) 2017-00162 de acuerdo con el alcance, objeto y obligaciones del contrato."/>
    <s v="CONTRATACIÓN DIRECTA"/>
    <s v="Prestación de Servicios Profesionales"/>
    <n v="178400000"/>
    <n v="86"/>
    <n v="178400000"/>
    <n v="48"/>
    <n v="178400000"/>
    <n v="178400000"/>
    <n v="0"/>
    <m/>
    <s v="MARTIN BERMUDEZ ASOCIADOS S A"/>
    <n v="0"/>
    <m/>
  </r>
  <r>
    <m/>
    <x v="0"/>
    <x v="2"/>
    <s v="Apoyar las gestiones correspondientes en la representación judical del Distrito Capital."/>
    <s v="Dirección de Defensa Judicial y Prevención del Daño Antijurídico "/>
    <s v="Prestar servicios de apoyo para el seguimiento de las decisiones judiciales y extrajudiciales."/>
    <s v="CONTRATACIÓN DIRECTA"/>
    <s v="Prestación de Servicios Técnicos"/>
    <n v="29460596"/>
    <n v="81"/>
    <n v="29460596"/>
    <n v="18"/>
    <n v="29460596"/>
    <n v="29460596"/>
    <n v="0"/>
    <m/>
    <s v="DIEGO ALEJANDRO PEÑA SANCHEZ"/>
    <n v="0"/>
    <m/>
  </r>
  <r>
    <m/>
    <x v="0"/>
    <x v="2"/>
    <s v="Apoyar las gestiones correspondientes en la representación judical del Distrito Capital."/>
    <s v="Dirección de Defensa Judicial y Prevención del Daño Antijurídico "/>
    <s v="Prestar servicios de apoyo para el seguimiento de las decisiones judiciales y extrajudiciales."/>
    <s v="CONTRATACIÓN DIRECTA"/>
    <s v="Prestación de Servicios Técnicos"/>
    <n v="29460596"/>
    <n v="82"/>
    <n v="29460596"/>
    <n v="35"/>
    <n v="29460596"/>
    <n v="29460596"/>
    <n v="0"/>
    <m/>
    <s v="MERCEDES ELIZABETH CARDOZO AVENDAÑO"/>
    <n v="0"/>
    <m/>
  </r>
  <r>
    <m/>
    <x v="0"/>
    <x v="2"/>
    <s v="Apoyar las gestiones correspondientes en la representación judical del Distrito Capital."/>
    <s v="Dirección de Defensa Judicial y Prevención del Daño Antijurídico "/>
    <s v="Prestar los servicios profesionales en la Dirección Distrital de Defensa Judicial y Prevención del Daño Antijurídico en el análisis de datos, generación de reportes y tratamiento de la información, relacionada con el contingente judicial, gestión del riesgo y el módulo de pago de sentencias del SISTEMA DE INFORMACIÓN DE PROCESOS JUDICIALES –SIPROJ WEB."/>
    <s v="CONTRATACIÓN DIRECTA"/>
    <s v="Prestación de Servicios Profesionales"/>
    <n v="110477235"/>
    <n v="77"/>
    <n v="110477235"/>
    <n v="41"/>
    <n v="110477235"/>
    <n v="110477235"/>
    <n v="0"/>
    <m/>
    <s v="BYRON SHELOCK PUERTO BARRIOS"/>
    <n v="0"/>
    <m/>
  </r>
  <r>
    <m/>
    <x v="0"/>
    <x v="2"/>
    <s v="Apoyar las gestiones correspondientes en la representación judical del Distrito Capital."/>
    <s v="Dirección de Defensa Judicial y Prevención del Daño Antijurídico "/>
    <s v="Prestar los servicios de apoyo en la Dirección Distrital de Defensa Judicial y Prevención del Daño Antijurídico de la Secretaría Jurídica  Distrital, para la organización, actualización y sistematización de los archivos que reposan en la dirección que soporta la defensa judicial en cuanto a piezas procesales, actuaciones administrativas y estados del proceso, en comparación con el SIPROJWEB y la rama judicial."/>
    <s v="CONTRATACIÓN DIRECTA"/>
    <s v="Prestación de Servicios Profesionales"/>
    <n v="29460596"/>
    <n v="94"/>
    <n v="29460596"/>
    <n v="63"/>
    <n v="29460596"/>
    <n v="29460596"/>
    <n v="0"/>
    <m/>
    <s v="DIANA PAOLA HERRERA MANCILLA"/>
    <n v="0"/>
    <m/>
  </r>
  <r>
    <m/>
    <x v="0"/>
    <x v="7"/>
    <s v="Adelantar jornadas de capacitación para fortalecer la gestión disciplinaria en el Distrito Capital"/>
    <s v="Dirección Distrital de Asuntos Disciplinarios "/>
    <s v="Contratar la prestación de servicios de apoyo para el adelantamiento de los eventos que requiera la Secretaría Jurídica Distrital."/>
    <s v="Licitación Pública"/>
    <s v="Realizacion de eventos de divulgación"/>
    <n v="80000000"/>
    <n v="115"/>
    <n v="80000000"/>
    <n v="114"/>
    <n v="80000000"/>
    <n v="242540052"/>
    <n v="0"/>
    <m/>
    <s v="DOUGLAS TRADE S A S"/>
    <n v="0"/>
    <m/>
  </r>
  <r>
    <m/>
    <x v="0"/>
    <x v="8"/>
    <s v="Generar instrumentos jurídicos  para el fortalecimiento de la acción disciplinaria distrital."/>
    <s v="Dirección Distrital de Asuntos Disciplinarios "/>
    <s v="Prestar los servicios profesionales para la formulación, desarrollo y seguimiento de las políticas públicas en materia disciplinaria en el Distrito Capital."/>
    <s v="CONTRATACIÓN DIRECTA"/>
    <s v="Prestación de Servicios Técnicos"/>
    <n v="103112086"/>
    <n v="20"/>
    <n v="103112086"/>
    <n v="49"/>
    <n v="103112086"/>
    <n v="103112086"/>
    <n v="0"/>
    <m/>
    <s v="JUAN CAMILO CABREJO GUTIERREZ"/>
    <n v="0"/>
    <m/>
  </r>
  <r>
    <m/>
    <x v="0"/>
    <x v="9"/>
    <s v="Generar y desarrollar mecanismos de orientación a los servidores públicos, en el marco de la responsabilidad disciplinaria"/>
    <s v="Dirección Distrital de Asuntos Disciplinarios "/>
    <s v="Prestar los servicios profesionales orientados al fortalecimiento de la acción disciplinaria en el Distrito Capital, mediante la estructuración y profundización de líneas temáticas que atiendan las necesidades del operador disciplinario."/>
    <s v="CONTRATACIÓN DIRECTA"/>
    <s v="Prestación de Servicios Técnicos"/>
    <n v="110477235"/>
    <n v="19"/>
    <n v="110477235"/>
    <n v="53"/>
    <n v="110477235"/>
    <n v="110477235"/>
    <n v="0"/>
    <m/>
    <s v="HECTOR ENRIQUE FERRER LEAL"/>
    <n v="0"/>
    <m/>
  </r>
  <r>
    <s v="|"/>
    <x v="0"/>
    <x v="9"/>
    <s v="Generar y desarrollar mecanismos de orientación a los servidores públicos, en el marco de la responsabilidad disciplinaria"/>
    <s v="Dirección Distrital de Asuntos Disciplinarios "/>
    <s v="Diferencia en ejecución vs programación"/>
    <m/>
    <m/>
    <n v="127"/>
    <m/>
    <m/>
    <m/>
    <m/>
    <m/>
    <m/>
    <m/>
    <m/>
    <n v="-127"/>
    <m/>
  </r>
  <r>
    <m/>
    <x v="0"/>
    <x v="9"/>
    <s v="Generar y desarrollar mecanismos de orientación a los servidores públicos, en el marco de la responsabilidad disciplinaria"/>
    <s v="Dirección Distrital de Asuntos Disciplinarios "/>
    <s v="Orientar a los servidores públicos del Distrito Capital, en temas de responsabilidad disciplinaria."/>
    <s v="MENOR CUANTÍA"/>
    <s v="Prestación de Servicios Profesionales"/>
    <n v="29460596"/>
    <n v="160"/>
    <n v="29460596"/>
    <n v="146"/>
    <n v="29460596"/>
    <n v="29460596"/>
    <n v="0"/>
    <m/>
    <s v="DAVID ALONSO ROA SALGUERO"/>
    <n v="0"/>
    <m/>
  </r>
  <r>
    <m/>
    <x v="1"/>
    <x v="10"/>
    <s v="Mantener y Mejorar  el Sistema Integrado de Gestión de la Entidad"/>
    <s v="Oficina Asesora de Planeación"/>
    <s v="Prestar los servicios profesionales para formular las acciones estratégicas, que permitan fortalecer y articular el Sistema Integrado de Gestión de la Secretaría Jurídica Distrital, en el marco del modelo integrado de planeación y gestión."/>
    <s v="CONTRATACIÓN DIRECTA"/>
    <s v="Prestación de Servicios Profesionales"/>
    <n v="110477235"/>
    <n v="34"/>
    <n v="110477235"/>
    <n v="33"/>
    <n v="110477235"/>
    <n v="0"/>
    <m/>
    <m/>
    <s v="ALBA LUCIA CARRILLO SALINAS"/>
    <m/>
    <m/>
  </r>
  <r>
    <m/>
    <x v="1"/>
    <x v="10"/>
    <s v="Mantener y Mejorar  el Sistema Integrado de Gestión de la Entidad"/>
    <s v="Oficina Asesora de Planeación"/>
    <s v="Prestar los servicios profesionales para llevar  a cabo la implementación del modelo integrado de planeación y gestión, articulado con los planes, programas y proyectos de la entidad."/>
    <s v="CONTRATACIÓN DIRECTA"/>
    <s v="Prestación de Servicios Profesionales"/>
    <n v="110477235"/>
    <n v="32"/>
    <n v="110477235"/>
    <n v="25"/>
    <n v="110477235"/>
    <n v="0"/>
    <m/>
    <m/>
    <s v="JUAN CARLOS CEPEDA MONCADA"/>
    <m/>
    <m/>
  </r>
  <r>
    <m/>
    <x v="1"/>
    <x v="10"/>
    <s v="Mantener y Mejorar  el Sistema Integrado de Gestión de la Entidad"/>
    <s v="Oficina Asesora de Planeación"/>
    <s v="Prestar los servicios profesionales para realizar el seguimiento y actualización del Sistema Integrado  de Gestión de la Secretaría Jurídica Distrital."/>
    <s v="CONTRATACIÓN DIRECTA"/>
    <s v="Prestación de Servicios Profesionales"/>
    <n v="51556043"/>
    <n v="33"/>
    <n v="51556043"/>
    <n v="27"/>
    <n v="51556043"/>
    <n v="0"/>
    <m/>
    <m/>
    <s v="JUAN CARLOS DIAZ TORRES"/>
    <m/>
    <m/>
  </r>
  <r>
    <m/>
    <x v="1"/>
    <x v="10"/>
    <s v="Mantener y Mejorar  el Sistema Integrado de Gestión de la Entidad"/>
    <s v="Oficina Asesora de Planeación"/>
    <s v="Prestar los servicios profesionales para realizar el seguimiento y actualización del Sistema Integrado de Gestión de la  Secretaría Jurídica Distrital."/>
    <s v="CONTRATACIÓN DIRECTA"/>
    <s v="Prestación de Servicios Profesionales"/>
    <n v="51556043"/>
    <n v="31"/>
    <n v="51556043"/>
    <n v="24"/>
    <n v="51556043"/>
    <n v="0"/>
    <m/>
    <m/>
    <s v="JHON FERNEY ABRIL JIMENEZ"/>
    <m/>
    <m/>
  </r>
  <r>
    <m/>
    <x v="1"/>
    <x v="10"/>
    <s v="Mantener y Mejorar  el Sistema Integrado de Gestión de la Entidad"/>
    <s v="Oficina Asesora de Planeación"/>
    <s v="Diferencia en ejecución vs programación"/>
    <m/>
    <m/>
    <n v="2146642"/>
    <m/>
    <m/>
    <m/>
    <m/>
    <m/>
    <m/>
    <m/>
    <m/>
    <m/>
    <m/>
  </r>
  <r>
    <m/>
    <x v="1"/>
    <x v="10"/>
    <s v="Mantener y Mejorar  el Sistema Integrado de Gestión de la Entidad"/>
    <s v="Oficina Asesora de Planeación"/>
    <s v="Prestar servicios de apoyo a la gestión para desarrollar estratégias de posicionamiento y recordación de los diferentes elementos del Modelo Integrado de Planeación y Gestión de la Secretaría Jurídica Distrital."/>
    <s v="CONTRATACIÓN DIRECTA"/>
    <s v="Prestación de Servicios Técnicos"/>
    <n v="51556043"/>
    <n v="35"/>
    <n v="51556043"/>
    <n v="28"/>
    <n v="51556043"/>
    <n v="0"/>
    <m/>
    <m/>
    <s v="YESID OSWALDO LOPEZ HENAO"/>
    <m/>
    <m/>
  </r>
  <r>
    <m/>
    <x v="1"/>
    <x v="10"/>
    <s v="Mantener y Mejorar  el Sistema Integrado de Gestión de la Entidad"/>
    <s v="Oficina Asesora de Planeación"/>
    <s v="Prestar los servicios profesionales para realizar el seguimiento y control a los planes, programas y proyectos de la Secretaría Jurídica Distrital, para la mejora continua de los mismos."/>
    <s v="CONTRATACIÓN DIRECTA"/>
    <s v="Prestación de Servicios Profesionales"/>
    <n v="51556043"/>
    <n v="28"/>
    <n v="51556043"/>
    <n v="23"/>
    <n v="51556043"/>
    <n v="0"/>
    <m/>
    <m/>
    <s v="ANGIE PAOLA JARA RUBIANO"/>
    <m/>
    <m/>
  </r>
  <r>
    <m/>
    <x v="1"/>
    <x v="10"/>
    <s v="Mantener y Mejorar  el Sistema Integrado de Gestión de la Entidad"/>
    <s v="Oficina Asesora de Planeación"/>
    <s v="Prestar los servicios profesionales para el desarro de las actividades derivadas del proceso de planeación y mejora continua en el marco del Sistema Integrado de Gestión."/>
    <s v="CONTRATACIÓN DIRECTA"/>
    <s v="Prestación de Servicios Profesionales"/>
    <n v="44190894"/>
    <n v="30"/>
    <n v="44190894"/>
    <n v="47"/>
    <n v="44190894"/>
    <n v="0"/>
    <m/>
    <m/>
    <s v="LINA MARIA BERRIO SUAREZ"/>
    <m/>
    <m/>
  </r>
  <r>
    <m/>
    <x v="1"/>
    <x v="10"/>
    <s v="Adelantar las gestiones para la certificación de la entidad bajo la Norma ISO 9001:2015"/>
    <s v="Oficina Asesora de Planeación"/>
    <s v="Prestar los servicios profesionales para generar estrategias orientadas a la certificación del sistema de gestión de calidad de la Secretaría Jurídica Distrital, en el marco de la Norma ISO 9001 2015."/>
    <s v="CONTRATACIÓN DIRECTA"/>
    <s v="Prestación de Servicios Profesionales"/>
    <n v="95746937"/>
    <n v="27"/>
    <n v="95746937"/>
    <n v="26"/>
    <n v="95746937"/>
    <n v="0"/>
    <m/>
    <m/>
    <s v="JUAN MANUEL RICO RAMIREZ"/>
    <m/>
    <m/>
  </r>
  <r>
    <m/>
    <x v="1"/>
    <x v="10"/>
    <s v="Adelantar las gestiones para la certificación de la entidad bajo la Norma ISO 9001:2015"/>
    <s v="Oficina Asesora de Planeación"/>
    <s v="Contratar los servicios para realizar pre-auditoria al Sistema de Gestión de Calidad en la entidad para otorgamiento de certificación bajo la Norma Técnica Colombiana NTC-ISO-9001 2015."/>
    <s v="MENOR CUANTÍA"/>
    <s v="Prestación de Servicios Profesionales"/>
    <n v="13566000"/>
    <n v="169"/>
    <n v="13566000"/>
    <n v="170"/>
    <n v="13566000"/>
    <n v="0"/>
    <m/>
    <m/>
    <s v="COTECNA CERTIFICADORA SERVICES LIMITADA"/>
    <m/>
    <m/>
  </r>
  <r>
    <m/>
    <x v="1"/>
    <x v="10"/>
    <s v="Adelantar las gestiones para la certificación de la entidad bajo la Norma ISO 9001:2015"/>
    <s v="Oficina Asesora de Planeación"/>
    <s v="Prestar el servicio técnico de mantenimiento y/o soporte evolutiv"/>
    <s v="CONTRATACIÓN DIRECTA"/>
    <s v="Prestación de Servicios Profesionales"/>
    <n v="33920000"/>
    <n v="200"/>
    <n v="33920000"/>
    <n v="194"/>
    <n v="33920000"/>
    <m/>
    <m/>
    <m/>
    <s v="I T S SOLUCIONES ESTRATEGICAS SAS"/>
    <m/>
    <m/>
  </r>
  <r>
    <m/>
    <x v="1"/>
    <x v="10"/>
    <s v="Adelantar las gestiones para la certificación de la entidad bajo la Norma ISO 9001:2015"/>
    <s v="Oficina Asesora de Planeación"/>
    <s v="Adquirir elementos de apoyo para el fortalecimiento y apropiación del Sistema Integrado de Gestión de la Secretaría Jurídica Distrital."/>
    <s v="Mínima Cuantía"/>
    <s v="suministro"/>
    <n v="4773650"/>
    <n v="181"/>
    <n v="4773650"/>
    <n v="183"/>
    <n v="4773650"/>
    <n v="0"/>
    <m/>
    <m/>
    <s v="INVERSIONES DIAZ POSADA S.A.S"/>
    <m/>
    <m/>
  </r>
  <r>
    <m/>
    <x v="1"/>
    <x v="11"/>
    <s v="Desarrollar el marco de referencia de estrategias, estructura, procesos y gobernabilidad de la Secretaría Jurídica Distrital"/>
    <s v="Oficina Asesora de Planeación"/>
    <s v="Prestar los servicios profesionales para estructurar el marco conceptual, articular y definir la Arquitectura Empresarial de la Secretaría Jurídica Distrital."/>
    <s v="CONTRATACIÓN DIRECTA"/>
    <s v="Prestación de Servicios Profesionales"/>
    <n v="110477235"/>
    <n v="29"/>
    <n v="110477235"/>
    <n v="29"/>
    <n v="110477235"/>
    <n v="0"/>
    <m/>
    <m/>
    <s v="JAIME GERMAN ALVAREZ GONZALEZ"/>
    <m/>
    <m/>
  </r>
  <r>
    <m/>
    <x v="2"/>
    <x v="12"/>
    <s v="Modernizar los Sistemas de Información Misionales y Administrativos de la SJD"/>
    <s v="TIC"/>
    <s v="Realizar el desarrollo e implementación del sistema de información integrado de la Secretaria Jurídica Distrital"/>
    <m/>
    <s v="ADQUISICIÓN DE HARDWARE Y/O SOFTWARE"/>
    <n v="3355869657"/>
    <e v="#N/A"/>
    <s v=""/>
    <s v=""/>
    <s v=""/>
    <s v=""/>
    <m/>
    <s v="PROCESO EN CURSO"/>
    <s v=""/>
    <e v="#VALUE!"/>
    <m/>
  </r>
  <r>
    <m/>
    <x v="2"/>
    <x v="12"/>
    <s v="Implemetar la Infraestructura TIC (Hard, Software y Comunicaciones)"/>
    <s v="TIC"/>
    <s v="Realizar adquisición de licencias de sofware de desarrollo y de servicio de soporte para productos Oracle de la Secretaría Jurídica Distrital."/>
    <s v="ACUERDO MARCO DE PRECIOS"/>
    <s v="ADQUISICIÓN DE HARDWARE Y/O SOFTWARE"/>
    <n v="365123601"/>
    <n v="74"/>
    <n v="150038219"/>
    <n v="64"/>
    <n v="150038219"/>
    <n v="150038219"/>
    <s v="CDP ANULADO AJUSTAR VALORES MANUALMENTE"/>
    <m/>
    <s v="ORACLE COLOMBIA LIMITADA"/>
    <n v="-215085382"/>
    <m/>
  </r>
  <r>
    <m/>
    <x v="2"/>
    <x v="12"/>
    <s v="Implemetar la Infraestructura TIC (Hard, Software y Comunicaciones)"/>
    <s v="TIC"/>
    <s v="Realizar adquisición de licencias de sofware de desarrollo y de servicio de soporte para productos Oracle de la Secretaría Jurídica Distrital."/>
    <s v="ACUERDO MARCO DE PRECIOS"/>
    <s v="ADQUISICIÓN DE HARDWARE Y/O SOFTWARE"/>
    <m/>
    <n v="74"/>
    <n v="215014948"/>
    <n v="65"/>
    <n v="215014948"/>
    <n v="215014948"/>
    <s v="CDP ANULADO AJUSTAR VALORES MANUALMENTE"/>
    <m/>
    <s v="ORACLE COLOMBIA LIMITADA"/>
    <n v="215014948"/>
    <m/>
  </r>
  <r>
    <m/>
    <x v="2"/>
    <x v="12"/>
    <s v="Implemetar la Infraestructura TIC (Hard, Software y Comunicaciones)"/>
    <s v="TIC"/>
    <s v="ADQUIRIR SERVICIO DE  ACTUALIZACIÓN Y SOPORTE TÉCNICO PARA EL SISTEMA BACKUP ORACLE DE LA SECRETARÍA JURÍDICA DISTRITAL."/>
    <s v="ACUERDO MARCO DE PRECIOS"/>
    <s v="ADQUISICIÓN DE HARDWARE Y/O SOFTWARE"/>
    <n v="1698455"/>
    <n v="191"/>
    <n v="1698455"/>
    <n v="181"/>
    <n v="1698455"/>
    <s v="DIFERENCIA EN PROCESO EN CURSO"/>
    <m/>
    <s v=""/>
    <s v="ORACLE COLOMBIA LIMITADA"/>
    <m/>
    <m/>
  </r>
  <r>
    <m/>
    <x v="2"/>
    <x v="12"/>
    <s v="Modernizar los Sistemas de Información Misionales y Administrativos de la SJD"/>
    <s v="TIC"/>
    <s v="Reemplaza el CDP No. 223 del 07/12/2017, del proceso de contratación en curso , que tiene por objeto &quot;Elaborar el análisis y diseño del sistema de información integrado de la Secretaría Jurídica Distrital&quot;"/>
    <s v="CONCURSO DE MÉRITOS"/>
    <s v="Prestación de Servicios Profesionales"/>
    <n v="2346749972"/>
    <n v="1"/>
    <n v="2346749972"/>
    <n v="83"/>
    <n v="2346749972"/>
    <n v="2329716727"/>
    <s v="DIFERENCIA EN PROCESO EN CURSO"/>
    <s v="PROCESO EN CURSO"/>
    <s v="INDUDATA S A S"/>
    <n v="0"/>
    <m/>
  </r>
  <r>
    <m/>
    <x v="2"/>
    <x v="12"/>
    <s v="Modernizar los Sistemas de Información Misionales y Administrativos de la SJD"/>
    <s v="TIC"/>
    <s v="Reemplaza el CDP No. 225 del 18/12/2017, del proceso de contratación en curso , que tiene por objeto &quot;Realizar la interventoria para el contrato cuyo objeto es : Elaborar el análisis y diseño del sistema de información integrado de la Secretaría Jurídica Distrital&quot;"/>
    <s v="CONCURSO DE MÉRITOS"/>
    <s v="Prestación de Servicios Profesionales"/>
    <n v="617963410"/>
    <n v="2"/>
    <n v="617963410"/>
    <n v="82"/>
    <n v="617963410"/>
    <n v="617963410"/>
    <m/>
    <m/>
    <s v="BETA GROUP SERVICES S A S"/>
    <n v="0"/>
    <m/>
  </r>
  <r>
    <m/>
    <x v="2"/>
    <x v="12"/>
    <s v="Implemetar la Infraestructura TIC (Hard, Software y Comunicaciones)"/>
    <s v="TIC"/>
    <s v="Prestar soporte técnico de mantenimiento, administración y seguimiento de la BD software y hardware Oracle de la Secretaría Jurídica Distrital."/>
    <s v="Directa Idoneidad"/>
    <s v="Prestación de Servicios Profesionales"/>
    <n v="26782360"/>
    <n v="148"/>
    <n v="26782360"/>
    <n v="132"/>
    <n v="26782360"/>
    <n v="21247339"/>
    <m/>
    <m/>
    <s v="LUIS ALEXANDER JIMENEZ ALVARADO"/>
    <n v="0"/>
    <m/>
  </r>
  <r>
    <m/>
    <x v="2"/>
    <x v="12"/>
    <s v="Modernizar los Sistemas de Información Misionales y Administrativos de la SJD"/>
    <s v="TIC"/>
    <s v="Prestar sus servicios profesionales para apoyar aspectos relacionados con la gestión estratégica de tecnologías de la información en la Secretaría Jurídica Distrital."/>
    <s v="CONTRATACIÓN DIRECTA"/>
    <s v="Prestación de Servicios Profesionales"/>
    <n v="110477235"/>
    <n v="56"/>
    <n v="110477235"/>
    <n v="15"/>
    <n v="110477235"/>
    <n v="110477235"/>
    <m/>
    <m/>
    <s v="JORGE FERNANDO BEJARANO LOBO"/>
    <n v="0"/>
    <m/>
  </r>
  <r>
    <m/>
    <x v="2"/>
    <x v="12"/>
    <s v="Modernizar los Sistemas de Información Misionales y Administrativos de la SJD"/>
    <s v="TIC"/>
    <s v="Prestar sus servicios profesionales como Gerente del proyecto de Análisis y Diseño del SW integrado de la Secretaría Jurídica Distrital."/>
    <s v="CONTRATACIÓN DIRECTA"/>
    <s v="Prestación de Servicios Profesionales"/>
    <n v="137280000"/>
    <n v="15"/>
    <n v="137280000"/>
    <n v="30"/>
    <n v="137280000"/>
    <n v="137280000"/>
    <m/>
    <m/>
    <s v="JOHANA PATRICIA GARCIA POVEDA"/>
    <n v="0"/>
    <m/>
  </r>
  <r>
    <m/>
    <x v="2"/>
    <x v="12"/>
    <s v="Modernizar los Sistemas de Información Misionales y Administrativos de la SJD"/>
    <s v="TIC"/>
    <s v="Prestar sus servicios profesionales como Arquitecto de TI del proyecto de análisis y diseño del SW integrado de la Secretaría Jurídica"/>
    <s v="CONTRATACIÓN DIRECTA"/>
    <s v="Prestación de Servicios Profesionales"/>
    <n v="110477235"/>
    <n v="55"/>
    <n v="110477235"/>
    <n v="3"/>
    <n v="110477235"/>
    <n v="110477235"/>
    <m/>
    <m/>
    <s v="CARLOS ARTURO MERCHAN HERRERA"/>
    <n v="0"/>
    <m/>
  </r>
  <r>
    <m/>
    <x v="2"/>
    <x v="12"/>
    <s v="Modernizar los Sistemas de Información Misionales y Administrativos de la SJD"/>
    <s v="TIC"/>
    <s v="Prestar sus servicios profesionales como analista de requerimientos de software del proyecto de análisis y diseño del SW integrado de la Secretaría Jurídica Distrital."/>
    <s v="CONTRATACIÓN DIRECTA"/>
    <s v="Prestación de Servicios Profesionales"/>
    <n v="110477235"/>
    <n v="54"/>
    <n v="110477235"/>
    <n v="4"/>
    <n v="110477235"/>
    <n v="110477235"/>
    <m/>
    <m/>
    <s v="DIEGO ARMANDO LAMPREA MOLINA"/>
    <n v="0"/>
    <m/>
  </r>
  <r>
    <m/>
    <x v="2"/>
    <x v="12"/>
    <s v="Modernizar los Sistemas de Información Misionales y Administrativos de la SJD"/>
    <s v="TIC"/>
    <s v="Prestar sus servicios profesionales como diseñador de software del proyecto de análisis y diseño del SW integrado de la Secretaría Jurídica Distrital."/>
    <s v="CONTRATACIÓN DIRECTA"/>
    <s v="Prestación de Servicios Profesionales"/>
    <n v="110477235"/>
    <n v="53"/>
    <n v="110477235"/>
    <n v="5"/>
    <n v="110477235"/>
    <n v="110477235"/>
    <m/>
    <m/>
    <s v="DIEGO ALFONSO PEDROZA CASTRO"/>
    <n v="0"/>
    <m/>
  </r>
  <r>
    <m/>
    <x v="2"/>
    <x v="12"/>
    <s v="Modernizar los Sistemas de Información Misionales y Administrativos de la SJD"/>
    <s v="TIC"/>
    <s v="Prestar sus servicios para configurar, desarrollar e implementar funcionalidades, nuevas y existentes, para el sistema de información de control de bienes de inventario de la  Secretaría Jurídica Distrital - SAE - SAI."/>
    <s v="CONTRATACIÓN DIRECTA"/>
    <s v="Prestación de Servicios Profesionales"/>
    <n v="51556043"/>
    <n v="57"/>
    <n v="51556043"/>
    <n v="45"/>
    <n v="51556043"/>
    <n v="51556043"/>
    <m/>
    <m/>
    <s v="LUZ HELENA CHICANGANA VIDAL"/>
    <n v="0"/>
    <m/>
  </r>
  <r>
    <m/>
    <x v="2"/>
    <x v="12"/>
    <s v="Modernizar los Sistemas de Información Misionales y Administrativos de la SJD"/>
    <s v="TIC"/>
    <s v="Prestar sus servicios para configurar, desarrollar e implementar nuevas funcionalidades, optimizando y complementando el sistema de información de personal de nómina - PERNO actualizando la estructura de datos  y documentación de los mismos."/>
    <s v="CONTRATACIÓN DIRECTA"/>
    <s v="Prestación de Servicios Profesionales"/>
    <n v="88381788"/>
    <n v="61"/>
    <n v="88381788"/>
    <n v="56"/>
    <n v="88381788"/>
    <n v="88381788"/>
    <m/>
    <m/>
    <s v="FACCELLO  ARGEL MANJARRES"/>
    <n v="0"/>
    <m/>
  </r>
  <r>
    <m/>
    <x v="2"/>
    <x v="12"/>
    <s v="Modernizar los Sistemas de Información Misionales y Administrativos de la SJD"/>
    <s v="TIC"/>
    <s v="Prestar sus servicios profesionales para configurar, desarrollar e implementar nuevas funcionalidades, optimizando y complementando el sistema de información de correspondencia y archivo / gesión documental y archivo - SIGA."/>
    <s v="CONTRATACIÓN DIRECTA"/>
    <s v="Prestación de Servicios Profesionales"/>
    <n v="73651490"/>
    <n v="63"/>
    <n v="73651490"/>
    <n v="58"/>
    <n v="73651490"/>
    <n v="73651490"/>
    <m/>
    <m/>
    <s v="HECTOR ALEXANDER MARTINEZ SILVA"/>
    <n v="0"/>
    <m/>
  </r>
  <r>
    <m/>
    <x v="2"/>
    <x v="12"/>
    <s v="Modernizar los Sistemas de Información Misionales y Administrativos de la SJD"/>
    <s v="TIC"/>
    <s v="Prestar los servicios profesionales para configurar, desarrollar e implementar nuevas funcionalidades, optimizando y complementando el sistema de contabilidad - LIMAY actualizando la estructura de datos y documentación de los mismos."/>
    <s v="CONTRATACIÓN DIRECTA"/>
    <s v="Prestación de Servicios Profesionales"/>
    <n v="66286341"/>
    <n v="59"/>
    <n v="66286341"/>
    <n v="32"/>
    <n v="66286341"/>
    <n v="66286341"/>
    <m/>
    <m/>
    <s v="MONICA JANNETH ARGOTY MOREANO"/>
    <n v="0"/>
    <m/>
  </r>
  <r>
    <m/>
    <x v="2"/>
    <x v="12"/>
    <s v="Modernizar los Sistemas de Información Misionales y Administrativos de la SJD"/>
    <s v="TIC"/>
    <s v="Prestar sus servicios profesionales para la administración de sistemas en la infraestructura Oracle de Datacenter y Sistemas de Seguridad de la Secretaría Jurídica Distrital."/>
    <s v="CONTRATACIÓN DIRECTA"/>
    <s v="Prestación de Servicios Profesionales"/>
    <n v="73651490"/>
    <n v="75"/>
    <n v="73651490"/>
    <n v="50"/>
    <n v="73651490"/>
    <n v="73651490"/>
    <m/>
    <m/>
    <s v="DARIO ORLANDO BECERRA ERAZO"/>
    <n v="0"/>
    <m/>
  </r>
  <r>
    <m/>
    <x v="2"/>
    <x v="12"/>
    <s v="Modernizar los Sistemas de Información Misionales y Administrativos de la SJD"/>
    <s v="TIC"/>
    <s v="Prestar servicios profesionales en la administración/mantenimiento de sistemas operativos windows server y los servicios asociados a éstos en la Secretaría Jurídica Distrital."/>
    <s v="CONTRATACIÓN DIRECTA"/>
    <s v="Prestación de Servicios Profesionales"/>
    <n v="33000000"/>
    <n v="58"/>
    <n v="33000000"/>
    <n v="51"/>
    <n v="33000000"/>
    <n v="33000000"/>
    <m/>
    <m/>
    <s v="LUIS JAVIER LEON ALGECIRAS"/>
    <n v="0"/>
    <m/>
  </r>
  <r>
    <m/>
    <x v="2"/>
    <x v="12"/>
    <s v="Modernizar los Sistemas de Información Misionales y Administrativos de la SJD"/>
    <s v="TIC"/>
    <s v="Prestar sus servicios para soporte correctivo y evolutivo del portal WEB &quot;Govimentum&quot;  de la Secretaría Jurídica Distrital."/>
    <s v="CONTRATACIÓN DIRECTA"/>
    <s v="Prestación de Servicios Profesionales"/>
    <n v="33000000"/>
    <n v="62"/>
    <n v="33000000"/>
    <n v="67"/>
    <n v="33000000"/>
    <n v="33000000"/>
    <m/>
    <m/>
    <s v="JONNATHAN DAVID TRIANA BOTIA"/>
    <n v="0"/>
    <m/>
  </r>
  <r>
    <m/>
    <x v="2"/>
    <x v="12"/>
    <s v="Modernizar los Sistemas de Información Misionales y Administrativos de la SJD"/>
    <s v="TIC"/>
    <s v="Prestar sus servicios para soporte técnico del software y hardware de usuario final de la Secretaría Jurídica Distrital."/>
    <s v="CONTRATACIÓN DIRECTA"/>
    <s v="Prestación de Servicios Técnicos"/>
    <n v="21425888"/>
    <n v="52"/>
    <n v="21425888"/>
    <n v="60"/>
    <n v="21425888"/>
    <n v="21425888"/>
    <m/>
    <m/>
    <s v="FAVER  PEREZ GUTIERREZ"/>
    <n v="0"/>
    <m/>
  </r>
  <r>
    <m/>
    <x v="2"/>
    <x v="12"/>
    <s v="Modernizar los Sistemas de Información Misionales y Administrativos de la SJD"/>
    <s v="TIC"/>
    <s v="Diferencia en ejecución vs programación"/>
    <m/>
    <m/>
    <n v="5825647"/>
    <m/>
    <m/>
    <m/>
    <m/>
    <m/>
    <m/>
    <m/>
    <m/>
    <m/>
    <m/>
  </r>
  <r>
    <m/>
    <x v="2"/>
    <x v="12"/>
    <s v="Modernizar los Sistemas de Información Misionales y Administrativos de la SJD"/>
    <s v="TIC"/>
    <s v="ADICIÓN Y PRÓRROGA DEL CONTRATO DE PRESTACIÓN DE SERVICIOS NO. 060 DE 2018, SUSCRITO CON FAVER PÉREZ GUTIERREZ, Y TIENE POR OBJETO: &quot;PRESTAR SUS SERVICIOS PARA SOPORTE TÉCNICO DEL SOFTWARE Y HARDWARE DEL USUARIO FINAL DE LA SECRETARÍA JURÍDICA DISTRITAL&quot;."/>
    <s v="CONTRATACIÓN DIRECTA"/>
    <s v="Prestación de Servicios Técnicos"/>
    <n v="7945433"/>
    <n v="184"/>
    <n v="7945433"/>
    <n v="168"/>
    <n v="7945433"/>
    <m/>
    <m/>
    <m/>
    <s v="FAVER  PEREZ GUTIERREZ"/>
    <m/>
    <m/>
  </r>
  <r>
    <m/>
    <x v="2"/>
    <x v="12"/>
    <s v="Modernizar los Sistemas de Información Misionales y Administrativos de la SJD"/>
    <s v="TIC"/>
    <s v="prestar servicios profesionales para realizar el mantenimiento y soporte técnico de los sistemas de información jurídicos de la secretaría jurídica distrital: regimen legal, siproj, sid, sipej, sistema de información de la abogacia general del d.c., biblioteca virtual de bogotá y sidie."/>
    <s v="CONTRATACIÓN DIRECTA"/>
    <s v="Prestación de Servicios Profesionales"/>
    <n v="254221760"/>
    <n v="51"/>
    <n v="254221760"/>
    <n v="55"/>
    <n v="254221760"/>
    <n v="254221760"/>
    <m/>
    <m/>
    <s v="ADVANCED WEB APPLICATIONS LTDA"/>
    <n v="0"/>
    <m/>
  </r>
  <r>
    <m/>
    <x v="2"/>
    <x v="12"/>
    <s v="Modernizar los Sistemas de Información Misionales y Administrativos de la SJD"/>
    <s v="TIC"/>
    <s v="Prestar sus servicios profesionales para adelantar los procesos contractuales para la modernización de los sistemas de información de la Secretaría Jurídica Distrital."/>
    <s v="CONTRATACIÓN DIRECTA"/>
    <s v="Prestación de Servicios Profesionales"/>
    <n v="50216925"/>
    <n v="149"/>
    <n v="50216925"/>
    <n v="131"/>
    <n v="50216925"/>
    <n v="50216925"/>
    <m/>
    <m/>
    <s v="ZULMA ANDREA LEON NUÑEZ"/>
    <n v="0"/>
    <m/>
  </r>
  <r>
    <m/>
    <x v="3"/>
    <x v="13"/>
    <s v="Realizar el diseño e implementacion del Subsitema de Gestión Documental de la entidad"/>
    <s v="Dirección de Gestión Corporativa"/>
    <s v="Prestar servicios profesionales en la planeación e implementación del proyecto de Gestión Documental de la Secretaría Jurídica Distrital."/>
    <s v="CONTRATACIÓN DIRECTA"/>
    <s v="Prestación de Servicios Profesionales"/>
    <n v="32138832"/>
    <n v="173"/>
    <n v="32138832"/>
    <n v="156"/>
    <n v="32138832"/>
    <m/>
    <m/>
    <m/>
    <s v="SANDRA  HERRERA HERNANDEZ"/>
    <m/>
    <m/>
  </r>
  <r>
    <m/>
    <x v="3"/>
    <x v="13"/>
    <s v="Realizar el diseño e implementacion del Subsitema de Gestión Documental de la entidad"/>
    <s v="Dirección de Gestión Corporativa"/>
    <s v="Prestar servicios profesionales como conservador en la elaboración de los documentos  archivísticos de la Secretaría Jurídica Distrital."/>
    <s v="CONTRATACIÓN DIRECTA"/>
    <s v="Prestación de Servicios Profesionales"/>
    <n v="22095447"/>
    <n v="175"/>
    <n v="22095447"/>
    <n v="171"/>
    <n v="22095447"/>
    <m/>
    <m/>
    <m/>
    <s v="FEDERICO GUILLERMO RODRIGUEZ MELO"/>
    <m/>
    <m/>
  </r>
  <r>
    <m/>
    <x v="3"/>
    <x v="13"/>
    <s v="Realizar el diseño e implementacion del Subsitema de Gestión Documental de la entidad"/>
    <s v="Dirección de Gestión Corporativa"/>
    <s v="Prestar los Servicos Profesionales como historiador (a) en la elaboración de los documentos archivísticos de la Secretaría Jurídica Distrital."/>
    <s v="CONTRATACIÓN DIRECTA"/>
    <s v="Prestación de Servicios Profesionales"/>
    <n v="10712944"/>
    <n v="189"/>
    <n v="10712944"/>
    <n v="174"/>
    <n v="10712944"/>
    <m/>
    <m/>
    <m/>
    <s v="Astrid Guiovanna Rojas Vargas"/>
    <m/>
    <m/>
  </r>
  <r>
    <m/>
    <x v="3"/>
    <x v="13"/>
    <s v="Realizar el diseño e implementacion del Subsitema de Gestión Documental de la entidad"/>
    <s v="Dirección de Gestión Corporativa"/>
    <s v="Prestar servicios profesionales como archivista en la elaboración de los documentos archivísticos de la Secretaría Jurídica Distrital."/>
    <s v="CONTRATACIÓN DIRECTA"/>
    <s v="Prestación de Servicios Profesionales"/>
    <n v="29460596"/>
    <n v="174"/>
    <n v="29460596"/>
    <n v="157"/>
    <n v="29460596"/>
    <m/>
    <m/>
    <m/>
    <s v="PEDRO PABLO BELTRAN"/>
    <m/>
    <m/>
  </r>
  <r>
    <m/>
    <x v="3"/>
    <x v="13"/>
    <s v="Realizar el diseño e implementacion del Subsitema de Gestión Documental de la entidad"/>
    <s v="Dirección de Gestión Corporativa"/>
    <s v="Intervenir documentalmente los archivos de la Secretaría Jurídica Dsitrital."/>
    <m/>
    <m/>
    <n v="779359260"/>
    <n v="232"/>
    <n v="779359260"/>
    <n v="218"/>
    <n v="779359260"/>
    <n v="0"/>
    <m/>
    <m/>
    <s v="ARCHIVO GENERAL DE LA NACION"/>
    <m/>
    <m/>
  </r>
  <r>
    <m/>
    <x v="3"/>
    <x v="14"/>
    <s v="Adelantar las gestiones para el mejoramiento de las instalaciones de la entidad"/>
    <s v="Dirección de Gestión Corporativa"/>
    <s v="Adquisición de Vehículos para la Secretaria Jurídica Distrital. "/>
    <s v="SUBASTA"/>
    <s v="ADQUISICIÓN DE MOBILIARIO PARA LA SEDE ADMINISTRATIVA"/>
    <n v="250000000"/>
    <n v="153"/>
    <n v="219088421"/>
    <n v="177"/>
    <n v="219088421"/>
    <n v="219088421"/>
    <m/>
    <m/>
    <s v="DISTRIBUIDORA NISSAN S.A."/>
    <m/>
    <m/>
  </r>
  <r>
    <m/>
    <x v="3"/>
    <x v="14"/>
    <s v="Adelantar las gestiones para el mejoramiento de las instalaciones de la entidad"/>
    <s v="Dirección de Gestión Corporativa"/>
    <s v="Prestar servicios profesionales para el apoyo en la elaboración de requisitos técnicos y en la supervición del contrato para la adquisición e instalación del mobiliario de  la Secretaría Jurídica Distrital."/>
    <s v="CONTRATACIÓN DIRECTA"/>
    <s v="Prestación de Servicios "/>
    <n v="21425888"/>
    <n v="176"/>
    <n v="21425888"/>
    <n v="163"/>
    <n v="21425888"/>
    <n v="12676984"/>
    <m/>
    <m/>
    <s v="CARLOS MAURICIO NOVA GARCIA"/>
    <m/>
    <m/>
  </r>
  <r>
    <m/>
    <x v="3"/>
    <x v="13"/>
    <s v="Realizar el diseño e implementacion del Subsitema de Gestión Documental de la entidad"/>
    <s v="Dirección de Gestión Corporativa"/>
    <s v="prestar sus servicios profesionales como gerente al proyecto de inversión &quot;fortalecimiento de la capacidad institucional para mejorar la gestión administrativa de la secretaría jurídica distrital"/>
    <s v="CONTRATACIÓN DIRECTA"/>
    <s v="Prestación de Servicios Profesionales"/>
    <n v="58586413"/>
    <n v="96"/>
    <n v="58586413"/>
    <n v="75"/>
    <n v="58586413"/>
    <n v="58586413"/>
    <m/>
    <m/>
    <s v="JOSE VICENTE CASANOVA ROA"/>
    <m/>
    <m/>
  </r>
  <r>
    <m/>
    <x v="3"/>
    <x v="13"/>
    <s v="Realizar el diseño e implementacion del Subsitema de Gestión Documental de la entidad"/>
    <s v="Dirección de Gestión Corporativa"/>
    <s v="Prestar servicios profesionales en la implementación del Modelo de Gestión Documental Sostenible de la Secretaría Jurídica Distrtial."/>
    <s v="CONTRATACIÓN DIRECTA"/>
    <s v="Prestación de Servicios Profesionales"/>
    <n v="39503981"/>
    <n v="97"/>
    <n v="39503981"/>
    <n v="77"/>
    <n v="39503981"/>
    <n v="39503981"/>
    <m/>
    <m/>
    <s v="EDGAR MAURICIO GONZALEZ CARANTON"/>
    <m/>
    <m/>
  </r>
  <r>
    <m/>
    <x v="3"/>
    <x v="13"/>
    <s v="Realizar el diseño e implementacion del Subsitema de Gestión Documental de la entidad"/>
    <s v="Dirección de Gestión Corporativa"/>
    <s v="Diferencia en ejecución vs programación"/>
    <m/>
    <m/>
    <n v="318852737"/>
    <m/>
    <m/>
    <m/>
    <m/>
    <m/>
    <m/>
    <m/>
    <m/>
    <m/>
    <m/>
  </r>
  <r>
    <m/>
    <x v="3"/>
    <x v="13"/>
    <s v="Realizar el diseño e implementacion del Subsitema de Gestión Documental de la entidad"/>
    <s v="Dirección de Gestión Corporativa"/>
    <s v="Prestar servicios de apoyo a la gestión dentro del modelo de gestión documental sostenible de la Secretaría Jurídica Distrital."/>
    <s v="CONTRATACIÓN DIRECTA"/>
    <s v="Prestación de Servicios Técnicos"/>
    <n v="21202702"/>
    <n v="106"/>
    <n v="21202702"/>
    <n v="76"/>
    <n v="21202702"/>
    <n v="21202702"/>
    <m/>
    <m/>
    <s v="CARLOS ANDRES MENDOZA PUERTO"/>
    <m/>
    <m/>
  </r>
  <r>
    <m/>
    <x v="4"/>
    <x v="15"/>
    <m/>
    <m/>
    <m/>
    <m/>
    <m/>
    <m/>
    <m/>
    <m/>
    <m/>
    <m/>
    <m/>
    <m/>
    <m/>
    <m/>
    <m/>
    <m/>
  </r>
  <r>
    <m/>
    <x v="4"/>
    <x v="15"/>
    <m/>
    <m/>
    <m/>
    <m/>
    <m/>
    <m/>
    <m/>
    <m/>
    <m/>
    <m/>
    <m/>
    <m/>
    <m/>
    <m/>
    <m/>
    <m/>
  </r>
  <r>
    <m/>
    <x v="4"/>
    <x v="15"/>
    <m/>
    <m/>
    <m/>
    <m/>
    <m/>
    <m/>
    <m/>
    <m/>
    <m/>
    <m/>
    <m/>
    <m/>
    <m/>
    <m/>
    <m/>
    <m/>
  </r>
</pivotCacheRecords>
</file>

<file path=xl/pivotCache/pivotCacheRecords9.xml><?xml version="1.0" encoding="utf-8"?>
<pivotCacheRecords xmlns="http://schemas.openxmlformats.org/spreadsheetml/2006/main" xmlns:r="http://schemas.openxmlformats.org/officeDocument/2006/relationships" count="482">
  <r>
    <n v="2018"/>
    <n v="136"/>
    <n v="1"/>
    <d v="2018-01-01T00:00:00"/>
    <d v="2018-12-31T00:00:00"/>
    <d v="2018-12-31T00:00:00"/>
    <x v="0"/>
    <s v="Sueldos Personal de Nómina"/>
    <n v="76"/>
    <d v="2018-01-15T00:00:00"/>
    <x v="0"/>
    <s v="ETHEL VASQUEZ ROJAS"/>
    <n v="264"/>
    <n v="18279670"/>
    <n v="18279670"/>
    <n v="0"/>
    <s v="ANULADO"/>
    <n v="0"/>
    <n v="0"/>
    <x v="0"/>
    <n v="76"/>
  </r>
  <r>
    <n v="2018"/>
    <n v="136"/>
    <n v="1"/>
    <d v="2018-01-01T00:00:00"/>
    <d v="2018-12-31T00:00:00"/>
    <d v="2018-12-31T00:00:00"/>
    <x v="0"/>
    <s v="Sueldos Personal de Nómina"/>
    <n v="90"/>
    <d v="2018-01-22T00:00:00"/>
    <x v="1"/>
    <s v="ETHEL VASQUEZ ROJAS"/>
    <n v="444"/>
    <n v="475255281"/>
    <n v="0"/>
    <n v="0"/>
    <s v="AGOTADO"/>
    <n v="0"/>
    <n v="475255281"/>
    <x v="0"/>
    <n v="90"/>
  </r>
  <r>
    <n v="2018"/>
    <n v="136"/>
    <n v="1"/>
    <d v="2018-01-01T00:00:00"/>
    <d v="2018-12-31T00:00:00"/>
    <d v="2018-12-31T00:00:00"/>
    <x v="0"/>
    <s v="Sueldos Personal de Nómina"/>
    <n v="111"/>
    <d v="2018-02-16T00:00:00"/>
    <x v="2"/>
    <s v="ETHEL VASQUEZ ROJAS"/>
    <n v="1026"/>
    <n v="511213069"/>
    <n v="0"/>
    <n v="0"/>
    <s v="AGOTADO"/>
    <n v="0"/>
    <n v="511213069"/>
    <x v="1"/>
    <n v="111"/>
  </r>
  <r>
    <n v="2018"/>
    <n v="136"/>
    <n v="1"/>
    <d v="2018-01-01T00:00:00"/>
    <d v="2018-12-31T00:00:00"/>
    <d v="2018-12-31T00:00:00"/>
    <x v="0"/>
    <s v="Sueldos Personal de Nómina"/>
    <n v="116"/>
    <d v="2018-03-15T00:00:00"/>
    <x v="3"/>
    <s v="JESUS MARIA MONTOYA MALDONADO"/>
    <n v="1606"/>
    <n v="522419675"/>
    <n v="0"/>
    <n v="0"/>
    <s v="AGOTADO"/>
    <n v="0"/>
    <n v="522419675"/>
    <x v="2"/>
    <n v="116"/>
  </r>
  <r>
    <n v="2018"/>
    <n v="136"/>
    <n v="1"/>
    <d v="2018-01-01T00:00:00"/>
    <d v="2018-12-31T00:00:00"/>
    <d v="2018-12-31T00:00:00"/>
    <x v="0"/>
    <s v="Sueldos Personal de Nómina"/>
    <n v="121"/>
    <d v="2018-03-27T00:00:00"/>
    <x v="4"/>
    <s v="JORGE ERNESTO PARRA LEGUIZAMON"/>
    <n v="1808"/>
    <n v="6227352"/>
    <n v="6227352"/>
    <n v="0"/>
    <s v="ANULADO"/>
    <n v="0"/>
    <n v="0"/>
    <x v="2"/>
    <n v="121"/>
  </r>
  <r>
    <n v="2018"/>
    <n v="136"/>
    <n v="1"/>
    <d v="2018-01-01T00:00:00"/>
    <d v="2018-12-31T00:00:00"/>
    <d v="2018-12-31T00:00:00"/>
    <x v="0"/>
    <s v="Sueldos Personal de Nómina"/>
    <n v="123"/>
    <d v="2018-04-17T00:00:00"/>
    <x v="5"/>
    <s v="ETHEL VASQUEZ ROJAS"/>
    <n v="2195"/>
    <n v="516242169"/>
    <n v="516242169"/>
    <n v="0"/>
    <s v="ANULADO"/>
    <n v="0"/>
    <n v="0"/>
    <x v="3"/>
    <n v="123"/>
  </r>
  <r>
    <n v="2018"/>
    <n v="136"/>
    <n v="1"/>
    <d v="2018-01-01T00:00:00"/>
    <d v="2018-12-31T00:00:00"/>
    <d v="2018-12-31T00:00:00"/>
    <x v="0"/>
    <s v="Sueldos Personal de Nómina"/>
    <n v="124"/>
    <d v="2018-04-19T00:00:00"/>
    <x v="6"/>
    <s v="ETHEL VASQUEZ ROJAS"/>
    <n v="2224"/>
    <n v="516242169"/>
    <n v="0"/>
    <n v="0"/>
    <s v="AGOTADO"/>
    <n v="0"/>
    <n v="516242169"/>
    <x v="3"/>
    <n v="124"/>
  </r>
  <r>
    <n v="2018"/>
    <n v="136"/>
    <n v="1"/>
    <d v="2018-01-01T00:00:00"/>
    <d v="2018-12-31T00:00:00"/>
    <d v="2018-12-31T00:00:00"/>
    <x v="0"/>
    <s v="Sueldos Personal de Nómina"/>
    <n v="131"/>
    <d v="2018-05-21T00:00:00"/>
    <x v="7"/>
    <s v="ETHEL VASQUEZ ROJAS"/>
    <n v="2766"/>
    <n v="510056174"/>
    <n v="0"/>
    <n v="0"/>
    <s v="AGOTADO"/>
    <n v="0"/>
    <n v="510056174"/>
    <x v="4"/>
    <n v="131"/>
  </r>
  <r>
    <n v="2018"/>
    <n v="136"/>
    <n v="1"/>
    <d v="2018-01-01T00:00:00"/>
    <d v="2018-12-31T00:00:00"/>
    <d v="2018-12-31T00:00:00"/>
    <x v="0"/>
    <s v="Sueldos Personal de Nómina"/>
    <n v="132"/>
    <d v="2018-05-21T00:00:00"/>
    <x v="0"/>
    <s v="ETHEL VASQUEZ ROJAS"/>
    <n v="2720"/>
    <n v="155500171"/>
    <n v="155500171"/>
    <n v="0"/>
    <s v="ANULADO"/>
    <n v="0"/>
    <n v="0"/>
    <x v="4"/>
    <n v="132"/>
  </r>
  <r>
    <n v="2018"/>
    <n v="136"/>
    <n v="1"/>
    <d v="2018-01-01T00:00:00"/>
    <d v="2018-12-31T00:00:00"/>
    <d v="2018-12-31T00:00:00"/>
    <x v="0"/>
    <s v="Sueldos Personal de Nómina"/>
    <n v="135"/>
    <d v="2018-06-07T00:00:00"/>
    <x v="8"/>
    <s v="ETHEL VASQUEZ ROJAS"/>
    <n v="3118"/>
    <n v="548879609"/>
    <n v="0"/>
    <n v="0"/>
    <s v="AGOTADO"/>
    <n v="0"/>
    <n v="548879609"/>
    <x v="5"/>
    <n v="135"/>
  </r>
  <r>
    <n v="2018"/>
    <n v="136"/>
    <n v="1"/>
    <d v="2018-01-01T00:00:00"/>
    <d v="2018-12-31T00:00:00"/>
    <d v="2018-12-31T00:00:00"/>
    <x v="0"/>
    <s v="Sueldos Personal de Nómina"/>
    <n v="136"/>
    <d v="2018-06-12T00:00:00"/>
    <x v="0"/>
    <s v="ETHEL VASQUEZ ROJAS"/>
    <n v="3199"/>
    <n v="160118990"/>
    <n v="160118990"/>
    <n v="0"/>
    <s v="ANULADO"/>
    <n v="0"/>
    <n v="0"/>
    <x v="5"/>
    <n v="136"/>
  </r>
  <r>
    <n v="2018"/>
    <n v="136"/>
    <n v="1"/>
    <d v="2018-01-01T00:00:00"/>
    <d v="2018-12-31T00:00:00"/>
    <d v="2018-12-31T00:00:00"/>
    <x v="0"/>
    <s v="Sueldos Personal de Nómina"/>
    <n v="151"/>
    <d v="2018-07-17T00:00:00"/>
    <x v="9"/>
    <s v="ETHEL VASQUEZ ROJAS"/>
    <n v="4029"/>
    <n v="550860320"/>
    <n v="0"/>
    <n v="0"/>
    <s v="AGOTADO"/>
    <n v="0"/>
    <n v="550860320"/>
    <x v="6"/>
    <n v="151"/>
  </r>
  <r>
    <n v="2018"/>
    <n v="136"/>
    <n v="1"/>
    <d v="2018-01-01T00:00:00"/>
    <d v="2018-12-31T00:00:00"/>
    <d v="2018-12-31T00:00:00"/>
    <x v="0"/>
    <s v="Sueldos Personal de Nómina"/>
    <n v="168"/>
    <d v="2018-08-22T00:00:00"/>
    <x v="10"/>
    <s v="ETHEL VASQUEZ ROJAS"/>
    <n v="4799"/>
    <n v="481046418"/>
    <n v="0"/>
    <n v="0"/>
    <s v="AGOTADO"/>
    <n v="0"/>
    <n v="481046418"/>
    <x v="7"/>
    <n v="168"/>
  </r>
  <r>
    <n v="2018"/>
    <n v="136"/>
    <n v="1"/>
    <d v="2018-01-01T00:00:00"/>
    <d v="2018-12-31T00:00:00"/>
    <d v="2018-12-31T00:00:00"/>
    <x v="0"/>
    <s v="Sueldos Personal de Nómina"/>
    <n v="179"/>
    <d v="2018-09-05T00:00:00"/>
    <x v="11"/>
    <s v="ETHEL VASQUEZ ROJAS"/>
    <n v="5122"/>
    <n v="9851676"/>
    <n v="0"/>
    <n v="0"/>
    <s v="AGOTADO"/>
    <n v="0"/>
    <n v="9851676"/>
    <x v="8"/>
    <n v="179"/>
  </r>
  <r>
    <n v="2018"/>
    <n v="136"/>
    <n v="1"/>
    <d v="2018-01-01T00:00:00"/>
    <d v="2018-12-31T00:00:00"/>
    <d v="2018-12-31T00:00:00"/>
    <x v="0"/>
    <s v="Sueldos Personal de Nómina"/>
    <n v="185"/>
    <d v="2018-09-18T00:00:00"/>
    <x v="12"/>
    <s v="ETHEL VASQUEZ ROJAS"/>
    <n v="5463"/>
    <n v="529390307"/>
    <n v="0"/>
    <n v="0"/>
    <s v="AGOTADO"/>
    <n v="0"/>
    <n v="529390307"/>
    <x v="8"/>
    <n v="185"/>
  </r>
  <r>
    <n v="2018"/>
    <n v="136"/>
    <n v="1"/>
    <d v="2018-01-01T00:00:00"/>
    <d v="2018-12-31T00:00:00"/>
    <d v="2018-12-31T00:00:00"/>
    <x v="0"/>
    <s v="Sueldos Personal de Nómina"/>
    <n v="199"/>
    <d v="2018-10-17T00:00:00"/>
    <x v="13"/>
    <s v="DORA BELEN GUTIERREZ HERNANDEZ"/>
    <n v="6168"/>
    <n v="502215412"/>
    <n v="0"/>
    <n v="0"/>
    <s v="AGOTADO"/>
    <n v="0"/>
    <n v="502215412"/>
    <x v="9"/>
    <n v="199"/>
  </r>
  <r>
    <n v="2018"/>
    <n v="136"/>
    <n v="1"/>
    <d v="2018-01-01T00:00:00"/>
    <d v="2018-12-31T00:00:00"/>
    <d v="2018-12-31T00:00:00"/>
    <x v="0"/>
    <s v="Sueldos Personal de Nómina"/>
    <n v="210"/>
    <d v="2018-11-08T00:00:00"/>
    <x v="0"/>
    <s v="ETHEL VASQUEZ ROJAS"/>
    <n v="6813"/>
    <n v="29684000"/>
    <n v="29684000"/>
    <n v="0"/>
    <s v="ANULADO"/>
    <n v="0"/>
    <n v="0"/>
    <x v="10"/>
    <n v="210"/>
  </r>
  <r>
    <n v="2018"/>
    <n v="136"/>
    <n v="1"/>
    <d v="2018-01-01T00:00:00"/>
    <d v="2018-12-31T00:00:00"/>
    <d v="2018-12-31T00:00:00"/>
    <x v="0"/>
    <s v="Sueldos Personal de Nómina"/>
    <n v="214"/>
    <d v="2018-11-20T00:00:00"/>
    <x v="14"/>
    <s v="ETHEL VASQUEZ ROJAS"/>
    <n v="6984"/>
    <n v="511266717"/>
    <n v="0"/>
    <n v="0"/>
    <s v="AGOTADO"/>
    <n v="0"/>
    <n v="511266717"/>
    <x v="10"/>
    <n v="214"/>
  </r>
  <r>
    <n v="2018"/>
    <n v="136"/>
    <n v="1"/>
    <d v="2018-01-01T00:00:00"/>
    <d v="2018-12-31T00:00:00"/>
    <d v="2018-12-31T00:00:00"/>
    <x v="0"/>
    <s v="Sueldos Personal de Nómina"/>
    <n v="218"/>
    <d v="2018-11-28T00:00:00"/>
    <x v="0"/>
    <s v="ETHEL VASQUEZ ROJAS"/>
    <n v="7200"/>
    <n v="9720600"/>
    <n v="9720600"/>
    <n v="0"/>
    <s v="ANULADO"/>
    <n v="0"/>
    <n v="0"/>
    <x v="10"/>
    <n v="218"/>
  </r>
  <r>
    <n v="2018"/>
    <n v="136"/>
    <n v="1"/>
    <d v="2018-01-01T00:00:00"/>
    <d v="2018-12-31T00:00:00"/>
    <d v="2018-12-31T00:00:00"/>
    <x v="0"/>
    <s v="Sueldos Personal de Nómina"/>
    <n v="224"/>
    <d v="2018-12-07T00:00:00"/>
    <x v="15"/>
    <s v="ETHEL VASQUEZ ROJAS"/>
    <n v="7407"/>
    <n v="602967215"/>
    <n v="0"/>
    <n v="0"/>
    <s v="AGOTADO"/>
    <n v="0"/>
    <n v="602967215"/>
    <x v="11"/>
    <n v="224"/>
  </r>
  <r>
    <n v="2018"/>
    <n v="136"/>
    <n v="1"/>
    <d v="2018-01-01T00:00:00"/>
    <d v="2018-12-31T00:00:00"/>
    <d v="2018-12-31T00:00:00"/>
    <x v="0"/>
    <s v="Sueldos Personal de Nómina"/>
    <n v="233"/>
    <d v="2018-12-17T00:00:00"/>
    <x v="0"/>
    <s v="ETHEL VASQUEZ ROJAS"/>
    <n v="7771"/>
    <n v="51500000"/>
    <n v="51500000"/>
    <n v="0"/>
    <s v="ANULADO"/>
    <n v="0"/>
    <n v="0"/>
    <x v="11"/>
    <n v="233"/>
  </r>
  <r>
    <n v="2018"/>
    <n v="136"/>
    <n v="1"/>
    <d v="2018-01-01T00:00:00"/>
    <d v="2018-12-31T00:00:00"/>
    <d v="2018-12-31T00:00:00"/>
    <x v="1"/>
    <s v="Gastos de Representación"/>
    <n v="90"/>
    <d v="2018-01-22T00:00:00"/>
    <x v="1"/>
    <s v="ETHEL VASQUEZ ROJAS"/>
    <n v="444"/>
    <n v="40305468"/>
    <n v="0"/>
    <n v="0"/>
    <s v="AGOTADO"/>
    <n v="0"/>
    <n v="40305468"/>
    <x v="0"/>
    <n v="90"/>
  </r>
  <r>
    <n v="2018"/>
    <n v="136"/>
    <n v="1"/>
    <d v="2018-01-01T00:00:00"/>
    <d v="2018-12-31T00:00:00"/>
    <d v="2018-12-31T00:00:00"/>
    <x v="1"/>
    <s v="Gastos de Representación"/>
    <n v="111"/>
    <d v="2018-02-16T00:00:00"/>
    <x v="2"/>
    <s v="ETHEL VASQUEZ ROJAS"/>
    <n v="1026"/>
    <n v="42844734"/>
    <n v="0"/>
    <n v="0"/>
    <s v="AGOTADO"/>
    <n v="0"/>
    <n v="42844734"/>
    <x v="1"/>
    <n v="111"/>
  </r>
  <r>
    <n v="2018"/>
    <n v="136"/>
    <n v="1"/>
    <d v="2018-01-01T00:00:00"/>
    <d v="2018-12-31T00:00:00"/>
    <d v="2018-12-31T00:00:00"/>
    <x v="1"/>
    <s v="Gastos de Representación"/>
    <n v="116"/>
    <d v="2018-03-15T00:00:00"/>
    <x v="3"/>
    <s v="JESUS MARIA MONTOYA MALDONADO"/>
    <n v="1606"/>
    <n v="42844734"/>
    <n v="0"/>
    <n v="0"/>
    <s v="AGOTADO"/>
    <n v="0"/>
    <n v="42844734"/>
    <x v="2"/>
    <n v="116"/>
  </r>
  <r>
    <n v="2018"/>
    <n v="136"/>
    <n v="1"/>
    <d v="2018-01-01T00:00:00"/>
    <d v="2018-12-31T00:00:00"/>
    <d v="2018-12-31T00:00:00"/>
    <x v="1"/>
    <s v="Gastos de Representación"/>
    <n v="123"/>
    <d v="2018-04-17T00:00:00"/>
    <x v="5"/>
    <s v="ETHEL VASQUEZ ROJAS"/>
    <n v="2195"/>
    <n v="41220668"/>
    <n v="41220668"/>
    <n v="0"/>
    <s v="ANULADO"/>
    <n v="0"/>
    <n v="0"/>
    <x v="3"/>
    <n v="123"/>
  </r>
  <r>
    <n v="2018"/>
    <n v="136"/>
    <n v="1"/>
    <d v="2018-01-01T00:00:00"/>
    <d v="2018-12-31T00:00:00"/>
    <d v="2018-12-31T00:00:00"/>
    <x v="1"/>
    <s v="Gastos de Representación"/>
    <n v="124"/>
    <d v="2018-04-19T00:00:00"/>
    <x v="6"/>
    <s v="ETHEL VASQUEZ ROJAS"/>
    <n v="2224"/>
    <n v="41220668"/>
    <n v="0"/>
    <n v="0"/>
    <s v="AGOTADO"/>
    <n v="0"/>
    <n v="41220668"/>
    <x v="3"/>
    <n v="124"/>
  </r>
  <r>
    <n v="2018"/>
    <n v="136"/>
    <n v="1"/>
    <d v="2018-01-01T00:00:00"/>
    <d v="2018-12-31T00:00:00"/>
    <d v="2018-12-31T00:00:00"/>
    <x v="1"/>
    <s v="Gastos de Representación"/>
    <n v="131"/>
    <d v="2018-05-21T00:00:00"/>
    <x v="7"/>
    <s v="ETHEL VASQUEZ ROJAS"/>
    <n v="2766"/>
    <n v="42844734"/>
    <n v="0"/>
    <n v="0"/>
    <s v="AGOTADO"/>
    <n v="0"/>
    <n v="42844734"/>
    <x v="4"/>
    <n v="131"/>
  </r>
  <r>
    <n v="2018"/>
    <n v="136"/>
    <n v="1"/>
    <d v="2018-01-01T00:00:00"/>
    <d v="2018-12-31T00:00:00"/>
    <d v="2018-12-31T00:00:00"/>
    <x v="1"/>
    <s v="Gastos de Representación"/>
    <n v="135"/>
    <d v="2018-06-07T00:00:00"/>
    <x v="8"/>
    <s v="ETHEL VASQUEZ ROJAS"/>
    <n v="3118"/>
    <n v="41477100"/>
    <n v="0"/>
    <n v="0"/>
    <s v="AGOTADO"/>
    <n v="0"/>
    <n v="41477100"/>
    <x v="5"/>
    <n v="135"/>
  </r>
  <r>
    <n v="2018"/>
    <n v="136"/>
    <n v="1"/>
    <d v="2018-01-01T00:00:00"/>
    <d v="2018-12-31T00:00:00"/>
    <d v="2018-12-31T00:00:00"/>
    <x v="1"/>
    <s v="Gastos de Representación"/>
    <n v="151"/>
    <d v="2018-07-17T00:00:00"/>
    <x v="9"/>
    <s v="ETHEL VASQUEZ ROJAS"/>
    <n v="4029"/>
    <n v="42331871"/>
    <n v="0"/>
    <n v="0"/>
    <s v="AGOTADO"/>
    <n v="0"/>
    <n v="42331871"/>
    <x v="6"/>
    <n v="151"/>
  </r>
  <r>
    <n v="2018"/>
    <n v="136"/>
    <n v="1"/>
    <d v="2018-01-01T00:00:00"/>
    <d v="2018-12-31T00:00:00"/>
    <d v="2018-12-31T00:00:00"/>
    <x v="1"/>
    <s v="Gastos de Representación"/>
    <n v="168"/>
    <d v="2018-08-22T00:00:00"/>
    <x v="10"/>
    <s v="ETHEL VASQUEZ ROJAS"/>
    <n v="4799"/>
    <n v="36226967"/>
    <n v="0"/>
    <n v="0"/>
    <s v="AGOTADO"/>
    <n v="0"/>
    <n v="36226967"/>
    <x v="7"/>
    <n v="168"/>
  </r>
  <r>
    <n v="2018"/>
    <n v="136"/>
    <n v="1"/>
    <d v="2018-01-01T00:00:00"/>
    <d v="2018-12-31T00:00:00"/>
    <d v="2018-12-31T00:00:00"/>
    <x v="1"/>
    <s v="Gastos de Representación"/>
    <n v="185"/>
    <d v="2018-09-18T00:00:00"/>
    <x v="12"/>
    <s v="ETHEL VASQUEZ ROJAS"/>
    <n v="5463"/>
    <n v="41752710"/>
    <n v="0"/>
    <n v="0"/>
    <s v="AGOTADO"/>
    <n v="0"/>
    <n v="41752710"/>
    <x v="8"/>
    <n v="185"/>
  </r>
  <r>
    <n v="2018"/>
    <n v="136"/>
    <n v="1"/>
    <d v="2018-01-01T00:00:00"/>
    <d v="2018-12-31T00:00:00"/>
    <d v="2018-12-31T00:00:00"/>
    <x v="1"/>
    <s v="Gastos de Representación"/>
    <n v="199"/>
    <d v="2018-10-17T00:00:00"/>
    <x v="13"/>
    <s v="DORA BELEN GUTIERREZ HERNANDEZ"/>
    <n v="6168"/>
    <n v="30556902"/>
    <n v="0"/>
    <n v="0"/>
    <s v="AGOTADO"/>
    <n v="0"/>
    <n v="30556902"/>
    <x v="9"/>
    <n v="199"/>
  </r>
  <r>
    <n v="2018"/>
    <n v="136"/>
    <n v="1"/>
    <d v="2018-01-01T00:00:00"/>
    <d v="2018-12-31T00:00:00"/>
    <d v="2018-12-31T00:00:00"/>
    <x v="1"/>
    <s v="Gastos de Representación"/>
    <n v="214"/>
    <d v="2018-11-20T00:00:00"/>
    <x v="14"/>
    <s v="ETHEL VASQUEZ ROJAS"/>
    <n v="6984"/>
    <n v="39676468"/>
    <n v="0"/>
    <n v="0"/>
    <s v="AGOTADO"/>
    <n v="0"/>
    <n v="39676468"/>
    <x v="10"/>
    <n v="214"/>
  </r>
  <r>
    <n v="2018"/>
    <n v="136"/>
    <n v="1"/>
    <d v="2018-01-01T00:00:00"/>
    <d v="2018-12-31T00:00:00"/>
    <d v="2018-12-31T00:00:00"/>
    <x v="1"/>
    <s v="Gastos de Representación"/>
    <n v="224"/>
    <d v="2018-12-07T00:00:00"/>
    <x v="15"/>
    <s v="ETHEL VASQUEZ ROJAS"/>
    <n v="7407"/>
    <n v="41876039"/>
    <n v="0"/>
    <n v="0"/>
    <s v="AGOTADO"/>
    <n v="0"/>
    <n v="41876039"/>
    <x v="11"/>
    <n v="224"/>
  </r>
  <r>
    <n v="2018"/>
    <n v="136"/>
    <n v="1"/>
    <d v="2018-01-01T00:00:00"/>
    <d v="2018-12-31T00:00:00"/>
    <d v="2018-12-31T00:00:00"/>
    <x v="2"/>
    <s v="Horas Extras, Dominicales, Festivos, Recargo Nocturno y Trabajo Suplementario"/>
    <n v="90"/>
    <d v="2018-01-22T00:00:00"/>
    <x v="1"/>
    <s v="ETHEL VASQUEZ ROJAS"/>
    <n v="444"/>
    <n v="7983505"/>
    <n v="0"/>
    <n v="0"/>
    <s v="AGOTADO"/>
    <n v="0"/>
    <n v="7983505"/>
    <x v="0"/>
    <n v="90"/>
  </r>
  <r>
    <n v="2018"/>
    <n v="136"/>
    <n v="1"/>
    <d v="2018-01-01T00:00:00"/>
    <d v="2018-12-31T00:00:00"/>
    <d v="2018-12-31T00:00:00"/>
    <x v="2"/>
    <s v="Horas Extras, Dominicales, Festivos, Recargo Nocturno y Trabajo Suplementario"/>
    <n v="111"/>
    <d v="2018-02-16T00:00:00"/>
    <x v="2"/>
    <s v="ETHEL VASQUEZ ROJAS"/>
    <n v="1026"/>
    <n v="8768851"/>
    <n v="0"/>
    <n v="0"/>
    <s v="AGOTADO"/>
    <n v="0"/>
    <n v="8768851"/>
    <x v="1"/>
    <n v="111"/>
  </r>
  <r>
    <n v="2018"/>
    <n v="136"/>
    <n v="1"/>
    <d v="2018-01-01T00:00:00"/>
    <d v="2018-12-31T00:00:00"/>
    <d v="2018-12-31T00:00:00"/>
    <x v="2"/>
    <s v="Horas Extras, Dominicales, Festivos, Recargo Nocturno y Trabajo Suplementario"/>
    <n v="116"/>
    <d v="2018-03-15T00:00:00"/>
    <x v="3"/>
    <s v="JESUS MARIA MONTOYA MALDONADO"/>
    <n v="1606"/>
    <n v="7662980"/>
    <n v="0"/>
    <n v="0"/>
    <s v="AGOTADO"/>
    <n v="0"/>
    <n v="7662980"/>
    <x v="2"/>
    <n v="116"/>
  </r>
  <r>
    <n v="2018"/>
    <n v="136"/>
    <n v="1"/>
    <d v="2018-01-01T00:00:00"/>
    <d v="2018-12-31T00:00:00"/>
    <d v="2018-12-31T00:00:00"/>
    <x v="2"/>
    <s v="Horas Extras, Dominicales, Festivos, Recargo Nocturno y Trabajo Suplementario"/>
    <n v="123"/>
    <d v="2018-04-17T00:00:00"/>
    <x v="5"/>
    <s v="ETHEL VASQUEZ ROJAS"/>
    <n v="2195"/>
    <n v="7709975"/>
    <n v="7709975"/>
    <n v="0"/>
    <s v="ANULADO"/>
    <n v="0"/>
    <n v="0"/>
    <x v="3"/>
    <n v="123"/>
  </r>
  <r>
    <n v="2018"/>
    <n v="136"/>
    <n v="1"/>
    <d v="2018-01-01T00:00:00"/>
    <d v="2018-12-31T00:00:00"/>
    <d v="2018-12-31T00:00:00"/>
    <x v="2"/>
    <s v="Horas Extras, Dominicales, Festivos, Recargo Nocturno y Trabajo Suplementario"/>
    <n v="124"/>
    <d v="2018-04-19T00:00:00"/>
    <x v="6"/>
    <s v="ETHEL VASQUEZ ROJAS"/>
    <n v="2224"/>
    <n v="7709975"/>
    <n v="0"/>
    <n v="0"/>
    <s v="AGOTADO"/>
    <n v="0"/>
    <n v="7709975"/>
    <x v="3"/>
    <n v="124"/>
  </r>
  <r>
    <n v="2018"/>
    <n v="136"/>
    <n v="1"/>
    <d v="2018-01-01T00:00:00"/>
    <d v="2018-12-31T00:00:00"/>
    <d v="2018-12-31T00:00:00"/>
    <x v="2"/>
    <s v="Horas Extras, Dominicales, Festivos, Recargo Nocturno y Trabajo Suplementario"/>
    <n v="131"/>
    <d v="2018-05-21T00:00:00"/>
    <x v="7"/>
    <s v="ETHEL VASQUEZ ROJAS"/>
    <n v="2766"/>
    <n v="9528143"/>
    <n v="0"/>
    <n v="0"/>
    <s v="AGOTADO"/>
    <n v="0"/>
    <n v="9528143"/>
    <x v="4"/>
    <n v="131"/>
  </r>
  <r>
    <n v="2018"/>
    <n v="136"/>
    <n v="1"/>
    <d v="2018-01-01T00:00:00"/>
    <d v="2018-12-31T00:00:00"/>
    <d v="2018-12-31T00:00:00"/>
    <x v="2"/>
    <s v="Horas Extras, Dominicales, Festivos, Recargo Nocturno y Trabajo Suplementario"/>
    <n v="135"/>
    <d v="2018-06-07T00:00:00"/>
    <x v="8"/>
    <s v="ETHEL VASQUEZ ROJAS"/>
    <n v="3118"/>
    <n v="8580919"/>
    <n v="0"/>
    <n v="0"/>
    <s v="AGOTADO"/>
    <n v="0"/>
    <n v="8580919"/>
    <x v="5"/>
    <n v="135"/>
  </r>
  <r>
    <n v="2018"/>
    <n v="136"/>
    <n v="1"/>
    <d v="2018-01-01T00:00:00"/>
    <d v="2018-12-31T00:00:00"/>
    <d v="2018-12-31T00:00:00"/>
    <x v="2"/>
    <s v="Horas Extras, Dominicales, Festivos, Recargo Nocturno y Trabajo Suplementario"/>
    <n v="151"/>
    <d v="2018-07-17T00:00:00"/>
    <x v="9"/>
    <s v="ETHEL VASQUEZ ROJAS"/>
    <n v="4029"/>
    <n v="9786039"/>
    <n v="0"/>
    <n v="0"/>
    <s v="AGOTADO"/>
    <n v="0"/>
    <n v="9786039"/>
    <x v="6"/>
    <n v="151"/>
  </r>
  <r>
    <n v="2018"/>
    <n v="136"/>
    <n v="1"/>
    <d v="2018-01-01T00:00:00"/>
    <d v="2018-12-31T00:00:00"/>
    <d v="2018-12-31T00:00:00"/>
    <x v="2"/>
    <s v="Horas Extras, Dominicales, Festivos, Recargo Nocturno y Trabajo Suplementario"/>
    <n v="168"/>
    <d v="2018-08-22T00:00:00"/>
    <x v="10"/>
    <s v="ETHEL VASQUEZ ROJAS"/>
    <n v="4799"/>
    <n v="9383670"/>
    <n v="0"/>
    <n v="0"/>
    <s v="AGOTADO"/>
    <n v="0"/>
    <n v="9383670"/>
    <x v="7"/>
    <n v="168"/>
  </r>
  <r>
    <n v="2018"/>
    <n v="136"/>
    <n v="1"/>
    <d v="2018-01-01T00:00:00"/>
    <d v="2018-12-31T00:00:00"/>
    <d v="2018-12-31T00:00:00"/>
    <x v="2"/>
    <s v="Horas Extras, Dominicales, Festivos, Recargo Nocturno y Trabajo Suplementario"/>
    <n v="185"/>
    <d v="2018-09-18T00:00:00"/>
    <x v="12"/>
    <s v="ETHEL VASQUEZ ROJAS"/>
    <n v="5463"/>
    <n v="8452243"/>
    <n v="0"/>
    <n v="0"/>
    <s v="AGOTADO"/>
    <n v="0"/>
    <n v="8452243"/>
    <x v="8"/>
    <n v="185"/>
  </r>
  <r>
    <n v="2018"/>
    <n v="136"/>
    <n v="1"/>
    <d v="2018-01-01T00:00:00"/>
    <d v="2018-12-31T00:00:00"/>
    <d v="2018-12-31T00:00:00"/>
    <x v="2"/>
    <s v="Horas Extras, Dominicales, Festivos, Recargo Nocturno y Trabajo Suplementario"/>
    <n v="199"/>
    <d v="2018-10-17T00:00:00"/>
    <x v="13"/>
    <s v="DORA BELEN GUTIERREZ HERNANDEZ"/>
    <n v="6168"/>
    <n v="7540290"/>
    <n v="0"/>
    <n v="0"/>
    <s v="AGOTADO"/>
    <n v="0"/>
    <n v="7540290"/>
    <x v="9"/>
    <n v="199"/>
  </r>
  <r>
    <n v="2018"/>
    <n v="136"/>
    <n v="1"/>
    <d v="2018-01-01T00:00:00"/>
    <d v="2018-12-31T00:00:00"/>
    <d v="2018-12-31T00:00:00"/>
    <x v="2"/>
    <s v="Horas Extras, Dominicales, Festivos, Recargo Nocturno y Trabajo Suplementario"/>
    <n v="214"/>
    <d v="2018-11-20T00:00:00"/>
    <x v="14"/>
    <s v="ETHEL VASQUEZ ROJAS"/>
    <n v="6984"/>
    <n v="8613406"/>
    <n v="0"/>
    <n v="0"/>
    <s v="AGOTADO"/>
    <n v="0"/>
    <n v="8613406"/>
    <x v="10"/>
    <n v="214"/>
  </r>
  <r>
    <n v="2018"/>
    <n v="136"/>
    <n v="1"/>
    <d v="2018-01-01T00:00:00"/>
    <d v="2018-12-31T00:00:00"/>
    <d v="2018-12-31T00:00:00"/>
    <x v="2"/>
    <s v="Horas Extras, Dominicales, Festivos, Recargo Nocturno y Trabajo Suplementario"/>
    <n v="224"/>
    <d v="2018-12-07T00:00:00"/>
    <x v="15"/>
    <s v="ETHEL VASQUEZ ROJAS"/>
    <n v="7407"/>
    <n v="6799529"/>
    <n v="0"/>
    <n v="0"/>
    <s v="AGOTADO"/>
    <n v="0"/>
    <n v="6799529"/>
    <x v="11"/>
    <n v="224"/>
  </r>
  <r>
    <n v="2018"/>
    <n v="136"/>
    <n v="1"/>
    <d v="2018-01-01T00:00:00"/>
    <d v="2018-12-31T00:00:00"/>
    <d v="2018-12-31T00:00:00"/>
    <x v="3"/>
    <s v="Auxilio de Transporte"/>
    <n v="90"/>
    <d v="2018-01-22T00:00:00"/>
    <x v="1"/>
    <s v="ETHEL VASQUEZ ROJAS"/>
    <n v="444"/>
    <n v="555729"/>
    <n v="0"/>
    <n v="0"/>
    <s v="AGOTADO"/>
    <n v="0"/>
    <n v="555729"/>
    <x v="0"/>
    <n v="90"/>
  </r>
  <r>
    <n v="2018"/>
    <n v="136"/>
    <n v="1"/>
    <d v="2018-01-01T00:00:00"/>
    <d v="2018-12-31T00:00:00"/>
    <d v="2018-12-31T00:00:00"/>
    <x v="3"/>
    <s v="Auxilio de Transporte"/>
    <n v="111"/>
    <d v="2018-02-16T00:00:00"/>
    <x v="2"/>
    <s v="ETHEL VASQUEZ ROJAS"/>
    <n v="1026"/>
    <n v="555729"/>
    <n v="0"/>
    <n v="0"/>
    <s v="AGOTADO"/>
    <n v="0"/>
    <n v="555729"/>
    <x v="1"/>
    <n v="111"/>
  </r>
  <r>
    <n v="2018"/>
    <n v="136"/>
    <n v="1"/>
    <d v="2018-01-01T00:00:00"/>
    <d v="2018-12-31T00:00:00"/>
    <d v="2018-12-31T00:00:00"/>
    <x v="3"/>
    <s v="Auxilio de Transporte"/>
    <n v="116"/>
    <d v="2018-03-15T00:00:00"/>
    <x v="3"/>
    <s v="JESUS MARIA MONTOYA MALDONADO"/>
    <n v="1606"/>
    <n v="617477"/>
    <n v="0"/>
    <n v="0"/>
    <s v="AGOTADO"/>
    <n v="0"/>
    <n v="617477"/>
    <x v="2"/>
    <n v="116"/>
  </r>
  <r>
    <n v="2018"/>
    <n v="136"/>
    <n v="1"/>
    <d v="2018-01-01T00:00:00"/>
    <d v="2018-12-31T00:00:00"/>
    <d v="2018-12-31T00:00:00"/>
    <x v="3"/>
    <s v="Auxilio de Transporte"/>
    <n v="123"/>
    <d v="2018-04-17T00:00:00"/>
    <x v="5"/>
    <s v="ETHEL VASQUEZ ROJAS"/>
    <n v="2195"/>
    <n v="617477"/>
    <n v="617477"/>
    <n v="0"/>
    <s v="ANULADO"/>
    <n v="0"/>
    <n v="0"/>
    <x v="3"/>
    <n v="123"/>
  </r>
  <r>
    <n v="2018"/>
    <n v="136"/>
    <n v="1"/>
    <d v="2018-01-01T00:00:00"/>
    <d v="2018-12-31T00:00:00"/>
    <d v="2018-12-31T00:00:00"/>
    <x v="3"/>
    <s v="Auxilio de Transporte"/>
    <n v="124"/>
    <d v="2018-04-19T00:00:00"/>
    <x v="6"/>
    <s v="ETHEL VASQUEZ ROJAS"/>
    <n v="2224"/>
    <n v="617477"/>
    <n v="0"/>
    <n v="0"/>
    <s v="AGOTADO"/>
    <n v="0"/>
    <n v="617477"/>
    <x v="3"/>
    <n v="124"/>
  </r>
  <r>
    <n v="2018"/>
    <n v="136"/>
    <n v="1"/>
    <d v="2018-01-01T00:00:00"/>
    <d v="2018-12-31T00:00:00"/>
    <d v="2018-12-31T00:00:00"/>
    <x v="3"/>
    <s v="Auxilio de Transporte"/>
    <n v="131"/>
    <d v="2018-05-21T00:00:00"/>
    <x v="7"/>
    <s v="ETHEL VASQUEZ ROJAS"/>
    <n v="2766"/>
    <n v="617477"/>
    <n v="0"/>
    <n v="0"/>
    <s v="AGOTADO"/>
    <n v="0"/>
    <n v="617477"/>
    <x v="4"/>
    <n v="131"/>
  </r>
  <r>
    <n v="2018"/>
    <n v="136"/>
    <n v="1"/>
    <d v="2018-01-01T00:00:00"/>
    <d v="2018-12-31T00:00:00"/>
    <d v="2018-12-31T00:00:00"/>
    <x v="3"/>
    <s v="Auxilio de Transporte"/>
    <n v="132"/>
    <d v="2018-05-21T00:00:00"/>
    <x v="0"/>
    <s v="ETHEL VASQUEZ ROJAS"/>
    <n v="2720"/>
    <n v="294252"/>
    <n v="294252"/>
    <n v="0"/>
    <s v="ANULADO"/>
    <n v="0"/>
    <n v="0"/>
    <x v="4"/>
    <n v="132"/>
  </r>
  <r>
    <n v="2018"/>
    <n v="136"/>
    <n v="1"/>
    <d v="2018-01-01T00:00:00"/>
    <d v="2018-12-31T00:00:00"/>
    <d v="2018-12-31T00:00:00"/>
    <x v="3"/>
    <s v="Auxilio de Transporte"/>
    <n v="135"/>
    <d v="2018-06-07T00:00:00"/>
    <x v="8"/>
    <s v="ETHEL VASQUEZ ROJAS"/>
    <n v="3118"/>
    <n v="552789"/>
    <n v="0"/>
    <n v="0"/>
    <s v="AGOTADO"/>
    <n v="0"/>
    <n v="552789"/>
    <x v="5"/>
    <n v="135"/>
  </r>
  <r>
    <n v="2018"/>
    <n v="136"/>
    <n v="1"/>
    <d v="2018-01-01T00:00:00"/>
    <d v="2018-12-31T00:00:00"/>
    <d v="2018-12-31T00:00:00"/>
    <x v="3"/>
    <s v="Auxilio de Transporte"/>
    <n v="136"/>
    <d v="2018-06-12T00:00:00"/>
    <x v="0"/>
    <s v="ETHEL VASQUEZ ROJAS"/>
    <n v="3199"/>
    <n v="302992"/>
    <n v="302992"/>
    <n v="0"/>
    <s v="ANULADO"/>
    <n v="0"/>
    <n v="0"/>
    <x v="5"/>
    <n v="136"/>
  </r>
  <r>
    <n v="2018"/>
    <n v="136"/>
    <n v="1"/>
    <d v="2018-01-01T00:00:00"/>
    <d v="2018-12-31T00:00:00"/>
    <d v="2018-12-31T00:00:00"/>
    <x v="3"/>
    <s v="Auxilio de Transporte"/>
    <n v="151"/>
    <d v="2018-07-17T00:00:00"/>
    <x v="9"/>
    <s v="ETHEL VASQUEZ ROJAS"/>
    <n v="4029"/>
    <n v="617477"/>
    <n v="0"/>
    <n v="0"/>
    <s v="AGOTADO"/>
    <n v="0"/>
    <n v="617477"/>
    <x v="6"/>
    <n v="151"/>
  </r>
  <r>
    <n v="2018"/>
    <n v="136"/>
    <n v="1"/>
    <d v="2018-01-01T00:00:00"/>
    <d v="2018-12-31T00:00:00"/>
    <d v="2018-12-31T00:00:00"/>
    <x v="3"/>
    <s v="Auxilio de Transporte"/>
    <n v="168"/>
    <d v="2018-08-22T00:00:00"/>
    <x v="10"/>
    <s v="ETHEL VASQUEZ ROJAS"/>
    <n v="4799"/>
    <n v="617477"/>
    <n v="0"/>
    <n v="0"/>
    <s v="AGOTADO"/>
    <n v="0"/>
    <n v="617477"/>
    <x v="7"/>
    <n v="168"/>
  </r>
  <r>
    <n v="2018"/>
    <n v="136"/>
    <n v="1"/>
    <d v="2018-01-01T00:00:00"/>
    <d v="2018-12-31T00:00:00"/>
    <d v="2018-12-31T00:00:00"/>
    <x v="3"/>
    <s v="Auxilio de Transporte"/>
    <n v="185"/>
    <d v="2018-09-18T00:00:00"/>
    <x v="12"/>
    <s v="ETHEL VASQUEZ ROJAS"/>
    <n v="5463"/>
    <n v="555729"/>
    <n v="0"/>
    <n v="0"/>
    <s v="AGOTADO"/>
    <n v="0"/>
    <n v="555729"/>
    <x v="8"/>
    <n v="185"/>
  </r>
  <r>
    <n v="2018"/>
    <n v="136"/>
    <n v="1"/>
    <d v="2018-01-01T00:00:00"/>
    <d v="2018-12-31T00:00:00"/>
    <d v="2018-12-31T00:00:00"/>
    <x v="3"/>
    <s v="Auxilio de Transporte"/>
    <n v="199"/>
    <d v="2018-10-17T00:00:00"/>
    <x v="13"/>
    <s v="DORA BELEN GUTIERREZ HERNANDEZ"/>
    <n v="6168"/>
    <n v="617477"/>
    <n v="0"/>
    <n v="0"/>
    <s v="AGOTADO"/>
    <n v="0"/>
    <n v="617477"/>
    <x v="9"/>
    <n v="199"/>
  </r>
  <r>
    <n v="2018"/>
    <n v="136"/>
    <n v="1"/>
    <d v="2018-01-01T00:00:00"/>
    <d v="2018-12-31T00:00:00"/>
    <d v="2018-12-31T00:00:00"/>
    <x v="3"/>
    <s v="Auxilio de Transporte"/>
    <n v="214"/>
    <d v="2018-11-20T00:00:00"/>
    <x v="14"/>
    <s v="ETHEL VASQUEZ ROJAS"/>
    <n v="6984"/>
    <n v="702748"/>
    <n v="0"/>
    <n v="0"/>
    <s v="AGOTADO"/>
    <n v="0"/>
    <n v="702748"/>
    <x v="10"/>
    <n v="214"/>
  </r>
  <r>
    <n v="2018"/>
    <n v="136"/>
    <n v="1"/>
    <d v="2018-01-01T00:00:00"/>
    <d v="2018-12-31T00:00:00"/>
    <d v="2018-12-31T00:00:00"/>
    <x v="3"/>
    <s v="Auxilio de Transporte"/>
    <n v="224"/>
    <d v="2018-12-07T00:00:00"/>
    <x v="15"/>
    <s v="ETHEL VASQUEZ ROJAS"/>
    <n v="7407"/>
    <n v="676284"/>
    <n v="0"/>
    <n v="0"/>
    <s v="AGOTADO"/>
    <n v="0"/>
    <n v="676284"/>
    <x v="11"/>
    <n v="224"/>
  </r>
  <r>
    <n v="2018"/>
    <n v="136"/>
    <n v="1"/>
    <d v="2018-01-01T00:00:00"/>
    <d v="2018-12-31T00:00:00"/>
    <d v="2018-12-31T00:00:00"/>
    <x v="4"/>
    <s v="Subsidio de Alimentación"/>
    <n v="90"/>
    <d v="2018-01-22T00:00:00"/>
    <x v="1"/>
    <s v="ETHEL VASQUEZ ROJAS"/>
    <n v="444"/>
    <n v="532472"/>
    <n v="0"/>
    <n v="0"/>
    <s v="AGOTADO"/>
    <n v="0"/>
    <n v="532472"/>
    <x v="0"/>
    <n v="90"/>
  </r>
  <r>
    <n v="2018"/>
    <n v="136"/>
    <n v="1"/>
    <d v="2018-01-01T00:00:00"/>
    <d v="2018-12-31T00:00:00"/>
    <d v="2018-12-31T00:00:00"/>
    <x v="4"/>
    <s v="Subsidio de Alimentación"/>
    <n v="111"/>
    <d v="2018-02-16T00:00:00"/>
    <x v="2"/>
    <s v="ETHEL VASQUEZ ROJAS"/>
    <n v="1026"/>
    <n v="532472"/>
    <n v="0"/>
    <n v="0"/>
    <s v="AGOTADO"/>
    <n v="0"/>
    <n v="532472"/>
    <x v="1"/>
    <n v="111"/>
  </r>
  <r>
    <n v="2018"/>
    <n v="136"/>
    <n v="1"/>
    <d v="2018-01-01T00:00:00"/>
    <d v="2018-12-31T00:00:00"/>
    <d v="2018-12-31T00:00:00"/>
    <x v="4"/>
    <s v="Subsidio de Alimentación"/>
    <n v="116"/>
    <d v="2018-03-15T00:00:00"/>
    <x v="3"/>
    <s v="JESUS MARIA MONTOYA MALDONADO"/>
    <n v="1606"/>
    <n v="655821"/>
    <n v="0"/>
    <n v="0"/>
    <s v="AGOTADO"/>
    <n v="0"/>
    <n v="655821"/>
    <x v="2"/>
    <n v="116"/>
  </r>
  <r>
    <n v="2018"/>
    <n v="136"/>
    <n v="1"/>
    <d v="2018-01-01T00:00:00"/>
    <d v="2018-12-31T00:00:00"/>
    <d v="2018-12-31T00:00:00"/>
    <x v="4"/>
    <s v="Subsidio de Alimentación"/>
    <n v="123"/>
    <d v="2018-04-17T00:00:00"/>
    <x v="5"/>
    <s v="ETHEL VASQUEZ ROJAS"/>
    <n v="2195"/>
    <n v="6017"/>
    <n v="6017"/>
    <n v="0"/>
    <s v="ANULADO"/>
    <n v="0"/>
    <n v="0"/>
    <x v="3"/>
    <n v="123"/>
  </r>
  <r>
    <n v="2018"/>
    <n v="136"/>
    <n v="1"/>
    <d v="2018-01-01T00:00:00"/>
    <d v="2018-12-31T00:00:00"/>
    <d v="2018-12-31T00:00:00"/>
    <x v="4"/>
    <s v="Subsidio de Alimentación"/>
    <n v="124"/>
    <d v="2018-04-19T00:00:00"/>
    <x v="6"/>
    <s v="ETHEL VASQUEZ ROJAS"/>
    <n v="2224"/>
    <n v="6017"/>
    <n v="0"/>
    <n v="0"/>
    <s v="AGOTADO"/>
    <n v="0"/>
    <n v="6017"/>
    <x v="3"/>
    <n v="124"/>
  </r>
  <r>
    <n v="2018"/>
    <n v="136"/>
    <n v="1"/>
    <d v="2018-01-01T00:00:00"/>
    <d v="2018-12-31T00:00:00"/>
    <d v="2018-12-31T00:00:00"/>
    <x v="4"/>
    <s v="Subsidio de Alimentación"/>
    <n v="131"/>
    <d v="2018-05-21T00:00:00"/>
    <x v="7"/>
    <s v="ETHEL VASQUEZ ROJAS"/>
    <n v="2766"/>
    <n v="6017"/>
    <n v="0"/>
    <n v="0"/>
    <s v="AGOTADO"/>
    <n v="0"/>
    <n v="6017"/>
    <x v="4"/>
    <n v="131"/>
  </r>
  <r>
    <n v="2018"/>
    <n v="136"/>
    <n v="1"/>
    <d v="2018-01-01T00:00:00"/>
    <d v="2018-12-31T00:00:00"/>
    <d v="2018-12-31T00:00:00"/>
    <x v="4"/>
    <s v="Subsidio de Alimentación"/>
    <n v="132"/>
    <d v="2018-05-21T00:00:00"/>
    <x v="0"/>
    <s v="ETHEL VASQUEZ ROJAS"/>
    <n v="2720"/>
    <n v="200713"/>
    <n v="200713"/>
    <n v="0"/>
    <s v="ANULADO"/>
    <n v="0"/>
    <n v="0"/>
    <x v="4"/>
    <n v="132"/>
  </r>
  <r>
    <n v="2018"/>
    <n v="136"/>
    <n v="1"/>
    <d v="2018-01-01T00:00:00"/>
    <d v="2018-12-31T00:00:00"/>
    <d v="2018-12-31T00:00:00"/>
    <x v="4"/>
    <s v="Subsidio de Alimentación"/>
    <n v="135"/>
    <d v="2018-06-07T00:00:00"/>
    <x v="8"/>
    <s v="ETHEL VASQUEZ ROJAS"/>
    <n v="3118"/>
    <n v="525484"/>
    <n v="0"/>
    <n v="0"/>
    <s v="AGOTADO"/>
    <n v="0"/>
    <n v="525484"/>
    <x v="5"/>
    <n v="135"/>
  </r>
  <r>
    <n v="2018"/>
    <n v="136"/>
    <n v="1"/>
    <d v="2018-01-01T00:00:00"/>
    <d v="2018-12-31T00:00:00"/>
    <d v="2018-12-31T00:00:00"/>
    <x v="4"/>
    <s v="Subsidio de Alimentación"/>
    <n v="136"/>
    <d v="2018-06-12T00:00:00"/>
    <x v="0"/>
    <s v="ETHEL VASQUEZ ROJAS"/>
    <n v="3199"/>
    <n v="206675"/>
    <n v="206675"/>
    <n v="0"/>
    <s v="ANULADO"/>
    <n v="0"/>
    <n v="0"/>
    <x v="5"/>
    <n v="136"/>
  </r>
  <r>
    <n v="2018"/>
    <n v="136"/>
    <n v="1"/>
    <d v="2018-01-01T00:00:00"/>
    <d v="2018-12-31T00:00:00"/>
    <d v="2018-12-31T00:00:00"/>
    <x v="4"/>
    <s v="Subsidio de Alimentación"/>
    <n v="151"/>
    <d v="2018-07-17T00:00:00"/>
    <x v="9"/>
    <s v="ETHEL VASQUEZ ROJAS"/>
    <n v="4029"/>
    <n v="589666"/>
    <n v="0"/>
    <n v="0"/>
    <s v="AGOTADO"/>
    <n v="0"/>
    <n v="589666"/>
    <x v="6"/>
    <n v="151"/>
  </r>
  <r>
    <n v="2018"/>
    <n v="136"/>
    <n v="1"/>
    <d v="2018-01-01T00:00:00"/>
    <d v="2018-12-31T00:00:00"/>
    <d v="2018-12-31T00:00:00"/>
    <x v="4"/>
    <s v="Subsidio de Alimentación"/>
    <n v="168"/>
    <d v="2018-08-22T00:00:00"/>
    <x v="10"/>
    <s v="ETHEL VASQUEZ ROJAS"/>
    <n v="4799"/>
    <n v="6017"/>
    <n v="0"/>
    <n v="0"/>
    <s v="AGOTADO"/>
    <n v="0"/>
    <n v="6017"/>
    <x v="7"/>
    <n v="168"/>
  </r>
  <r>
    <n v="2018"/>
    <n v="136"/>
    <n v="1"/>
    <d v="2018-01-01T00:00:00"/>
    <d v="2018-12-31T00:00:00"/>
    <d v="2018-12-31T00:00:00"/>
    <x v="4"/>
    <s v="Subsidio de Alimentación"/>
    <n v="185"/>
    <d v="2018-09-18T00:00:00"/>
    <x v="12"/>
    <s v="ETHEL VASQUEZ ROJAS"/>
    <n v="5463"/>
    <n v="559581"/>
    <n v="0"/>
    <n v="0"/>
    <s v="AGOTADO"/>
    <n v="0"/>
    <n v="559581"/>
    <x v="8"/>
    <n v="185"/>
  </r>
  <r>
    <n v="2018"/>
    <n v="136"/>
    <n v="1"/>
    <d v="2018-01-01T00:00:00"/>
    <d v="2018-12-31T00:00:00"/>
    <d v="2018-12-31T00:00:00"/>
    <x v="4"/>
    <s v="Subsidio de Alimentación"/>
    <n v="199"/>
    <d v="2018-10-17T00:00:00"/>
    <x v="13"/>
    <s v="DORA BELEN GUTIERREZ HERNANDEZ"/>
    <n v="6168"/>
    <n v="6017"/>
    <n v="0"/>
    <n v="0"/>
    <s v="AGOTADO"/>
    <n v="0"/>
    <n v="6017"/>
    <x v="9"/>
    <n v="199"/>
  </r>
  <r>
    <n v="2018"/>
    <n v="136"/>
    <n v="1"/>
    <d v="2018-01-01T00:00:00"/>
    <d v="2018-12-31T00:00:00"/>
    <d v="2018-12-31T00:00:00"/>
    <x v="4"/>
    <s v="Subsidio de Alimentación"/>
    <n v="214"/>
    <d v="2018-11-20T00:00:00"/>
    <x v="14"/>
    <s v="ETHEL VASQUEZ ROJAS"/>
    <n v="6984"/>
    <n v="659864"/>
    <n v="0"/>
    <n v="0"/>
    <s v="AGOTADO"/>
    <n v="0"/>
    <n v="659864"/>
    <x v="10"/>
    <n v="214"/>
  </r>
  <r>
    <n v="2018"/>
    <n v="136"/>
    <n v="1"/>
    <d v="2018-01-01T00:00:00"/>
    <d v="2018-12-31T00:00:00"/>
    <d v="2018-12-31T00:00:00"/>
    <x v="4"/>
    <s v="Subsidio de Alimentación"/>
    <n v="224"/>
    <d v="2018-12-07T00:00:00"/>
    <x v="15"/>
    <s v="ETHEL VASQUEZ ROJAS"/>
    <n v="7407"/>
    <n v="631785"/>
    <n v="0"/>
    <n v="0"/>
    <s v="AGOTADO"/>
    <n v="0"/>
    <n v="631785"/>
    <x v="11"/>
    <n v="224"/>
  </r>
  <r>
    <n v="2018"/>
    <n v="136"/>
    <n v="1"/>
    <d v="2018-01-01T00:00:00"/>
    <d v="2018-12-31T00:00:00"/>
    <d v="2018-12-31T00:00:00"/>
    <x v="5"/>
    <s v="Bonificación por Servicios Prestados"/>
    <n v="90"/>
    <d v="2018-01-22T00:00:00"/>
    <x v="1"/>
    <s v="ETHEL VASQUEZ ROJAS"/>
    <n v="444"/>
    <n v="13445035"/>
    <n v="0"/>
    <n v="0"/>
    <s v="AGOTADO"/>
    <n v="0"/>
    <n v="13445035"/>
    <x v="0"/>
    <n v="90"/>
  </r>
  <r>
    <n v="2018"/>
    <n v="136"/>
    <n v="1"/>
    <d v="2018-01-01T00:00:00"/>
    <d v="2018-12-31T00:00:00"/>
    <d v="2018-12-31T00:00:00"/>
    <x v="5"/>
    <s v="Bonificación por Servicios Prestados"/>
    <n v="111"/>
    <d v="2018-02-16T00:00:00"/>
    <x v="2"/>
    <s v="ETHEL VASQUEZ ROJAS"/>
    <n v="1026"/>
    <n v="10084852"/>
    <n v="0"/>
    <n v="0"/>
    <s v="AGOTADO"/>
    <n v="0"/>
    <n v="10084852"/>
    <x v="1"/>
    <n v="111"/>
  </r>
  <r>
    <n v="2018"/>
    <n v="136"/>
    <n v="1"/>
    <d v="2018-01-01T00:00:00"/>
    <d v="2018-12-31T00:00:00"/>
    <d v="2018-12-31T00:00:00"/>
    <x v="5"/>
    <s v="Bonificación por Servicios Prestados"/>
    <n v="116"/>
    <d v="2018-03-15T00:00:00"/>
    <x v="3"/>
    <s v="JESUS MARIA MONTOYA MALDONADO"/>
    <n v="1606"/>
    <n v="31505576"/>
    <n v="0"/>
    <n v="0"/>
    <s v="AGOTADO"/>
    <n v="0"/>
    <n v="31505576"/>
    <x v="2"/>
    <n v="116"/>
  </r>
  <r>
    <n v="2018"/>
    <n v="136"/>
    <n v="1"/>
    <d v="2018-01-01T00:00:00"/>
    <d v="2018-12-31T00:00:00"/>
    <d v="2018-12-31T00:00:00"/>
    <x v="5"/>
    <s v="Bonificación por Servicios Prestados"/>
    <n v="123"/>
    <d v="2018-04-17T00:00:00"/>
    <x v="5"/>
    <s v="ETHEL VASQUEZ ROJAS"/>
    <n v="2195"/>
    <n v="27497214"/>
    <n v="27497214"/>
    <n v="0"/>
    <s v="ANULADO"/>
    <n v="0"/>
    <n v="0"/>
    <x v="3"/>
    <n v="123"/>
  </r>
  <r>
    <n v="2018"/>
    <n v="136"/>
    <n v="1"/>
    <d v="2018-01-01T00:00:00"/>
    <d v="2018-12-31T00:00:00"/>
    <d v="2018-12-31T00:00:00"/>
    <x v="5"/>
    <s v="Bonificación por Servicios Prestados"/>
    <n v="124"/>
    <d v="2018-04-19T00:00:00"/>
    <x v="6"/>
    <s v="ETHEL VASQUEZ ROJAS"/>
    <n v="2224"/>
    <n v="27497214"/>
    <n v="0"/>
    <n v="0"/>
    <s v="AGOTADO"/>
    <n v="0"/>
    <n v="27497214"/>
    <x v="3"/>
    <n v="124"/>
  </r>
  <r>
    <n v="2018"/>
    <n v="136"/>
    <n v="1"/>
    <d v="2018-01-01T00:00:00"/>
    <d v="2018-12-31T00:00:00"/>
    <d v="2018-12-31T00:00:00"/>
    <x v="5"/>
    <s v="Bonificación por Servicios Prestados"/>
    <n v="131"/>
    <d v="2018-05-21T00:00:00"/>
    <x v="7"/>
    <s v="ETHEL VASQUEZ ROJAS"/>
    <n v="2766"/>
    <n v="18275752"/>
    <n v="0"/>
    <n v="0"/>
    <s v="AGOTADO"/>
    <n v="0"/>
    <n v="18275752"/>
    <x v="4"/>
    <n v="131"/>
  </r>
  <r>
    <n v="2018"/>
    <n v="136"/>
    <n v="1"/>
    <d v="2018-01-01T00:00:00"/>
    <d v="2018-12-31T00:00:00"/>
    <d v="2018-12-31T00:00:00"/>
    <x v="5"/>
    <s v="Bonificación por Servicios Prestados"/>
    <n v="132"/>
    <d v="2018-05-21T00:00:00"/>
    <x v="0"/>
    <s v="ETHEL VASQUEZ ROJAS"/>
    <n v="2720"/>
    <n v="13249102"/>
    <n v="13249102"/>
    <n v="0"/>
    <s v="ANULADO"/>
    <n v="0"/>
    <n v="0"/>
    <x v="4"/>
    <n v="132"/>
  </r>
  <r>
    <n v="2018"/>
    <n v="136"/>
    <n v="1"/>
    <d v="2018-01-01T00:00:00"/>
    <d v="2018-12-31T00:00:00"/>
    <d v="2018-12-31T00:00:00"/>
    <x v="5"/>
    <s v="Bonificación por Servicios Prestados"/>
    <n v="135"/>
    <d v="2018-06-07T00:00:00"/>
    <x v="8"/>
    <s v="ETHEL VASQUEZ ROJAS"/>
    <n v="3118"/>
    <n v="18604605"/>
    <n v="0"/>
    <n v="0"/>
    <s v="AGOTADO"/>
    <n v="0"/>
    <n v="18604605"/>
    <x v="5"/>
    <n v="135"/>
  </r>
  <r>
    <n v="2018"/>
    <n v="136"/>
    <n v="1"/>
    <d v="2018-01-01T00:00:00"/>
    <d v="2018-12-31T00:00:00"/>
    <d v="2018-12-31T00:00:00"/>
    <x v="5"/>
    <s v="Bonificación por Servicios Prestados"/>
    <n v="136"/>
    <d v="2018-06-12T00:00:00"/>
    <x v="0"/>
    <s v="ETHEL VASQUEZ ROJAS"/>
    <n v="3199"/>
    <n v="13642640"/>
    <n v="13642640"/>
    <n v="0"/>
    <s v="ANULADO"/>
    <n v="0"/>
    <n v="0"/>
    <x v="5"/>
    <n v="136"/>
  </r>
  <r>
    <n v="2018"/>
    <n v="136"/>
    <n v="1"/>
    <d v="2018-01-01T00:00:00"/>
    <d v="2018-12-31T00:00:00"/>
    <d v="2018-12-31T00:00:00"/>
    <x v="5"/>
    <s v="Bonificación por Servicios Prestados"/>
    <n v="151"/>
    <d v="2018-07-17T00:00:00"/>
    <x v="9"/>
    <s v="ETHEL VASQUEZ ROJAS"/>
    <n v="4029"/>
    <n v="10986145"/>
    <n v="0"/>
    <n v="0"/>
    <s v="AGOTADO"/>
    <n v="0"/>
    <n v="10986145"/>
    <x v="6"/>
    <n v="151"/>
  </r>
  <r>
    <n v="2018"/>
    <n v="136"/>
    <n v="1"/>
    <d v="2018-01-01T00:00:00"/>
    <d v="2018-12-31T00:00:00"/>
    <d v="2018-12-31T00:00:00"/>
    <x v="5"/>
    <s v="Bonificación por Servicios Prestados"/>
    <n v="168"/>
    <d v="2018-08-22T00:00:00"/>
    <x v="10"/>
    <s v="ETHEL VASQUEZ ROJAS"/>
    <n v="4799"/>
    <n v="14651119"/>
    <n v="0"/>
    <n v="0"/>
    <s v="AGOTADO"/>
    <n v="0"/>
    <n v="14651119"/>
    <x v="7"/>
    <n v="168"/>
  </r>
  <r>
    <n v="2018"/>
    <n v="136"/>
    <n v="1"/>
    <d v="2018-01-01T00:00:00"/>
    <d v="2018-12-31T00:00:00"/>
    <d v="2018-12-31T00:00:00"/>
    <x v="5"/>
    <s v="Bonificación por Servicios Prestados"/>
    <n v="185"/>
    <d v="2018-09-18T00:00:00"/>
    <x v="12"/>
    <s v="ETHEL VASQUEZ ROJAS"/>
    <n v="5463"/>
    <n v="17288195"/>
    <n v="0"/>
    <n v="0"/>
    <s v="AGOTADO"/>
    <n v="0"/>
    <n v="17288195"/>
    <x v="8"/>
    <n v="185"/>
  </r>
  <r>
    <n v="2018"/>
    <n v="136"/>
    <n v="1"/>
    <d v="2018-01-01T00:00:00"/>
    <d v="2018-12-31T00:00:00"/>
    <d v="2018-12-31T00:00:00"/>
    <x v="5"/>
    <s v="Bonificación por Servicios Prestados"/>
    <n v="199"/>
    <d v="2018-10-17T00:00:00"/>
    <x v="13"/>
    <s v="DORA BELEN GUTIERREZ HERNANDEZ"/>
    <n v="6168"/>
    <n v="8521332"/>
    <n v="0"/>
    <n v="0"/>
    <s v="AGOTADO"/>
    <n v="0"/>
    <n v="8521332"/>
    <x v="9"/>
    <n v="199"/>
  </r>
  <r>
    <n v="2018"/>
    <n v="136"/>
    <n v="1"/>
    <d v="2018-01-01T00:00:00"/>
    <d v="2018-12-31T00:00:00"/>
    <d v="2018-12-31T00:00:00"/>
    <x v="5"/>
    <s v="Bonificación por Servicios Prestados"/>
    <n v="214"/>
    <d v="2018-11-20T00:00:00"/>
    <x v="14"/>
    <s v="ETHEL VASQUEZ ROJAS"/>
    <n v="6984"/>
    <n v="19466809"/>
    <n v="0"/>
    <n v="0"/>
    <s v="AGOTADO"/>
    <n v="0"/>
    <n v="19466809"/>
    <x v="10"/>
    <n v="214"/>
  </r>
  <r>
    <n v="2018"/>
    <n v="136"/>
    <n v="1"/>
    <d v="2018-01-01T00:00:00"/>
    <d v="2018-12-31T00:00:00"/>
    <d v="2018-12-31T00:00:00"/>
    <x v="5"/>
    <s v="Bonificación por Servicios Prestados"/>
    <n v="224"/>
    <d v="2018-12-07T00:00:00"/>
    <x v="15"/>
    <s v="ETHEL VASQUEZ ROJAS"/>
    <n v="7407"/>
    <n v="8338221"/>
    <n v="0"/>
    <n v="0"/>
    <s v="AGOTADO"/>
    <n v="0"/>
    <n v="8338221"/>
    <x v="11"/>
    <n v="224"/>
  </r>
  <r>
    <n v="2018"/>
    <n v="136"/>
    <n v="1"/>
    <d v="2018-01-01T00:00:00"/>
    <d v="2018-12-31T00:00:00"/>
    <d v="2018-12-31T00:00:00"/>
    <x v="6"/>
    <s v="Prima Semestral"/>
    <n v="123"/>
    <d v="2018-04-17T00:00:00"/>
    <x v="5"/>
    <s v="ETHEL VASQUEZ ROJAS"/>
    <n v="2195"/>
    <n v="3699196"/>
    <n v="3699196"/>
    <n v="0"/>
    <s v="ANULADO"/>
    <n v="0"/>
    <n v="0"/>
    <x v="3"/>
    <n v="123"/>
  </r>
  <r>
    <n v="2018"/>
    <n v="136"/>
    <n v="1"/>
    <d v="2018-01-01T00:00:00"/>
    <d v="2018-12-31T00:00:00"/>
    <d v="2018-12-31T00:00:00"/>
    <x v="6"/>
    <s v="Prima Semestral"/>
    <n v="131"/>
    <d v="2018-05-21T00:00:00"/>
    <x v="7"/>
    <s v="ETHEL VASQUEZ ROJAS"/>
    <n v="2766"/>
    <n v="3699196"/>
    <n v="0"/>
    <n v="0"/>
    <s v="AGOTADO"/>
    <n v="0"/>
    <n v="3699196"/>
    <x v="4"/>
    <n v="131"/>
  </r>
  <r>
    <n v="2018"/>
    <n v="136"/>
    <n v="1"/>
    <d v="2018-01-01T00:00:00"/>
    <d v="2018-12-31T00:00:00"/>
    <d v="2018-12-31T00:00:00"/>
    <x v="6"/>
    <s v="Prima Semestral"/>
    <n v="132"/>
    <d v="2018-05-21T00:00:00"/>
    <x v="0"/>
    <s v="ETHEL VASQUEZ ROJAS"/>
    <n v="2720"/>
    <n v="53544824"/>
    <n v="53544824"/>
    <n v="0"/>
    <s v="ANULADO"/>
    <n v="0"/>
    <n v="0"/>
    <x v="4"/>
    <n v="132"/>
  </r>
  <r>
    <n v="2018"/>
    <n v="136"/>
    <n v="1"/>
    <d v="2018-01-01T00:00:00"/>
    <d v="2018-12-31T00:00:00"/>
    <d v="2018-12-31T00:00:00"/>
    <x v="6"/>
    <s v="Prima Semestral"/>
    <n v="135"/>
    <d v="2018-06-07T00:00:00"/>
    <x v="8"/>
    <s v="ETHEL VASQUEZ ROJAS"/>
    <n v="3118"/>
    <n v="922509431"/>
    <n v="0"/>
    <n v="0"/>
    <s v="AGOTADO"/>
    <n v="0"/>
    <n v="922509431"/>
    <x v="5"/>
    <n v="135"/>
  </r>
  <r>
    <n v="2018"/>
    <n v="136"/>
    <n v="1"/>
    <d v="2018-01-01T00:00:00"/>
    <d v="2018-12-31T00:00:00"/>
    <d v="2018-12-31T00:00:00"/>
    <x v="6"/>
    <s v="Prima Semestral"/>
    <n v="136"/>
    <d v="2018-06-12T00:00:00"/>
    <x v="0"/>
    <s v="ETHEL VASQUEZ ROJAS"/>
    <n v="3199"/>
    <n v="55135264"/>
    <n v="55135264"/>
    <n v="0"/>
    <s v="ANULADO"/>
    <n v="0"/>
    <n v="0"/>
    <x v="5"/>
    <n v="136"/>
  </r>
  <r>
    <n v="2018"/>
    <n v="136"/>
    <n v="1"/>
    <d v="2018-01-01T00:00:00"/>
    <d v="2018-12-31T00:00:00"/>
    <d v="2018-12-31T00:00:00"/>
    <x v="6"/>
    <s v="Prima Semestral"/>
    <n v="151"/>
    <d v="2018-07-17T00:00:00"/>
    <x v="9"/>
    <s v="ETHEL VASQUEZ ROJAS"/>
    <n v="4029"/>
    <n v="276297"/>
    <n v="0"/>
    <n v="0"/>
    <s v="AGOTADO"/>
    <n v="0"/>
    <n v="276297"/>
    <x v="6"/>
    <n v="151"/>
  </r>
  <r>
    <n v="2018"/>
    <n v="136"/>
    <n v="1"/>
    <d v="2018-01-01T00:00:00"/>
    <d v="2018-12-31T00:00:00"/>
    <d v="2018-12-31T00:00:00"/>
    <x v="6"/>
    <s v="Prima Semestral"/>
    <n v="154"/>
    <d v="2018-07-30T00:00:00"/>
    <x v="0"/>
    <s v="ETHEL VASQUEZ ROJAS"/>
    <n v="4239"/>
    <n v="53008000"/>
    <n v="53008000"/>
    <n v="0"/>
    <s v="ANULADO"/>
    <n v="0"/>
    <n v="0"/>
    <x v="6"/>
    <n v="154"/>
  </r>
  <r>
    <n v="2018"/>
    <n v="136"/>
    <n v="1"/>
    <d v="2018-01-01T00:00:00"/>
    <d v="2018-12-31T00:00:00"/>
    <d v="2018-12-31T00:00:00"/>
    <x v="6"/>
    <s v="Prima Semestral"/>
    <n v="199"/>
    <d v="2018-10-17T00:00:00"/>
    <x v="13"/>
    <s v="DORA BELEN GUTIERREZ HERNANDEZ"/>
    <n v="6168"/>
    <n v="1157958"/>
    <n v="0"/>
    <n v="0"/>
    <s v="AGOTADO"/>
    <n v="0"/>
    <n v="1157958"/>
    <x v="9"/>
    <n v="199"/>
  </r>
  <r>
    <n v="2018"/>
    <n v="136"/>
    <n v="1"/>
    <d v="2018-01-01T00:00:00"/>
    <d v="2018-12-31T00:00:00"/>
    <d v="2018-12-31T00:00:00"/>
    <x v="7"/>
    <s v="Prima de Servicios"/>
    <n v="130"/>
    <d v="2018-05-17T00:00:00"/>
    <x v="16"/>
    <s v="ETHEL VASQUEZ ROJAS"/>
    <n v="2719"/>
    <n v="1056098000"/>
    <n v="1056098000"/>
    <n v="0"/>
    <s v="ANULADO"/>
    <n v="0"/>
    <n v="0"/>
    <x v="4"/>
    <n v="130"/>
  </r>
  <r>
    <n v="2018"/>
    <n v="136"/>
    <n v="1"/>
    <d v="2018-01-01T00:00:00"/>
    <d v="2018-12-31T00:00:00"/>
    <d v="2018-12-31T00:00:00"/>
    <x v="8"/>
    <s v="Prima de Navidad"/>
    <n v="111"/>
    <d v="2018-02-16T00:00:00"/>
    <x v="2"/>
    <s v="ETHEL VASQUEZ ROJAS"/>
    <n v="1026"/>
    <n v="5040894"/>
    <n v="0"/>
    <n v="0"/>
    <s v="AGOTADO"/>
    <n v="0"/>
    <n v="5040894"/>
    <x v="1"/>
    <n v="111"/>
  </r>
  <r>
    <n v="2018"/>
    <n v="136"/>
    <n v="1"/>
    <d v="2018-01-01T00:00:00"/>
    <d v="2018-12-31T00:00:00"/>
    <d v="2018-12-31T00:00:00"/>
    <x v="8"/>
    <s v="Prima de Navidad"/>
    <n v="123"/>
    <d v="2018-04-17T00:00:00"/>
    <x v="5"/>
    <s v="ETHEL VASQUEZ ROJAS"/>
    <n v="2195"/>
    <n v="1676619"/>
    <n v="1676619"/>
    <n v="0"/>
    <s v="ANULADO"/>
    <n v="0"/>
    <n v="0"/>
    <x v="3"/>
    <n v="123"/>
  </r>
  <r>
    <n v="2018"/>
    <n v="136"/>
    <n v="1"/>
    <d v="2018-01-01T00:00:00"/>
    <d v="2018-12-31T00:00:00"/>
    <d v="2018-12-31T00:00:00"/>
    <x v="8"/>
    <s v="Prima de Navidad"/>
    <n v="131"/>
    <d v="2018-05-21T00:00:00"/>
    <x v="7"/>
    <s v="ETHEL VASQUEZ ROJAS"/>
    <n v="2766"/>
    <n v="1725132"/>
    <n v="0"/>
    <n v="0"/>
    <s v="AGOTADO"/>
    <n v="0"/>
    <n v="1725132"/>
    <x v="4"/>
    <n v="131"/>
  </r>
  <r>
    <n v="2018"/>
    <n v="136"/>
    <n v="1"/>
    <d v="2018-01-01T00:00:00"/>
    <d v="2018-12-31T00:00:00"/>
    <d v="2018-12-31T00:00:00"/>
    <x v="8"/>
    <s v="Prima de Navidad"/>
    <n v="132"/>
    <d v="2018-05-21T00:00:00"/>
    <x v="0"/>
    <s v="ETHEL VASQUEZ ROJAS"/>
    <n v="2720"/>
    <n v="14471574"/>
    <n v="14471574"/>
    <n v="0"/>
    <s v="ANULADO"/>
    <n v="0"/>
    <n v="0"/>
    <x v="4"/>
    <n v="132"/>
  </r>
  <r>
    <n v="2018"/>
    <n v="136"/>
    <n v="1"/>
    <d v="2018-01-01T00:00:00"/>
    <d v="2018-12-31T00:00:00"/>
    <d v="2018-12-31T00:00:00"/>
    <x v="8"/>
    <s v="Prima de Navidad"/>
    <n v="136"/>
    <d v="2018-06-12T00:00:00"/>
    <x v="0"/>
    <s v="ETHEL VASQUEZ ROJAS"/>
    <n v="3199"/>
    <n v="14901422"/>
    <n v="14901422"/>
    <n v="0"/>
    <s v="ANULADO"/>
    <n v="0"/>
    <n v="0"/>
    <x v="5"/>
    <n v="136"/>
  </r>
  <r>
    <n v="2018"/>
    <n v="136"/>
    <n v="1"/>
    <d v="2018-01-01T00:00:00"/>
    <d v="2018-12-31T00:00:00"/>
    <d v="2018-12-31T00:00:00"/>
    <x v="8"/>
    <s v="Prima de Navidad"/>
    <n v="185"/>
    <d v="2018-09-18T00:00:00"/>
    <x v="12"/>
    <s v="ETHEL VASQUEZ ROJAS"/>
    <n v="5463"/>
    <n v="6937001"/>
    <n v="0"/>
    <n v="0"/>
    <s v="AGOTADO"/>
    <n v="0"/>
    <n v="6937001"/>
    <x v="8"/>
    <n v="185"/>
  </r>
  <r>
    <n v="2018"/>
    <n v="136"/>
    <n v="1"/>
    <d v="2018-01-01T00:00:00"/>
    <d v="2018-12-31T00:00:00"/>
    <d v="2018-12-31T00:00:00"/>
    <x v="8"/>
    <s v="Prima de Navidad"/>
    <n v="199"/>
    <d v="2018-10-17T00:00:00"/>
    <x v="13"/>
    <s v="DORA BELEN GUTIERREZ HERNANDEZ"/>
    <n v="6168"/>
    <n v="2171792"/>
    <n v="0"/>
    <n v="0"/>
    <s v="AGOTADO"/>
    <n v="0"/>
    <n v="2171792"/>
    <x v="9"/>
    <n v="199"/>
  </r>
  <r>
    <n v="2018"/>
    <n v="136"/>
    <n v="1"/>
    <d v="2018-01-01T00:00:00"/>
    <d v="2018-12-31T00:00:00"/>
    <d v="2018-12-31T00:00:00"/>
    <x v="8"/>
    <s v="Prima de Navidad"/>
    <n v="224"/>
    <d v="2018-12-07T00:00:00"/>
    <x v="15"/>
    <s v="ETHEL VASQUEZ ROJAS"/>
    <n v="7407"/>
    <n v="844020649"/>
    <n v="0"/>
    <n v="0"/>
    <s v="AGOTADO"/>
    <n v="0"/>
    <n v="844020649"/>
    <x v="11"/>
    <n v="224"/>
  </r>
  <r>
    <n v="2018"/>
    <n v="136"/>
    <n v="1"/>
    <d v="2018-01-01T00:00:00"/>
    <d v="2018-12-31T00:00:00"/>
    <d v="2018-12-31T00:00:00"/>
    <x v="9"/>
    <s v="Prima de Vacaciones"/>
    <n v="90"/>
    <d v="2018-01-22T00:00:00"/>
    <x v="1"/>
    <s v="ETHEL VASQUEZ ROJAS"/>
    <n v="444"/>
    <n v="3109708"/>
    <n v="0"/>
    <n v="0"/>
    <s v="AGOTADO"/>
    <n v="0"/>
    <n v="3109708"/>
    <x v="0"/>
    <n v="90"/>
  </r>
  <r>
    <n v="2018"/>
    <n v="136"/>
    <n v="1"/>
    <d v="2018-01-01T00:00:00"/>
    <d v="2018-12-31T00:00:00"/>
    <d v="2018-12-31T00:00:00"/>
    <x v="9"/>
    <s v="Prima de Vacaciones"/>
    <n v="111"/>
    <d v="2018-02-16T00:00:00"/>
    <x v="2"/>
    <s v="ETHEL VASQUEZ ROJAS"/>
    <n v="1026"/>
    <n v="17593516"/>
    <n v="0"/>
    <n v="0"/>
    <s v="AGOTADO"/>
    <n v="0"/>
    <n v="17593516"/>
    <x v="1"/>
    <n v="111"/>
  </r>
  <r>
    <n v="2018"/>
    <n v="136"/>
    <n v="1"/>
    <d v="2018-01-01T00:00:00"/>
    <d v="2018-12-31T00:00:00"/>
    <d v="2018-12-31T00:00:00"/>
    <x v="9"/>
    <s v="Prima de Vacaciones"/>
    <n v="116"/>
    <d v="2018-03-15T00:00:00"/>
    <x v="3"/>
    <s v="JESUS MARIA MONTOYA MALDONADO"/>
    <n v="1606"/>
    <n v="12323947"/>
    <n v="0"/>
    <n v="0"/>
    <s v="AGOTADO"/>
    <n v="0"/>
    <n v="12323947"/>
    <x v="2"/>
    <n v="116"/>
  </r>
  <r>
    <n v="2018"/>
    <n v="136"/>
    <n v="1"/>
    <d v="2018-01-01T00:00:00"/>
    <d v="2018-12-31T00:00:00"/>
    <d v="2018-12-31T00:00:00"/>
    <x v="9"/>
    <s v="Prima de Vacaciones"/>
    <n v="123"/>
    <d v="2018-04-17T00:00:00"/>
    <x v="5"/>
    <s v="ETHEL VASQUEZ ROJAS"/>
    <n v="2195"/>
    <n v="16230072"/>
    <n v="16230072"/>
    <n v="0"/>
    <s v="ANULADO"/>
    <n v="0"/>
    <n v="0"/>
    <x v="3"/>
    <n v="123"/>
  </r>
  <r>
    <n v="2018"/>
    <n v="136"/>
    <n v="1"/>
    <d v="2018-01-01T00:00:00"/>
    <d v="2018-12-31T00:00:00"/>
    <d v="2018-12-31T00:00:00"/>
    <x v="9"/>
    <s v="Prima de Vacaciones"/>
    <n v="124"/>
    <d v="2018-04-19T00:00:00"/>
    <x v="6"/>
    <s v="ETHEL VASQUEZ ROJAS"/>
    <n v="2224"/>
    <n v="11620033"/>
    <n v="0"/>
    <n v="0"/>
    <s v="AGOTADO"/>
    <n v="0"/>
    <n v="11620033"/>
    <x v="3"/>
    <n v="124"/>
  </r>
  <r>
    <n v="2018"/>
    <n v="136"/>
    <n v="1"/>
    <d v="2018-01-01T00:00:00"/>
    <d v="2018-12-31T00:00:00"/>
    <d v="2018-12-31T00:00:00"/>
    <x v="9"/>
    <s v="Prima de Vacaciones"/>
    <n v="131"/>
    <d v="2018-05-21T00:00:00"/>
    <x v="7"/>
    <s v="ETHEL VASQUEZ ROJAS"/>
    <n v="2766"/>
    <n v="15651230"/>
    <n v="0"/>
    <n v="0"/>
    <s v="AGOTADO"/>
    <n v="0"/>
    <n v="15651230"/>
    <x v="4"/>
    <n v="131"/>
  </r>
  <r>
    <n v="2018"/>
    <n v="136"/>
    <n v="1"/>
    <d v="2018-01-01T00:00:00"/>
    <d v="2018-12-31T00:00:00"/>
    <d v="2018-12-31T00:00:00"/>
    <x v="9"/>
    <s v="Prima de Vacaciones"/>
    <n v="132"/>
    <d v="2018-05-21T00:00:00"/>
    <x v="0"/>
    <s v="ETHEL VASQUEZ ROJAS"/>
    <n v="2720"/>
    <n v="24490442"/>
    <n v="24490442"/>
    <n v="0"/>
    <s v="ANULADO"/>
    <n v="0"/>
    <n v="0"/>
    <x v="4"/>
    <n v="132"/>
  </r>
  <r>
    <n v="2018"/>
    <n v="136"/>
    <n v="1"/>
    <d v="2018-01-01T00:00:00"/>
    <d v="2018-12-31T00:00:00"/>
    <d v="2018-12-31T00:00:00"/>
    <x v="9"/>
    <s v="Prima de Vacaciones"/>
    <n v="135"/>
    <d v="2018-06-07T00:00:00"/>
    <x v="8"/>
    <s v="ETHEL VASQUEZ ROJAS"/>
    <n v="3118"/>
    <n v="53135962"/>
    <n v="0"/>
    <n v="0"/>
    <s v="AGOTADO"/>
    <n v="0"/>
    <n v="53135962"/>
    <x v="5"/>
    <n v="135"/>
  </r>
  <r>
    <n v="2018"/>
    <n v="136"/>
    <n v="1"/>
    <d v="2018-01-01T00:00:00"/>
    <d v="2018-12-31T00:00:00"/>
    <d v="2018-12-31T00:00:00"/>
    <x v="9"/>
    <s v="Prima de Vacaciones"/>
    <n v="136"/>
    <d v="2018-06-12T00:00:00"/>
    <x v="0"/>
    <s v="ETHEL VASQUEZ ROJAS"/>
    <n v="3199"/>
    <n v="25217881"/>
    <n v="25217881"/>
    <n v="0"/>
    <s v="ANULADO"/>
    <n v="0"/>
    <n v="0"/>
    <x v="5"/>
    <n v="136"/>
  </r>
  <r>
    <n v="2018"/>
    <n v="136"/>
    <n v="1"/>
    <d v="2018-01-01T00:00:00"/>
    <d v="2018-12-31T00:00:00"/>
    <d v="2018-12-31T00:00:00"/>
    <x v="9"/>
    <s v="Prima de Vacaciones"/>
    <n v="151"/>
    <d v="2018-07-17T00:00:00"/>
    <x v="9"/>
    <s v="ETHEL VASQUEZ ROJAS"/>
    <n v="4029"/>
    <n v="52141174"/>
    <n v="0"/>
    <n v="0"/>
    <s v="AGOTADO"/>
    <n v="0"/>
    <n v="52141174"/>
    <x v="6"/>
    <n v="151"/>
  </r>
  <r>
    <n v="2018"/>
    <n v="136"/>
    <n v="1"/>
    <d v="2018-01-01T00:00:00"/>
    <d v="2018-12-31T00:00:00"/>
    <d v="2018-12-31T00:00:00"/>
    <x v="9"/>
    <s v="Prima de Vacaciones"/>
    <n v="168"/>
    <d v="2018-08-22T00:00:00"/>
    <x v="10"/>
    <s v="ETHEL VASQUEZ ROJAS"/>
    <n v="4799"/>
    <n v="19388898"/>
    <n v="0"/>
    <n v="0"/>
    <s v="AGOTADO"/>
    <n v="0"/>
    <n v="19388898"/>
    <x v="7"/>
    <n v="168"/>
  </r>
  <r>
    <n v="2018"/>
    <n v="136"/>
    <n v="1"/>
    <d v="2018-01-01T00:00:00"/>
    <d v="2018-12-31T00:00:00"/>
    <d v="2018-12-31T00:00:00"/>
    <x v="9"/>
    <s v="Prima de Vacaciones"/>
    <n v="179"/>
    <d v="2018-09-05T00:00:00"/>
    <x v="11"/>
    <s v="ETHEL VASQUEZ ROJAS"/>
    <n v="5122"/>
    <n v="6153062"/>
    <n v="0"/>
    <n v="0"/>
    <s v="AGOTADO"/>
    <n v="0"/>
    <n v="6153062"/>
    <x v="8"/>
    <n v="179"/>
  </r>
  <r>
    <n v="2018"/>
    <n v="136"/>
    <n v="1"/>
    <d v="2018-01-01T00:00:00"/>
    <d v="2018-12-31T00:00:00"/>
    <d v="2018-12-31T00:00:00"/>
    <x v="9"/>
    <s v="Prima de Vacaciones"/>
    <n v="185"/>
    <d v="2018-09-18T00:00:00"/>
    <x v="12"/>
    <s v="ETHEL VASQUEZ ROJAS"/>
    <n v="5463"/>
    <n v="40563206"/>
    <n v="0"/>
    <n v="0"/>
    <s v="AGOTADO"/>
    <n v="0"/>
    <n v="40563206"/>
    <x v="8"/>
    <n v="185"/>
  </r>
  <r>
    <n v="2018"/>
    <n v="136"/>
    <n v="1"/>
    <d v="2018-01-01T00:00:00"/>
    <d v="2018-12-31T00:00:00"/>
    <d v="2018-12-31T00:00:00"/>
    <x v="9"/>
    <s v="Prima de Vacaciones"/>
    <n v="199"/>
    <d v="2018-10-17T00:00:00"/>
    <x v="13"/>
    <s v="DORA BELEN GUTIERREZ HERNANDEZ"/>
    <n v="6168"/>
    <n v="33449353"/>
    <n v="0"/>
    <n v="0"/>
    <s v="AGOTADO"/>
    <n v="0"/>
    <n v="33449353"/>
    <x v="9"/>
    <n v="199"/>
  </r>
  <r>
    <n v="2018"/>
    <n v="136"/>
    <n v="1"/>
    <d v="2018-01-01T00:00:00"/>
    <d v="2018-12-31T00:00:00"/>
    <d v="2018-12-31T00:00:00"/>
    <x v="9"/>
    <s v="Prima de Vacaciones"/>
    <n v="214"/>
    <d v="2018-11-20T00:00:00"/>
    <x v="14"/>
    <s v="ETHEL VASQUEZ ROJAS"/>
    <n v="6984"/>
    <n v="23127958"/>
    <n v="0"/>
    <n v="0"/>
    <s v="AGOTADO"/>
    <n v="0"/>
    <n v="23127958"/>
    <x v="10"/>
    <n v="214"/>
  </r>
  <r>
    <n v="2018"/>
    <n v="136"/>
    <n v="1"/>
    <d v="2018-01-01T00:00:00"/>
    <d v="2018-12-31T00:00:00"/>
    <d v="2018-12-31T00:00:00"/>
    <x v="9"/>
    <s v="Prima de Vacaciones"/>
    <n v="224"/>
    <d v="2018-12-07T00:00:00"/>
    <x v="15"/>
    <s v="ETHEL VASQUEZ ROJAS"/>
    <n v="7407"/>
    <n v="117698518"/>
    <n v="0"/>
    <n v="0"/>
    <s v="AGOTADO"/>
    <n v="0"/>
    <n v="117698518"/>
    <x v="11"/>
    <n v="224"/>
  </r>
  <r>
    <n v="2018"/>
    <n v="136"/>
    <n v="1"/>
    <d v="2018-01-01T00:00:00"/>
    <d v="2018-12-31T00:00:00"/>
    <d v="2018-12-31T00:00:00"/>
    <x v="10"/>
    <s v="Prima Técnica"/>
    <n v="90"/>
    <d v="2018-01-22T00:00:00"/>
    <x v="1"/>
    <s v="ETHEL VASQUEZ ROJAS"/>
    <n v="444"/>
    <n v="143364992"/>
    <n v="0"/>
    <n v="0"/>
    <s v="AGOTADO"/>
    <n v="0"/>
    <n v="143364992"/>
    <x v="0"/>
    <n v="90"/>
  </r>
  <r>
    <n v="2018"/>
    <n v="136"/>
    <n v="1"/>
    <d v="2018-01-01T00:00:00"/>
    <d v="2018-12-31T00:00:00"/>
    <d v="2018-12-31T00:00:00"/>
    <x v="10"/>
    <s v="Prima Técnica"/>
    <n v="111"/>
    <d v="2018-02-16T00:00:00"/>
    <x v="2"/>
    <s v="ETHEL VASQUEZ ROJAS"/>
    <n v="1026"/>
    <n v="202155065"/>
    <n v="0"/>
    <n v="0"/>
    <s v="AGOTADO"/>
    <n v="0"/>
    <n v="202155065"/>
    <x v="1"/>
    <n v="111"/>
  </r>
  <r>
    <n v="2018"/>
    <n v="136"/>
    <n v="1"/>
    <d v="2018-01-01T00:00:00"/>
    <d v="2018-12-31T00:00:00"/>
    <d v="2018-12-31T00:00:00"/>
    <x v="10"/>
    <s v="Prima Técnica"/>
    <n v="116"/>
    <d v="2018-03-15T00:00:00"/>
    <x v="3"/>
    <s v="JESUS MARIA MONTOYA MALDONADO"/>
    <n v="1606"/>
    <n v="169843775"/>
    <n v="0"/>
    <n v="0"/>
    <s v="AGOTADO"/>
    <n v="0"/>
    <n v="169843775"/>
    <x v="2"/>
    <n v="116"/>
  </r>
  <r>
    <n v="2018"/>
    <n v="136"/>
    <n v="1"/>
    <d v="2018-01-01T00:00:00"/>
    <d v="2018-12-31T00:00:00"/>
    <d v="2018-12-31T00:00:00"/>
    <x v="10"/>
    <s v="Prima Técnica"/>
    <n v="123"/>
    <d v="2018-04-17T00:00:00"/>
    <x v="5"/>
    <s v="ETHEL VASQUEZ ROJAS"/>
    <n v="2195"/>
    <n v="165869953"/>
    <n v="165869953"/>
    <n v="0"/>
    <s v="ANULADO"/>
    <n v="0"/>
    <n v="0"/>
    <x v="3"/>
    <n v="123"/>
  </r>
  <r>
    <n v="2018"/>
    <n v="136"/>
    <n v="1"/>
    <d v="2018-01-01T00:00:00"/>
    <d v="2018-12-31T00:00:00"/>
    <d v="2018-12-31T00:00:00"/>
    <x v="10"/>
    <s v="Prima Técnica"/>
    <n v="124"/>
    <d v="2018-04-19T00:00:00"/>
    <x v="6"/>
    <s v="ETHEL VASQUEZ ROJAS"/>
    <n v="2224"/>
    <n v="165869953"/>
    <n v="0"/>
    <n v="0"/>
    <s v="AGOTADO"/>
    <n v="0"/>
    <n v="165869953"/>
    <x v="3"/>
    <n v="124"/>
  </r>
  <r>
    <n v="2018"/>
    <n v="136"/>
    <n v="1"/>
    <d v="2018-01-01T00:00:00"/>
    <d v="2018-12-31T00:00:00"/>
    <d v="2018-12-31T00:00:00"/>
    <x v="10"/>
    <s v="Prima Técnica"/>
    <n v="131"/>
    <d v="2018-05-21T00:00:00"/>
    <x v="7"/>
    <s v="ETHEL VASQUEZ ROJAS"/>
    <n v="2766"/>
    <n v="168174532"/>
    <n v="0"/>
    <n v="0"/>
    <s v="AGOTADO"/>
    <n v="0"/>
    <n v="168174532"/>
    <x v="4"/>
    <n v="131"/>
  </r>
  <r>
    <n v="2018"/>
    <n v="136"/>
    <n v="1"/>
    <d v="2018-01-01T00:00:00"/>
    <d v="2018-12-31T00:00:00"/>
    <d v="2018-12-31T00:00:00"/>
    <x v="10"/>
    <s v="Prima Técnica"/>
    <n v="132"/>
    <d v="2018-05-21T00:00:00"/>
    <x v="0"/>
    <s v="ETHEL VASQUEZ ROJAS"/>
    <n v="2720"/>
    <n v="21745605"/>
    <n v="21745605"/>
    <n v="0"/>
    <s v="ANULADO"/>
    <n v="0"/>
    <n v="0"/>
    <x v="4"/>
    <n v="132"/>
  </r>
  <r>
    <n v="2018"/>
    <n v="136"/>
    <n v="1"/>
    <d v="2018-01-01T00:00:00"/>
    <d v="2018-12-31T00:00:00"/>
    <d v="2018-12-31T00:00:00"/>
    <x v="10"/>
    <s v="Prima Técnica"/>
    <n v="135"/>
    <d v="2018-06-07T00:00:00"/>
    <x v="8"/>
    <s v="ETHEL VASQUEZ ROJAS"/>
    <n v="3118"/>
    <n v="160835451"/>
    <n v="0"/>
    <n v="0"/>
    <s v="AGOTADO"/>
    <n v="0"/>
    <n v="160835451"/>
    <x v="5"/>
    <n v="135"/>
  </r>
  <r>
    <n v="2018"/>
    <n v="136"/>
    <n v="1"/>
    <d v="2018-01-01T00:00:00"/>
    <d v="2018-12-31T00:00:00"/>
    <d v="2018-12-31T00:00:00"/>
    <x v="10"/>
    <s v="Prima Técnica"/>
    <n v="136"/>
    <d v="2018-06-12T00:00:00"/>
    <x v="0"/>
    <s v="ETHEL VASQUEZ ROJAS"/>
    <n v="3199"/>
    <n v="22391514"/>
    <n v="22391514"/>
    <n v="0"/>
    <s v="ANULADO"/>
    <n v="0"/>
    <n v="0"/>
    <x v="5"/>
    <n v="136"/>
  </r>
  <r>
    <n v="2018"/>
    <n v="136"/>
    <n v="1"/>
    <d v="2018-01-01T00:00:00"/>
    <d v="2018-12-31T00:00:00"/>
    <d v="2018-12-31T00:00:00"/>
    <x v="10"/>
    <s v="Prima Técnica"/>
    <n v="151"/>
    <d v="2018-07-17T00:00:00"/>
    <x v="9"/>
    <s v="ETHEL VASQUEZ ROJAS"/>
    <n v="4029"/>
    <n v="160729835"/>
    <n v="0"/>
    <n v="0"/>
    <s v="AGOTADO"/>
    <n v="0"/>
    <n v="160729835"/>
    <x v="6"/>
    <n v="151"/>
  </r>
  <r>
    <n v="2018"/>
    <n v="136"/>
    <n v="1"/>
    <d v="2018-01-01T00:00:00"/>
    <d v="2018-12-31T00:00:00"/>
    <d v="2018-12-31T00:00:00"/>
    <x v="10"/>
    <s v="Prima Técnica"/>
    <n v="168"/>
    <d v="2018-08-22T00:00:00"/>
    <x v="10"/>
    <s v="ETHEL VASQUEZ ROJAS"/>
    <n v="4799"/>
    <n v="151971420"/>
    <n v="0"/>
    <n v="0"/>
    <s v="AGOTADO"/>
    <n v="0"/>
    <n v="151971420"/>
    <x v="7"/>
    <n v="168"/>
  </r>
  <r>
    <n v="2018"/>
    <n v="136"/>
    <n v="1"/>
    <d v="2018-01-01T00:00:00"/>
    <d v="2018-12-31T00:00:00"/>
    <d v="2018-12-31T00:00:00"/>
    <x v="10"/>
    <s v="Prima Técnica"/>
    <n v="185"/>
    <d v="2018-09-18T00:00:00"/>
    <x v="12"/>
    <s v="ETHEL VASQUEZ ROJAS"/>
    <n v="5463"/>
    <n v="163173726"/>
    <n v="0"/>
    <n v="0"/>
    <s v="AGOTADO"/>
    <n v="0"/>
    <n v="163173726"/>
    <x v="8"/>
    <n v="185"/>
  </r>
  <r>
    <n v="2018"/>
    <n v="136"/>
    <n v="1"/>
    <d v="2018-01-01T00:00:00"/>
    <d v="2018-12-31T00:00:00"/>
    <d v="2018-12-31T00:00:00"/>
    <x v="10"/>
    <s v="Prima Técnica"/>
    <n v="199"/>
    <d v="2018-10-17T00:00:00"/>
    <x v="13"/>
    <s v="DORA BELEN GUTIERREZ HERNANDEZ"/>
    <n v="6168"/>
    <n v="151274005"/>
    <n v="0"/>
    <n v="0"/>
    <s v="AGOTADO"/>
    <n v="0"/>
    <n v="151274005"/>
    <x v="9"/>
    <n v="199"/>
  </r>
  <r>
    <n v="2018"/>
    <n v="136"/>
    <n v="1"/>
    <d v="2018-01-01T00:00:00"/>
    <d v="2018-12-31T00:00:00"/>
    <d v="2018-12-31T00:00:00"/>
    <x v="10"/>
    <s v="Prima Técnica"/>
    <n v="214"/>
    <d v="2018-11-20T00:00:00"/>
    <x v="14"/>
    <s v="ETHEL VASQUEZ ROJAS"/>
    <n v="6984"/>
    <n v="159040256"/>
    <n v="0"/>
    <n v="0"/>
    <s v="AGOTADO"/>
    <n v="0"/>
    <n v="159040256"/>
    <x v="10"/>
    <n v="214"/>
  </r>
  <r>
    <n v="2018"/>
    <n v="136"/>
    <n v="1"/>
    <d v="2018-01-01T00:00:00"/>
    <d v="2018-12-31T00:00:00"/>
    <d v="2018-12-31T00:00:00"/>
    <x v="10"/>
    <s v="Prima Técnica"/>
    <n v="224"/>
    <d v="2018-12-07T00:00:00"/>
    <x v="15"/>
    <s v="ETHEL VASQUEZ ROJAS"/>
    <n v="7407"/>
    <n v="155511633"/>
    <n v="0"/>
    <n v="0"/>
    <s v="AGOTADO"/>
    <n v="0"/>
    <n v="155511633"/>
    <x v="11"/>
    <n v="224"/>
  </r>
  <r>
    <n v="2018"/>
    <n v="136"/>
    <n v="1"/>
    <d v="2018-01-01T00:00:00"/>
    <d v="2018-12-31T00:00:00"/>
    <d v="2018-12-31T00:00:00"/>
    <x v="11"/>
    <s v="Prima de Antiguedad"/>
    <n v="90"/>
    <d v="2018-01-22T00:00:00"/>
    <x v="1"/>
    <s v="ETHEL VASQUEZ ROJAS"/>
    <n v="444"/>
    <n v="9890868"/>
    <n v="0"/>
    <n v="0"/>
    <s v="AGOTADO"/>
    <n v="0"/>
    <n v="9890868"/>
    <x v="0"/>
    <n v="90"/>
  </r>
  <r>
    <n v="2018"/>
    <n v="136"/>
    <n v="1"/>
    <d v="2018-01-01T00:00:00"/>
    <d v="2018-12-31T00:00:00"/>
    <d v="2018-12-31T00:00:00"/>
    <x v="11"/>
    <s v="Prima de Antiguedad"/>
    <n v="111"/>
    <d v="2018-02-16T00:00:00"/>
    <x v="2"/>
    <s v="ETHEL VASQUEZ ROJAS"/>
    <n v="1026"/>
    <n v="11624111"/>
    <n v="0"/>
    <n v="0"/>
    <s v="AGOTADO"/>
    <n v="0"/>
    <n v="11624111"/>
    <x v="1"/>
    <n v="111"/>
  </r>
  <r>
    <n v="2018"/>
    <n v="136"/>
    <n v="1"/>
    <d v="2018-01-01T00:00:00"/>
    <d v="2018-12-31T00:00:00"/>
    <d v="2018-12-31T00:00:00"/>
    <x v="11"/>
    <s v="Prima de Antiguedad"/>
    <n v="116"/>
    <d v="2018-03-15T00:00:00"/>
    <x v="3"/>
    <s v="JESUS MARIA MONTOYA MALDONADO"/>
    <n v="1606"/>
    <n v="11664568"/>
    <n v="0"/>
    <n v="0"/>
    <s v="AGOTADO"/>
    <n v="0"/>
    <n v="11664568"/>
    <x v="2"/>
    <n v="116"/>
  </r>
  <r>
    <n v="2018"/>
    <n v="136"/>
    <n v="1"/>
    <d v="2018-01-01T00:00:00"/>
    <d v="2018-12-31T00:00:00"/>
    <d v="2018-12-31T00:00:00"/>
    <x v="11"/>
    <s v="Prima de Antiguedad"/>
    <n v="123"/>
    <d v="2018-04-17T00:00:00"/>
    <x v="5"/>
    <s v="ETHEL VASQUEZ ROJAS"/>
    <n v="2195"/>
    <n v="11642006"/>
    <n v="11642006"/>
    <n v="0"/>
    <s v="ANULADO"/>
    <n v="0"/>
    <n v="0"/>
    <x v="3"/>
    <n v="123"/>
  </r>
  <r>
    <n v="2018"/>
    <n v="136"/>
    <n v="1"/>
    <d v="2018-01-01T00:00:00"/>
    <d v="2018-12-31T00:00:00"/>
    <d v="2018-12-31T00:00:00"/>
    <x v="11"/>
    <s v="Prima de Antiguedad"/>
    <n v="124"/>
    <d v="2018-04-19T00:00:00"/>
    <x v="6"/>
    <s v="ETHEL VASQUEZ ROJAS"/>
    <n v="2224"/>
    <n v="11642006"/>
    <n v="0"/>
    <n v="0"/>
    <s v="AGOTADO"/>
    <n v="0"/>
    <n v="11642006"/>
    <x v="3"/>
    <n v="124"/>
  </r>
  <r>
    <n v="2018"/>
    <n v="136"/>
    <n v="1"/>
    <d v="2018-01-01T00:00:00"/>
    <d v="2018-12-31T00:00:00"/>
    <d v="2018-12-31T00:00:00"/>
    <x v="11"/>
    <s v="Prima de Antiguedad"/>
    <n v="131"/>
    <d v="2018-05-21T00:00:00"/>
    <x v="7"/>
    <s v="ETHEL VASQUEZ ROJAS"/>
    <n v="2766"/>
    <n v="11191199"/>
    <n v="0"/>
    <n v="0"/>
    <s v="AGOTADO"/>
    <n v="0"/>
    <n v="11191199"/>
    <x v="4"/>
    <n v="131"/>
  </r>
  <r>
    <n v="2018"/>
    <n v="136"/>
    <n v="1"/>
    <d v="2018-01-01T00:00:00"/>
    <d v="2018-12-31T00:00:00"/>
    <d v="2018-12-31T00:00:00"/>
    <x v="11"/>
    <s v="Prima de Antiguedad"/>
    <n v="135"/>
    <d v="2018-06-07T00:00:00"/>
    <x v="8"/>
    <s v="ETHEL VASQUEZ ROJAS"/>
    <n v="3118"/>
    <n v="10664610"/>
    <n v="0"/>
    <n v="0"/>
    <s v="AGOTADO"/>
    <n v="0"/>
    <n v="10664610"/>
    <x v="5"/>
    <n v="135"/>
  </r>
  <r>
    <n v="2018"/>
    <n v="136"/>
    <n v="1"/>
    <d v="2018-01-01T00:00:00"/>
    <d v="2018-12-31T00:00:00"/>
    <d v="2018-12-31T00:00:00"/>
    <x v="11"/>
    <s v="Prima de Antiguedad"/>
    <n v="151"/>
    <d v="2018-07-17T00:00:00"/>
    <x v="9"/>
    <s v="ETHEL VASQUEZ ROJAS"/>
    <n v="4029"/>
    <n v="10528399"/>
    <n v="0"/>
    <n v="0"/>
    <s v="AGOTADO"/>
    <n v="0"/>
    <n v="10528399"/>
    <x v="6"/>
    <n v="151"/>
  </r>
  <r>
    <n v="2018"/>
    <n v="136"/>
    <n v="1"/>
    <d v="2018-01-01T00:00:00"/>
    <d v="2018-12-31T00:00:00"/>
    <d v="2018-12-31T00:00:00"/>
    <x v="11"/>
    <s v="Prima de Antiguedad"/>
    <n v="168"/>
    <d v="2018-08-22T00:00:00"/>
    <x v="10"/>
    <s v="ETHEL VASQUEZ ROJAS"/>
    <n v="4799"/>
    <n v="10150030"/>
    <n v="0"/>
    <n v="0"/>
    <s v="AGOTADO"/>
    <n v="0"/>
    <n v="10150030"/>
    <x v="7"/>
    <n v="168"/>
  </r>
  <r>
    <n v="2018"/>
    <n v="136"/>
    <n v="1"/>
    <d v="2018-01-01T00:00:00"/>
    <d v="2018-12-31T00:00:00"/>
    <d v="2018-12-31T00:00:00"/>
    <x v="11"/>
    <s v="Prima de Antiguedad"/>
    <n v="185"/>
    <d v="2018-09-18T00:00:00"/>
    <x v="12"/>
    <s v="ETHEL VASQUEZ ROJAS"/>
    <n v="5463"/>
    <n v="11257451"/>
    <n v="0"/>
    <n v="0"/>
    <s v="AGOTADO"/>
    <n v="0"/>
    <n v="11257451"/>
    <x v="8"/>
    <n v="185"/>
  </r>
  <r>
    <n v="2018"/>
    <n v="136"/>
    <n v="1"/>
    <d v="2018-01-01T00:00:00"/>
    <d v="2018-12-31T00:00:00"/>
    <d v="2018-12-31T00:00:00"/>
    <x v="11"/>
    <s v="Prima de Antiguedad"/>
    <n v="199"/>
    <d v="2018-10-17T00:00:00"/>
    <x v="13"/>
    <s v="DORA BELEN GUTIERREZ HERNANDEZ"/>
    <n v="6168"/>
    <n v="11190188"/>
    <n v="0"/>
    <n v="0"/>
    <s v="AGOTADO"/>
    <n v="0"/>
    <n v="11190188"/>
    <x v="9"/>
    <n v="199"/>
  </r>
  <r>
    <n v="2018"/>
    <n v="136"/>
    <n v="1"/>
    <d v="2018-01-01T00:00:00"/>
    <d v="2018-12-31T00:00:00"/>
    <d v="2018-12-31T00:00:00"/>
    <x v="11"/>
    <s v="Prima de Antiguedad"/>
    <n v="214"/>
    <d v="2018-11-20T00:00:00"/>
    <x v="14"/>
    <s v="ETHEL VASQUEZ ROJAS"/>
    <n v="6984"/>
    <n v="11791479"/>
    <n v="0"/>
    <n v="0"/>
    <s v="AGOTADO"/>
    <n v="0"/>
    <n v="11791479"/>
    <x v="10"/>
    <n v="214"/>
  </r>
  <r>
    <n v="2018"/>
    <n v="136"/>
    <n v="1"/>
    <d v="2018-01-01T00:00:00"/>
    <d v="2018-12-31T00:00:00"/>
    <d v="2018-12-31T00:00:00"/>
    <x v="11"/>
    <s v="Prima de Antiguedad"/>
    <n v="224"/>
    <d v="2018-12-07T00:00:00"/>
    <x v="15"/>
    <s v="ETHEL VASQUEZ ROJAS"/>
    <n v="7407"/>
    <n v="10973576"/>
    <n v="0"/>
    <n v="0"/>
    <s v="AGOTADO"/>
    <n v="0"/>
    <n v="10973576"/>
    <x v="11"/>
    <n v="224"/>
  </r>
  <r>
    <n v="2018"/>
    <n v="136"/>
    <n v="1"/>
    <d v="2018-01-01T00:00:00"/>
    <d v="2018-12-31T00:00:00"/>
    <d v="2018-12-31T00:00:00"/>
    <x v="12"/>
    <s v="Prima Secretarial"/>
    <n v="90"/>
    <d v="2018-01-22T00:00:00"/>
    <x v="1"/>
    <s v="ETHEL VASQUEZ ROJAS"/>
    <n v="444"/>
    <n v="325012"/>
    <n v="0"/>
    <n v="0"/>
    <s v="AGOTADO"/>
    <n v="0"/>
    <n v="325012"/>
    <x v="0"/>
    <n v="90"/>
  </r>
  <r>
    <n v="2018"/>
    <n v="136"/>
    <n v="1"/>
    <d v="2018-01-01T00:00:00"/>
    <d v="2018-12-31T00:00:00"/>
    <d v="2018-12-31T00:00:00"/>
    <x v="12"/>
    <s v="Prima Secretarial"/>
    <n v="111"/>
    <d v="2018-02-16T00:00:00"/>
    <x v="2"/>
    <s v="ETHEL VASQUEZ ROJAS"/>
    <n v="1026"/>
    <n v="302916"/>
    <n v="0"/>
    <n v="0"/>
    <s v="AGOTADO"/>
    <n v="0"/>
    <n v="302916"/>
    <x v="1"/>
    <n v="111"/>
  </r>
  <r>
    <n v="2018"/>
    <n v="136"/>
    <n v="1"/>
    <d v="2018-01-01T00:00:00"/>
    <d v="2018-12-31T00:00:00"/>
    <d v="2018-12-31T00:00:00"/>
    <x v="12"/>
    <s v="Prima Secretarial"/>
    <n v="116"/>
    <d v="2018-03-15T00:00:00"/>
    <x v="3"/>
    <s v="JESUS MARIA MONTOYA MALDONADO"/>
    <n v="1606"/>
    <n v="345402"/>
    <n v="0"/>
    <n v="0"/>
    <s v="AGOTADO"/>
    <n v="0"/>
    <n v="345402"/>
    <x v="2"/>
    <n v="116"/>
  </r>
  <r>
    <n v="2018"/>
    <n v="136"/>
    <n v="1"/>
    <d v="2018-01-01T00:00:00"/>
    <d v="2018-12-31T00:00:00"/>
    <d v="2018-12-31T00:00:00"/>
    <x v="12"/>
    <s v="Prima Secretarial"/>
    <n v="123"/>
    <d v="2018-04-17T00:00:00"/>
    <x v="5"/>
    <s v="ETHEL VASQUEZ ROJAS"/>
    <n v="2195"/>
    <n v="345402"/>
    <n v="345402"/>
    <n v="0"/>
    <s v="ANULADO"/>
    <n v="0"/>
    <n v="0"/>
    <x v="3"/>
    <n v="123"/>
  </r>
  <r>
    <n v="2018"/>
    <n v="136"/>
    <n v="1"/>
    <d v="2018-01-01T00:00:00"/>
    <d v="2018-12-31T00:00:00"/>
    <d v="2018-12-31T00:00:00"/>
    <x v="12"/>
    <s v="Prima Secretarial"/>
    <n v="124"/>
    <d v="2018-04-19T00:00:00"/>
    <x v="6"/>
    <s v="ETHEL VASQUEZ ROJAS"/>
    <n v="2224"/>
    <n v="345402"/>
    <n v="0"/>
    <n v="0"/>
    <s v="AGOTADO"/>
    <n v="0"/>
    <n v="345402"/>
    <x v="3"/>
    <n v="124"/>
  </r>
  <r>
    <n v="2018"/>
    <n v="136"/>
    <n v="1"/>
    <d v="2018-01-01T00:00:00"/>
    <d v="2018-12-31T00:00:00"/>
    <d v="2018-12-31T00:00:00"/>
    <x v="12"/>
    <s v="Prima Secretarial"/>
    <n v="131"/>
    <d v="2018-05-21T00:00:00"/>
    <x v="7"/>
    <s v="ETHEL VASQUEZ ROJAS"/>
    <n v="2766"/>
    <n v="345402"/>
    <n v="0"/>
    <n v="0"/>
    <s v="AGOTADO"/>
    <n v="0"/>
    <n v="345402"/>
    <x v="4"/>
    <n v="131"/>
  </r>
  <r>
    <n v="2018"/>
    <n v="136"/>
    <n v="1"/>
    <d v="2018-01-01T00:00:00"/>
    <d v="2018-12-31T00:00:00"/>
    <d v="2018-12-31T00:00:00"/>
    <x v="12"/>
    <s v="Prima Secretarial"/>
    <n v="135"/>
    <d v="2018-06-07T00:00:00"/>
    <x v="8"/>
    <s v="ETHEL VASQUEZ ROJAS"/>
    <n v="3118"/>
    <n v="317406"/>
    <n v="0"/>
    <n v="0"/>
    <s v="AGOTADO"/>
    <n v="0"/>
    <n v="317406"/>
    <x v="5"/>
    <n v="135"/>
  </r>
  <r>
    <n v="2018"/>
    <n v="136"/>
    <n v="1"/>
    <d v="2018-01-01T00:00:00"/>
    <d v="2018-12-31T00:00:00"/>
    <d v="2018-12-31T00:00:00"/>
    <x v="12"/>
    <s v="Prima Secretarial"/>
    <n v="151"/>
    <d v="2018-07-17T00:00:00"/>
    <x v="9"/>
    <s v="ETHEL VASQUEZ ROJAS"/>
    <n v="4029"/>
    <n v="340982"/>
    <n v="0"/>
    <n v="0"/>
    <s v="AGOTADO"/>
    <n v="0"/>
    <n v="340982"/>
    <x v="6"/>
    <n v="151"/>
  </r>
  <r>
    <n v="2018"/>
    <n v="136"/>
    <n v="1"/>
    <d v="2018-01-01T00:00:00"/>
    <d v="2018-12-31T00:00:00"/>
    <d v="2018-12-31T00:00:00"/>
    <x v="12"/>
    <s v="Prima Secretarial"/>
    <n v="168"/>
    <d v="2018-08-22T00:00:00"/>
    <x v="10"/>
    <s v="ETHEL VASQUEZ ROJAS"/>
    <n v="4799"/>
    <n v="311459"/>
    <n v="0"/>
    <n v="0"/>
    <s v="AGOTADO"/>
    <n v="0"/>
    <n v="311459"/>
    <x v="7"/>
    <n v="168"/>
  </r>
  <r>
    <n v="2018"/>
    <n v="136"/>
    <n v="1"/>
    <d v="2018-01-01T00:00:00"/>
    <d v="2018-12-31T00:00:00"/>
    <d v="2018-12-31T00:00:00"/>
    <x v="12"/>
    <s v="Prima Secretarial"/>
    <n v="185"/>
    <d v="2018-09-18T00:00:00"/>
    <x v="12"/>
    <s v="ETHEL VASQUEZ ROJAS"/>
    <n v="5463"/>
    <n v="324311"/>
    <n v="0"/>
    <n v="0"/>
    <s v="AGOTADO"/>
    <n v="0"/>
    <n v="324311"/>
    <x v="8"/>
    <n v="185"/>
  </r>
  <r>
    <n v="2018"/>
    <n v="136"/>
    <n v="1"/>
    <d v="2018-01-01T00:00:00"/>
    <d v="2018-12-31T00:00:00"/>
    <d v="2018-12-31T00:00:00"/>
    <x v="12"/>
    <s v="Prima Secretarial"/>
    <n v="199"/>
    <d v="2018-10-17T00:00:00"/>
    <x v="13"/>
    <s v="DORA BELEN GUTIERREZ HERNANDEZ"/>
    <n v="6168"/>
    <n v="330818"/>
    <n v="0"/>
    <n v="0"/>
    <s v="AGOTADO"/>
    <n v="0"/>
    <n v="330818"/>
    <x v="9"/>
    <n v="199"/>
  </r>
  <r>
    <n v="2018"/>
    <n v="136"/>
    <n v="1"/>
    <d v="2018-01-01T00:00:00"/>
    <d v="2018-12-31T00:00:00"/>
    <d v="2018-12-31T00:00:00"/>
    <x v="12"/>
    <s v="Prima Secretarial"/>
    <n v="214"/>
    <d v="2018-11-20T00:00:00"/>
    <x v="14"/>
    <s v="ETHEL VASQUEZ ROJAS"/>
    <n v="6984"/>
    <n v="300418"/>
    <n v="0"/>
    <n v="0"/>
    <s v="AGOTADO"/>
    <n v="0"/>
    <n v="300418"/>
    <x v="10"/>
    <n v="214"/>
  </r>
  <r>
    <n v="2018"/>
    <n v="136"/>
    <n v="1"/>
    <d v="2018-01-01T00:00:00"/>
    <d v="2018-12-31T00:00:00"/>
    <d v="2018-12-31T00:00:00"/>
    <x v="12"/>
    <s v="Prima Secretarial"/>
    <n v="224"/>
    <d v="2018-12-07T00:00:00"/>
    <x v="15"/>
    <s v="ETHEL VASQUEZ ROJAS"/>
    <n v="7407"/>
    <n v="321344"/>
    <n v="0"/>
    <n v="0"/>
    <s v="AGOTADO"/>
    <n v="0"/>
    <n v="321344"/>
    <x v="11"/>
    <n v="224"/>
  </r>
  <r>
    <n v="2018"/>
    <n v="136"/>
    <n v="1"/>
    <d v="2018-01-01T00:00:00"/>
    <d v="2018-12-31T00:00:00"/>
    <d v="2018-12-31T00:00:00"/>
    <x v="13"/>
    <s v="Vacaciones en Dinero"/>
    <n v="111"/>
    <d v="2018-02-16T00:00:00"/>
    <x v="2"/>
    <s v="ETHEL VASQUEZ ROJAS"/>
    <n v="1026"/>
    <n v="17828073"/>
    <n v="0"/>
    <n v="0"/>
    <s v="AGOTADO"/>
    <n v="0"/>
    <n v="17828073"/>
    <x v="1"/>
    <n v="111"/>
  </r>
  <r>
    <n v="2018"/>
    <n v="136"/>
    <n v="1"/>
    <d v="2018-01-01T00:00:00"/>
    <d v="2018-12-31T00:00:00"/>
    <d v="2018-12-31T00:00:00"/>
    <x v="13"/>
    <s v="Vacaciones en Dinero"/>
    <n v="123"/>
    <d v="2018-04-17T00:00:00"/>
    <x v="5"/>
    <s v="ETHEL VASQUEZ ROJAS"/>
    <n v="2195"/>
    <n v="6227351"/>
    <n v="6227351"/>
    <n v="0"/>
    <s v="ANULADO"/>
    <n v="0"/>
    <n v="0"/>
    <x v="3"/>
    <n v="123"/>
  </r>
  <r>
    <n v="2018"/>
    <n v="136"/>
    <n v="1"/>
    <d v="2018-01-01T00:00:00"/>
    <d v="2018-12-31T00:00:00"/>
    <d v="2018-12-31T00:00:00"/>
    <x v="13"/>
    <s v="Vacaciones en Dinero"/>
    <n v="131"/>
    <d v="2018-05-21T00:00:00"/>
    <x v="7"/>
    <s v="ETHEL VASQUEZ ROJAS"/>
    <n v="2766"/>
    <n v="6227351"/>
    <n v="0"/>
    <n v="0"/>
    <s v="AGOTADO"/>
    <n v="0"/>
    <n v="6227351"/>
    <x v="4"/>
    <n v="131"/>
  </r>
  <r>
    <n v="2018"/>
    <n v="136"/>
    <n v="1"/>
    <d v="2018-01-01T00:00:00"/>
    <d v="2018-12-31T00:00:00"/>
    <d v="2018-12-31T00:00:00"/>
    <x v="13"/>
    <s v="Vacaciones en Dinero"/>
    <n v="185"/>
    <d v="2018-09-18T00:00:00"/>
    <x v="12"/>
    <s v="ETHEL VASQUEZ ROJAS"/>
    <n v="5463"/>
    <n v="9687556"/>
    <n v="0"/>
    <n v="0"/>
    <s v="AGOTADO"/>
    <n v="0"/>
    <n v="9687556"/>
    <x v="8"/>
    <n v="185"/>
  </r>
  <r>
    <n v="2018"/>
    <n v="136"/>
    <n v="1"/>
    <d v="2018-01-01T00:00:00"/>
    <d v="2018-12-31T00:00:00"/>
    <d v="2018-12-31T00:00:00"/>
    <x v="13"/>
    <s v="Vacaciones en Dinero"/>
    <n v="199"/>
    <d v="2018-10-17T00:00:00"/>
    <x v="13"/>
    <s v="DORA BELEN GUTIERREZ HERNANDEZ"/>
    <n v="6168"/>
    <n v="4001075"/>
    <n v="0"/>
    <n v="0"/>
    <s v="AGOTADO"/>
    <n v="0"/>
    <n v="4001075"/>
    <x v="9"/>
    <n v="199"/>
  </r>
  <r>
    <n v="2018"/>
    <n v="136"/>
    <n v="1"/>
    <d v="2018-01-01T00:00:00"/>
    <d v="2018-12-31T00:00:00"/>
    <d v="2018-12-31T00:00:00"/>
    <x v="13"/>
    <s v="Vacaciones en Dinero"/>
    <n v="224"/>
    <d v="2018-12-07T00:00:00"/>
    <x v="15"/>
    <s v="ETHEL VASQUEZ ROJAS"/>
    <n v="7407"/>
    <n v="39404843"/>
    <n v="0"/>
    <n v="0"/>
    <s v="AGOTADO"/>
    <n v="0"/>
    <n v="39404843"/>
    <x v="11"/>
    <n v="224"/>
  </r>
  <r>
    <n v="2018"/>
    <n v="136"/>
    <n v="1"/>
    <d v="2018-01-01T00:00:00"/>
    <d v="2018-12-31T00:00:00"/>
    <d v="2018-12-31T00:00:00"/>
    <x v="14"/>
    <s v="Bonificación Especial de Recreación"/>
    <n v="90"/>
    <d v="2018-01-22T00:00:00"/>
    <x v="1"/>
    <s v="ETHEL VASQUEZ ROJAS"/>
    <n v="444"/>
    <n v="332103"/>
    <n v="0"/>
    <n v="0"/>
    <s v="AGOTADO"/>
    <n v="0"/>
    <n v="332103"/>
    <x v="0"/>
    <n v="90"/>
  </r>
  <r>
    <n v="2018"/>
    <n v="136"/>
    <n v="1"/>
    <d v="2018-01-01T00:00:00"/>
    <d v="2018-12-31T00:00:00"/>
    <d v="2018-12-31T00:00:00"/>
    <x v="14"/>
    <s v="Bonificación Especial de Recreación"/>
    <n v="111"/>
    <d v="2018-02-16T00:00:00"/>
    <x v="2"/>
    <s v="ETHEL VASQUEZ ROJAS"/>
    <n v="1026"/>
    <n v="1505347"/>
    <n v="0"/>
    <n v="0"/>
    <s v="AGOTADO"/>
    <n v="0"/>
    <n v="1505347"/>
    <x v="1"/>
    <n v="111"/>
  </r>
  <r>
    <n v="2018"/>
    <n v="136"/>
    <n v="1"/>
    <d v="2018-01-01T00:00:00"/>
    <d v="2018-12-31T00:00:00"/>
    <d v="2018-12-31T00:00:00"/>
    <x v="14"/>
    <s v="Bonificación Especial de Recreación"/>
    <n v="116"/>
    <d v="2018-03-15T00:00:00"/>
    <x v="3"/>
    <s v="JESUS MARIA MONTOYA MALDONADO"/>
    <n v="1606"/>
    <n v="944096"/>
    <n v="0"/>
    <n v="0"/>
    <s v="AGOTADO"/>
    <n v="0"/>
    <n v="944096"/>
    <x v="2"/>
    <n v="116"/>
  </r>
  <r>
    <n v="2018"/>
    <n v="136"/>
    <n v="1"/>
    <d v="2018-01-01T00:00:00"/>
    <d v="2018-12-31T00:00:00"/>
    <d v="2018-12-31T00:00:00"/>
    <x v="14"/>
    <s v="Bonificación Especial de Recreación"/>
    <n v="123"/>
    <d v="2018-04-17T00:00:00"/>
    <x v="5"/>
    <s v="ETHEL VASQUEZ ROJAS"/>
    <n v="2195"/>
    <n v="1402897"/>
    <n v="1402897"/>
    <n v="0"/>
    <s v="ANULADO"/>
    <n v="0"/>
    <n v="0"/>
    <x v="3"/>
    <n v="123"/>
  </r>
  <r>
    <n v="2018"/>
    <n v="136"/>
    <n v="1"/>
    <d v="2018-01-01T00:00:00"/>
    <d v="2018-12-31T00:00:00"/>
    <d v="2018-12-31T00:00:00"/>
    <x v="14"/>
    <s v="Bonificación Especial de Recreación"/>
    <n v="124"/>
    <d v="2018-04-19T00:00:00"/>
    <x v="6"/>
    <s v="ETHEL VASQUEZ ROJAS"/>
    <n v="2224"/>
    <n v="999284"/>
    <n v="0"/>
    <n v="0"/>
    <s v="AGOTADO"/>
    <n v="0"/>
    <n v="999284"/>
    <x v="3"/>
    <n v="124"/>
  </r>
  <r>
    <n v="2018"/>
    <n v="136"/>
    <n v="1"/>
    <d v="2018-01-01T00:00:00"/>
    <d v="2018-12-31T00:00:00"/>
    <d v="2018-12-31T00:00:00"/>
    <x v="14"/>
    <s v="Bonificación Especial de Recreación"/>
    <n v="131"/>
    <d v="2018-05-21T00:00:00"/>
    <x v="7"/>
    <s v="ETHEL VASQUEZ ROJAS"/>
    <n v="2766"/>
    <n v="1491912"/>
    <n v="0"/>
    <n v="0"/>
    <s v="AGOTADO"/>
    <n v="0"/>
    <n v="1491912"/>
    <x v="4"/>
    <n v="131"/>
  </r>
  <r>
    <n v="2018"/>
    <n v="136"/>
    <n v="1"/>
    <d v="2018-01-01T00:00:00"/>
    <d v="2018-12-31T00:00:00"/>
    <d v="2018-12-31T00:00:00"/>
    <x v="14"/>
    <s v="Bonificación Especial de Recreación"/>
    <n v="132"/>
    <d v="2018-05-21T00:00:00"/>
    <x v="0"/>
    <s v="ETHEL VASQUEZ ROJAS"/>
    <n v="2720"/>
    <n v="2523638"/>
    <n v="2523638"/>
    <n v="0"/>
    <s v="ANULADO"/>
    <n v="0"/>
    <n v="0"/>
    <x v="4"/>
    <n v="132"/>
  </r>
  <r>
    <n v="2018"/>
    <n v="136"/>
    <n v="1"/>
    <d v="2018-01-01T00:00:00"/>
    <d v="2018-12-31T00:00:00"/>
    <d v="2018-12-31T00:00:00"/>
    <x v="14"/>
    <s v="Bonificación Especial de Recreación"/>
    <n v="135"/>
    <d v="2018-06-07T00:00:00"/>
    <x v="8"/>
    <s v="ETHEL VASQUEZ ROJAS"/>
    <n v="3118"/>
    <n v="4844174"/>
    <n v="0"/>
    <n v="0"/>
    <s v="AGOTADO"/>
    <n v="0"/>
    <n v="4844174"/>
    <x v="5"/>
    <n v="135"/>
  </r>
  <r>
    <n v="2018"/>
    <n v="136"/>
    <n v="1"/>
    <d v="2018-01-01T00:00:00"/>
    <d v="2018-12-31T00:00:00"/>
    <d v="2018-12-31T00:00:00"/>
    <x v="14"/>
    <s v="Bonificación Especial de Recreación"/>
    <n v="136"/>
    <d v="2018-06-12T00:00:00"/>
    <x v="0"/>
    <s v="ETHEL VASQUEZ ROJAS"/>
    <n v="3199"/>
    <n v="2598598"/>
    <n v="2598598"/>
    <n v="0"/>
    <s v="ANULADO"/>
    <n v="0"/>
    <n v="0"/>
    <x v="5"/>
    <n v="136"/>
  </r>
  <r>
    <n v="2018"/>
    <n v="136"/>
    <n v="1"/>
    <d v="2018-01-01T00:00:00"/>
    <d v="2018-12-31T00:00:00"/>
    <d v="2018-12-31T00:00:00"/>
    <x v="14"/>
    <s v="Bonificación Especial de Recreación"/>
    <n v="151"/>
    <d v="2018-07-17T00:00:00"/>
    <x v="9"/>
    <s v="ETHEL VASQUEZ ROJAS"/>
    <n v="4029"/>
    <n v="3914155"/>
    <n v="0"/>
    <n v="0"/>
    <s v="AGOTADO"/>
    <n v="0"/>
    <n v="3914155"/>
    <x v="6"/>
    <n v="151"/>
  </r>
  <r>
    <n v="2018"/>
    <n v="136"/>
    <n v="1"/>
    <d v="2018-01-01T00:00:00"/>
    <d v="2018-12-31T00:00:00"/>
    <d v="2018-12-31T00:00:00"/>
    <x v="14"/>
    <s v="Bonificación Especial de Recreación"/>
    <n v="168"/>
    <d v="2018-08-22T00:00:00"/>
    <x v="10"/>
    <s v="ETHEL VASQUEZ ROJAS"/>
    <n v="4799"/>
    <n v="1766068"/>
    <n v="0"/>
    <n v="0"/>
    <s v="AGOTADO"/>
    <n v="0"/>
    <n v="1766068"/>
    <x v="7"/>
    <n v="168"/>
  </r>
  <r>
    <n v="2018"/>
    <n v="136"/>
    <n v="1"/>
    <d v="2018-01-01T00:00:00"/>
    <d v="2018-12-31T00:00:00"/>
    <d v="2018-12-31T00:00:00"/>
    <x v="14"/>
    <s v="Bonificación Especial de Recreación"/>
    <n v="179"/>
    <d v="2018-09-05T00:00:00"/>
    <x v="11"/>
    <s v="ETHEL VASQUEZ ROJAS"/>
    <n v="5122"/>
    <n v="390009"/>
    <n v="0"/>
    <n v="0"/>
    <s v="AGOTADO"/>
    <n v="0"/>
    <n v="390009"/>
    <x v="8"/>
    <n v="179"/>
  </r>
  <r>
    <n v="2018"/>
    <n v="136"/>
    <n v="1"/>
    <d v="2018-01-01T00:00:00"/>
    <d v="2018-12-31T00:00:00"/>
    <d v="2018-12-31T00:00:00"/>
    <x v="14"/>
    <s v="Bonificación Especial de Recreación"/>
    <n v="185"/>
    <d v="2018-09-18T00:00:00"/>
    <x v="12"/>
    <s v="ETHEL VASQUEZ ROJAS"/>
    <n v="5463"/>
    <n v="3037995"/>
    <n v="0"/>
    <n v="0"/>
    <s v="AGOTADO"/>
    <n v="0"/>
    <n v="3037995"/>
    <x v="8"/>
    <n v="185"/>
  </r>
  <r>
    <n v="2018"/>
    <n v="136"/>
    <n v="1"/>
    <d v="2018-01-01T00:00:00"/>
    <d v="2018-12-31T00:00:00"/>
    <d v="2018-12-31T00:00:00"/>
    <x v="14"/>
    <s v="Bonificación Especial de Recreación"/>
    <n v="199"/>
    <d v="2018-10-17T00:00:00"/>
    <x v="13"/>
    <s v="DORA BELEN GUTIERREZ HERNANDEZ"/>
    <n v="6168"/>
    <n v="2238257"/>
    <n v="0"/>
    <n v="0"/>
    <s v="AGOTADO"/>
    <n v="0"/>
    <n v="2238257"/>
    <x v="9"/>
    <n v="199"/>
  </r>
  <r>
    <n v="2018"/>
    <n v="136"/>
    <n v="1"/>
    <d v="2018-01-01T00:00:00"/>
    <d v="2018-12-31T00:00:00"/>
    <d v="2018-12-31T00:00:00"/>
    <x v="14"/>
    <s v="Bonificación Especial de Recreación"/>
    <n v="214"/>
    <d v="2018-11-20T00:00:00"/>
    <x v="14"/>
    <s v="ETHEL VASQUEZ ROJAS"/>
    <n v="6984"/>
    <n v="1994506"/>
    <n v="0"/>
    <n v="0"/>
    <s v="AGOTADO"/>
    <n v="0"/>
    <n v="1994506"/>
    <x v="10"/>
    <n v="214"/>
  </r>
  <r>
    <n v="2018"/>
    <n v="136"/>
    <n v="1"/>
    <d v="2018-01-01T00:00:00"/>
    <d v="2018-12-31T00:00:00"/>
    <d v="2018-12-31T00:00:00"/>
    <x v="14"/>
    <s v="Bonificación Especial de Recreación"/>
    <n v="224"/>
    <d v="2018-12-07T00:00:00"/>
    <x v="15"/>
    <s v="ETHEL VASQUEZ ROJAS"/>
    <n v="7407"/>
    <n v="9547629"/>
    <n v="0"/>
    <n v="0"/>
    <s v="AGOTADO"/>
    <n v="0"/>
    <n v="9547629"/>
    <x v="11"/>
    <n v="224"/>
  </r>
  <r>
    <n v="2018"/>
    <n v="136"/>
    <n v="1"/>
    <d v="2018-01-01T00:00:00"/>
    <d v="2018-12-31T00:00:00"/>
    <d v="2018-12-31T00:00:00"/>
    <x v="15"/>
    <s v="Reconocimiento por Permanencia en el Servicio Público"/>
    <n v="90"/>
    <d v="2018-01-22T00:00:00"/>
    <x v="1"/>
    <s v="ETHEL VASQUEZ ROJAS"/>
    <n v="444"/>
    <n v="74725955"/>
    <n v="0"/>
    <n v="0"/>
    <s v="AGOTADO"/>
    <n v="0"/>
    <n v="74725955"/>
    <x v="0"/>
    <n v="90"/>
  </r>
  <r>
    <n v="2018"/>
    <n v="136"/>
    <n v="1"/>
    <d v="2018-01-01T00:00:00"/>
    <d v="2018-12-31T00:00:00"/>
    <d v="2018-12-31T00:00:00"/>
    <x v="15"/>
    <s v="Reconocimiento por Permanencia en el Servicio Público"/>
    <n v="111"/>
    <d v="2018-02-16T00:00:00"/>
    <x v="2"/>
    <s v="ETHEL VASQUEZ ROJAS"/>
    <n v="1026"/>
    <n v="7091701"/>
    <n v="0"/>
    <n v="0"/>
    <s v="AGOTADO"/>
    <n v="0"/>
    <n v="7091701"/>
    <x v="1"/>
    <n v="111"/>
  </r>
  <r>
    <n v="2018"/>
    <n v="136"/>
    <n v="1"/>
    <d v="2018-01-01T00:00:00"/>
    <d v="2018-12-31T00:00:00"/>
    <d v="2018-12-31T00:00:00"/>
    <x v="15"/>
    <s v="Reconocimiento por Permanencia en el Servicio Público"/>
    <n v="123"/>
    <d v="2018-04-17T00:00:00"/>
    <x v="5"/>
    <s v="ETHEL VASQUEZ ROJAS"/>
    <n v="2195"/>
    <n v="4972977"/>
    <n v="4972977"/>
    <n v="0"/>
    <s v="ANULADO"/>
    <n v="0"/>
    <n v="0"/>
    <x v="3"/>
    <n v="123"/>
  </r>
  <r>
    <n v="2018"/>
    <n v="136"/>
    <n v="1"/>
    <d v="2018-01-01T00:00:00"/>
    <d v="2018-12-31T00:00:00"/>
    <d v="2018-12-31T00:00:00"/>
    <x v="15"/>
    <s v="Reconocimiento por Permanencia en el Servicio Público"/>
    <n v="131"/>
    <d v="2018-05-21T00:00:00"/>
    <x v="7"/>
    <s v="ETHEL VASQUEZ ROJAS"/>
    <n v="2766"/>
    <n v="4972977"/>
    <n v="0"/>
    <n v="0"/>
    <s v="AGOTADO"/>
    <n v="0"/>
    <n v="4972977"/>
    <x v="4"/>
    <n v="131"/>
  </r>
  <r>
    <n v="2018"/>
    <n v="136"/>
    <n v="1"/>
    <d v="2018-01-01T00:00:00"/>
    <d v="2018-12-31T00:00:00"/>
    <d v="2018-12-31T00:00:00"/>
    <x v="16"/>
    <s v="Honorarios Entidad"/>
    <n v="13"/>
    <d v="2018-01-09T00:00:00"/>
    <x v="17"/>
    <s v="WILLIAM ANTONIO BURGOS DURANGO"/>
    <n v="64"/>
    <n v="210000000"/>
    <n v="1000000"/>
    <n v="0"/>
    <s v="AGOTADO"/>
    <n v="0"/>
    <n v="209000000"/>
    <x v="0"/>
    <n v="13"/>
  </r>
  <r>
    <n v="2018"/>
    <n v="136"/>
    <n v="1"/>
    <d v="2018-01-01T00:00:00"/>
    <d v="2018-12-31T00:00:00"/>
    <d v="2018-12-31T00:00:00"/>
    <x v="16"/>
    <s v="Honorarios Entidad"/>
    <n v="14"/>
    <d v="2018-01-09T00:00:00"/>
    <x v="18"/>
    <s v="WILLIAM ANTONIO BURGOS DURANGO"/>
    <n v="64"/>
    <n v="210000000"/>
    <n v="210000000"/>
    <n v="0"/>
    <s v="ANULADO"/>
    <n v="0"/>
    <n v="0"/>
    <x v="0"/>
    <n v="14"/>
  </r>
  <r>
    <n v="2018"/>
    <n v="136"/>
    <n v="1"/>
    <d v="2018-01-01T00:00:00"/>
    <d v="2018-12-31T00:00:00"/>
    <d v="2018-12-31T00:00:00"/>
    <x v="16"/>
    <s v="Honorarios Entidad"/>
    <n v="36"/>
    <d v="2018-01-10T00:00:00"/>
    <x v="19"/>
    <s v="DALILA ASTRID HERNANDEZ CORZO"/>
    <n v="132"/>
    <n v="110477235"/>
    <n v="0"/>
    <n v="0"/>
    <s v="AGOTADO"/>
    <n v="0"/>
    <n v="110477235"/>
    <x v="0"/>
    <n v="36"/>
  </r>
  <r>
    <n v="2018"/>
    <n v="136"/>
    <n v="1"/>
    <d v="2018-01-01T00:00:00"/>
    <d v="2018-12-31T00:00:00"/>
    <d v="2018-12-31T00:00:00"/>
    <x v="16"/>
    <s v="Honorarios Entidad"/>
    <n v="37"/>
    <d v="2018-01-10T00:00:00"/>
    <x v="20"/>
    <s v="DALILA ASTRID HERNANDEZ CORZO"/>
    <n v="132"/>
    <n v="110477235"/>
    <n v="0"/>
    <n v="0"/>
    <s v="AGOTADO"/>
    <n v="0"/>
    <n v="110477235"/>
    <x v="0"/>
    <n v="37"/>
  </r>
  <r>
    <n v="2018"/>
    <n v="136"/>
    <n v="1"/>
    <d v="2018-01-01T00:00:00"/>
    <d v="2018-12-31T00:00:00"/>
    <d v="2018-12-31T00:00:00"/>
    <x v="16"/>
    <s v="Honorarios Entidad"/>
    <n v="38"/>
    <d v="2018-01-10T00:00:00"/>
    <x v="21"/>
    <s v="DALILA ASTRID HERNANDEZ CORZO"/>
    <n v="132"/>
    <n v="88381788"/>
    <n v="88381788"/>
    <n v="0"/>
    <s v="ANULADO"/>
    <n v="0"/>
    <n v="0"/>
    <x v="0"/>
    <n v="38"/>
  </r>
  <r>
    <n v="2018"/>
    <n v="136"/>
    <n v="1"/>
    <d v="2018-01-01T00:00:00"/>
    <d v="2018-12-31T00:00:00"/>
    <d v="2018-12-31T00:00:00"/>
    <x v="16"/>
    <s v="Honorarios Entidad"/>
    <n v="39"/>
    <d v="2018-01-10T00:00:00"/>
    <x v="22"/>
    <s v="DALILA ASTRID HERNANDEZ CORZO"/>
    <n v="132"/>
    <n v="88381788"/>
    <n v="0"/>
    <n v="0"/>
    <s v="AGOTADO"/>
    <n v="0"/>
    <n v="88381788"/>
    <x v="0"/>
    <n v="39"/>
  </r>
  <r>
    <n v="2018"/>
    <n v="136"/>
    <n v="1"/>
    <d v="2018-01-01T00:00:00"/>
    <d v="2018-12-31T00:00:00"/>
    <d v="2018-12-31T00:00:00"/>
    <x v="16"/>
    <s v="Honorarios Entidad"/>
    <n v="40"/>
    <d v="2018-01-10T00:00:00"/>
    <x v="23"/>
    <s v="DALILA ASTRID HERNANDEZ CORZO"/>
    <n v="132"/>
    <n v="58921192"/>
    <n v="58921192"/>
    <n v="0"/>
    <s v="ANULADO"/>
    <n v="0"/>
    <n v="0"/>
    <x v="0"/>
    <n v="40"/>
  </r>
  <r>
    <n v="2018"/>
    <n v="136"/>
    <n v="1"/>
    <d v="2018-01-01T00:00:00"/>
    <d v="2018-12-31T00:00:00"/>
    <d v="2018-12-31T00:00:00"/>
    <x v="16"/>
    <s v="Honorarios Entidad"/>
    <n v="41"/>
    <d v="2018-01-10T00:00:00"/>
    <x v="24"/>
    <s v="DALILA ASTRID HERNANDEZ CORZO"/>
    <n v="132"/>
    <n v="110477235"/>
    <n v="0"/>
    <n v="0"/>
    <s v="AGOTADO"/>
    <n v="0"/>
    <n v="110477235"/>
    <x v="0"/>
    <n v="41"/>
  </r>
  <r>
    <n v="2018"/>
    <n v="136"/>
    <n v="1"/>
    <d v="2018-01-01T00:00:00"/>
    <d v="2018-12-31T00:00:00"/>
    <d v="2018-12-31T00:00:00"/>
    <x v="16"/>
    <s v="Honorarios Entidad"/>
    <n v="42"/>
    <d v="2018-01-10T00:00:00"/>
    <x v="25"/>
    <s v="DALILA ASTRID HERNANDEZ CORZO"/>
    <n v="132"/>
    <n v="110477235"/>
    <n v="110477235"/>
    <n v="0"/>
    <s v="ANULADO"/>
    <n v="0"/>
    <n v="0"/>
    <x v="0"/>
    <n v="42"/>
  </r>
  <r>
    <n v="2018"/>
    <n v="136"/>
    <n v="1"/>
    <d v="2018-01-01T00:00:00"/>
    <d v="2018-12-31T00:00:00"/>
    <d v="2018-12-31T00:00:00"/>
    <x v="16"/>
    <s v="Honorarios Entidad"/>
    <n v="43"/>
    <d v="2018-01-10T00:00:00"/>
    <x v="26"/>
    <s v="DALILA ASTRID HERNANDEZ CORZO"/>
    <n v="132"/>
    <n v="58921192"/>
    <n v="58921192"/>
    <n v="0"/>
    <s v="ANULADO"/>
    <n v="0"/>
    <n v="0"/>
    <x v="0"/>
    <n v="43"/>
  </r>
  <r>
    <n v="2018"/>
    <n v="136"/>
    <n v="1"/>
    <d v="2018-01-01T00:00:00"/>
    <d v="2018-12-31T00:00:00"/>
    <d v="2018-12-31T00:00:00"/>
    <x v="16"/>
    <s v="Honorarios Entidad"/>
    <n v="50"/>
    <d v="2018-01-11T00:00:00"/>
    <x v="27"/>
    <s v="DALILA ASTRID HERNANDEZ CORZO"/>
    <n v="132"/>
    <n v="88381788"/>
    <n v="0"/>
    <n v="0"/>
    <s v="AGOTADO"/>
    <n v="0"/>
    <n v="88381788"/>
    <x v="0"/>
    <n v="50"/>
  </r>
  <r>
    <n v="2018"/>
    <n v="136"/>
    <n v="1"/>
    <d v="2018-01-01T00:00:00"/>
    <d v="2018-12-31T00:00:00"/>
    <d v="2018-12-31T00:00:00"/>
    <x v="16"/>
    <s v="Honorarios Entidad"/>
    <n v="72"/>
    <d v="2018-01-12T00:00:00"/>
    <x v="28"/>
    <s v="LUZ ELENA RODRIGUEZ QUIMBAYO"/>
    <n v="207"/>
    <n v="70000000"/>
    <n v="35000000"/>
    <n v="0"/>
    <s v="AGOTADO"/>
    <n v="0"/>
    <n v="35000000"/>
    <x v="0"/>
    <n v="72"/>
  </r>
  <r>
    <n v="2018"/>
    <n v="136"/>
    <n v="1"/>
    <d v="2018-01-01T00:00:00"/>
    <d v="2018-12-31T00:00:00"/>
    <d v="2018-12-31T00:00:00"/>
    <x v="16"/>
    <s v="Honorarios Entidad"/>
    <n v="73"/>
    <d v="2018-01-12T00:00:00"/>
    <x v="29"/>
    <s v="LUZ ELENA RODRIGUEZ QUIMBAYO"/>
    <s v="3-2018-214"/>
    <n v="15000000"/>
    <n v="15000000"/>
    <n v="0"/>
    <s v="ANULADO"/>
    <n v="0"/>
    <n v="0"/>
    <x v="0"/>
    <n v="73"/>
  </r>
  <r>
    <n v="2018"/>
    <n v="136"/>
    <n v="1"/>
    <d v="2018-01-01T00:00:00"/>
    <d v="2018-12-31T00:00:00"/>
    <d v="2018-12-31T00:00:00"/>
    <x v="16"/>
    <s v="Honorarios Entidad"/>
    <n v="87"/>
    <d v="2018-01-15T00:00:00"/>
    <x v="30"/>
    <s v="DIK MARTINEZ VELASQUEZ"/>
    <n v="276"/>
    <n v="110477235"/>
    <n v="0"/>
    <n v="0"/>
    <s v="AGOTADO"/>
    <n v="0"/>
    <n v="110477235"/>
    <x v="0"/>
    <n v="87"/>
  </r>
  <r>
    <n v="2018"/>
    <n v="136"/>
    <n v="1"/>
    <d v="2018-01-01T00:00:00"/>
    <d v="2018-12-31T00:00:00"/>
    <d v="2018-12-31T00:00:00"/>
    <x v="16"/>
    <s v="Honorarios Entidad"/>
    <n v="93"/>
    <d v="2018-01-23T00:00:00"/>
    <x v="31"/>
    <s v="DIK MARTINEZ VELASQUEZ"/>
    <n v="456"/>
    <n v="110477235"/>
    <n v="0"/>
    <n v="0"/>
    <s v="AGOTADO"/>
    <n v="0"/>
    <n v="110477235"/>
    <x v="0"/>
    <n v="93"/>
  </r>
  <r>
    <n v="2018"/>
    <n v="136"/>
    <n v="1"/>
    <d v="2018-01-01T00:00:00"/>
    <d v="2018-12-31T00:00:00"/>
    <d v="2018-12-31T00:00:00"/>
    <x v="16"/>
    <s v="Honorarios Entidad"/>
    <n v="99"/>
    <d v="2018-01-24T00:00:00"/>
    <x v="32"/>
    <s v="DALILA ASTRID HERNANDEZ CORZO"/>
    <s v="3-2018-493"/>
    <n v="110477235"/>
    <n v="0"/>
    <n v="0"/>
    <s v="AGOTADO"/>
    <n v="0"/>
    <n v="110477235"/>
    <x v="0"/>
    <n v="99"/>
  </r>
  <r>
    <n v="2018"/>
    <n v="136"/>
    <n v="1"/>
    <d v="2018-01-01T00:00:00"/>
    <d v="2018-12-31T00:00:00"/>
    <d v="2018-12-31T00:00:00"/>
    <x v="16"/>
    <s v="Honorarios Entidad"/>
    <n v="100"/>
    <d v="2018-01-24T00:00:00"/>
    <x v="33"/>
    <s v="DALILA ASTRID HERNANDEZ CORZO"/>
    <s v="3-2018-499"/>
    <n v="88381788"/>
    <n v="0"/>
    <n v="0"/>
    <s v="AGOTADO"/>
    <n v="0"/>
    <n v="88381788"/>
    <x v="0"/>
    <n v="100"/>
  </r>
  <r>
    <n v="2018"/>
    <n v="136"/>
    <n v="1"/>
    <d v="2018-01-01T00:00:00"/>
    <d v="2018-12-31T00:00:00"/>
    <d v="2018-12-31T00:00:00"/>
    <x v="16"/>
    <s v="Honorarios Entidad"/>
    <n v="101"/>
    <d v="2018-01-24T00:00:00"/>
    <x v="34"/>
    <s v="DALILA ASTRID HERNANDEZ CORZO"/>
    <n v="511"/>
    <n v="88381788"/>
    <n v="0"/>
    <n v="0"/>
    <s v="AGOTADO"/>
    <n v="0"/>
    <n v="88381788"/>
    <x v="0"/>
    <n v="101"/>
  </r>
  <r>
    <n v="2018"/>
    <n v="136"/>
    <n v="1"/>
    <d v="2018-01-01T00:00:00"/>
    <d v="2018-12-31T00:00:00"/>
    <d v="2018-12-31T00:00:00"/>
    <x v="16"/>
    <s v="Honorarios Entidad"/>
    <n v="102"/>
    <d v="2018-01-24T00:00:00"/>
    <x v="35"/>
    <s v="DALILA ASTRID HERNANDEZ CORZO"/>
    <n v="511"/>
    <n v="81016639"/>
    <n v="22095447"/>
    <n v="0"/>
    <s v="AGOTADO"/>
    <n v="0"/>
    <n v="58921192"/>
    <x v="0"/>
    <n v="102"/>
  </r>
  <r>
    <n v="2018"/>
    <n v="136"/>
    <n v="1"/>
    <d v="2018-01-01T00:00:00"/>
    <d v="2018-12-31T00:00:00"/>
    <d v="2018-12-31T00:00:00"/>
    <x v="16"/>
    <s v="Honorarios Entidad"/>
    <n v="103"/>
    <d v="2018-01-24T00:00:00"/>
    <x v="26"/>
    <s v="DALILA ASTRID HERNANDEZ CORZO"/>
    <n v="511"/>
    <n v="88381788"/>
    <n v="0"/>
    <n v="0"/>
    <s v="AGOTADO"/>
    <n v="0"/>
    <n v="88381788"/>
    <x v="0"/>
    <n v="103"/>
  </r>
  <r>
    <n v="2018"/>
    <n v="136"/>
    <n v="1"/>
    <d v="2018-01-01T00:00:00"/>
    <d v="2018-12-31T00:00:00"/>
    <d v="2018-12-31T00:00:00"/>
    <x v="16"/>
    <s v="Honorarios Entidad"/>
    <n v="104"/>
    <d v="2018-01-24T00:00:00"/>
    <x v="36"/>
    <s v="GLORIA EDITH MARTINEZ SIERRA"/>
    <n v="515"/>
    <n v="80347080"/>
    <n v="0"/>
    <n v="0"/>
    <s v="AGOTADO"/>
    <n v="0"/>
    <n v="80347080"/>
    <x v="0"/>
    <n v="104"/>
  </r>
  <r>
    <n v="2018"/>
    <n v="136"/>
    <n v="1"/>
    <d v="2018-01-01T00:00:00"/>
    <d v="2018-12-31T00:00:00"/>
    <d v="2018-12-31T00:00:00"/>
    <x v="16"/>
    <s v="Honorarios Entidad"/>
    <n v="164"/>
    <d v="2018-08-15T00:00:00"/>
    <x v="37"/>
    <s v="WILLIAM ANTONIO BURGOS DURANGO"/>
    <n v="4631"/>
    <n v="75000000"/>
    <n v="75000000"/>
    <n v="0"/>
    <s v="ANULADO"/>
    <n v="0"/>
    <n v="0"/>
    <x v="7"/>
    <n v="164"/>
  </r>
  <r>
    <n v="2018"/>
    <n v="136"/>
    <n v="1"/>
    <d v="2018-01-01T00:00:00"/>
    <d v="2018-12-31T00:00:00"/>
    <d v="2018-12-31T00:00:00"/>
    <x v="16"/>
    <s v="Honorarios Entidad"/>
    <n v="166"/>
    <d v="2018-08-21T00:00:00"/>
    <x v="38"/>
    <s v="DALILA ASTRID HERNANDEZ CORZO"/>
    <n v="4787"/>
    <n v="148750000"/>
    <n v="14875000"/>
    <n v="0"/>
    <s v="AGOTADO"/>
    <n v="0"/>
    <n v="133875000"/>
    <x v="7"/>
    <n v="166"/>
  </r>
  <r>
    <n v="2018"/>
    <n v="136"/>
    <n v="1"/>
    <d v="2018-01-01T00:00:00"/>
    <d v="2018-12-31T00:00:00"/>
    <d v="2018-12-31T00:00:00"/>
    <x v="16"/>
    <s v="Honorarios Entidad"/>
    <n v="183"/>
    <d v="2018-09-12T00:00:00"/>
    <x v="39"/>
    <s v="WILLIAM ANTONIO BURGOS DURANGO"/>
    <n v="5381"/>
    <n v="75000000"/>
    <n v="21600000"/>
    <n v="0"/>
    <s v="AGOTADO"/>
    <n v="0"/>
    <n v="53400000"/>
    <x v="8"/>
    <n v="183"/>
  </r>
  <r>
    <n v="2018"/>
    <n v="136"/>
    <n v="1"/>
    <d v="2018-01-01T00:00:00"/>
    <d v="2018-12-31T00:00:00"/>
    <d v="2018-12-31T00:00:00"/>
    <x v="16"/>
    <s v="Honorarios Entidad"/>
    <n v="207"/>
    <d v="2018-10-31T00:00:00"/>
    <x v="40"/>
    <s v="DORA BELEN GUTIERREZ HERNANDEZ"/>
    <n v="6509"/>
    <n v="140106082"/>
    <n v="0"/>
    <n v="0"/>
    <s v="AGOTADO"/>
    <n v="0"/>
    <n v="140106082"/>
    <x v="9"/>
    <n v="207"/>
  </r>
  <r>
    <n v="2018"/>
    <n v="136"/>
    <n v="1"/>
    <d v="2018-01-01T00:00:00"/>
    <d v="2018-12-31T00:00:00"/>
    <d v="2018-12-31T00:00:00"/>
    <x v="17"/>
    <s v="Remuneración Servicios Técnicos"/>
    <n v="152"/>
    <d v="2018-07-19T00:00:00"/>
    <x v="0"/>
    <s v="ETHEL VASQUEZ ROJAS"/>
    <n v="4087"/>
    <n v="309000000"/>
    <n v="309000000"/>
    <n v="0"/>
    <s v="ANULADO"/>
    <n v="0"/>
    <n v="0"/>
    <x v="6"/>
    <n v="152"/>
  </r>
  <r>
    <n v="2018"/>
    <n v="136"/>
    <n v="1"/>
    <d v="2018-01-01T00:00:00"/>
    <d v="2018-12-31T00:00:00"/>
    <d v="2018-12-31T00:00:00"/>
    <x v="18"/>
    <s v="Otros Gastos de Personal"/>
    <n v="186"/>
    <d v="2018-09-18T00:00:00"/>
    <x v="41"/>
    <s v="ETHEL VASQUEZ ROJAS"/>
    <n v="5465"/>
    <n v="364000000"/>
    <n v="0"/>
    <n v="0"/>
    <s v="AGOTADO"/>
    <n v="0"/>
    <n v="364000000"/>
    <x v="8"/>
    <n v="186"/>
  </r>
  <r>
    <n v="2018"/>
    <n v="136"/>
    <n v="1"/>
    <d v="2018-01-01T00:00:00"/>
    <d v="2018-12-31T00:00:00"/>
    <d v="2018-12-31T00:00:00"/>
    <x v="19"/>
    <s v="Cesantías Fondos Privados"/>
    <n v="111"/>
    <d v="2018-02-16T00:00:00"/>
    <x v="2"/>
    <s v="ETHEL VASQUEZ ROJAS"/>
    <n v="1026"/>
    <n v="675258"/>
    <n v="0"/>
    <n v="0"/>
    <s v="AGOTADO"/>
    <n v="0"/>
    <n v="675258"/>
    <x v="1"/>
    <n v="111"/>
  </r>
  <r>
    <n v="2018"/>
    <n v="136"/>
    <n v="1"/>
    <d v="2018-01-01T00:00:00"/>
    <d v="2018-12-31T00:00:00"/>
    <d v="2018-12-31T00:00:00"/>
    <x v="19"/>
    <s v="Cesantías Fondos Privados"/>
    <n v="123"/>
    <d v="2018-04-17T00:00:00"/>
    <x v="5"/>
    <s v="ETHEL VASQUEZ ROJAS"/>
    <n v="2195"/>
    <n v="1813201"/>
    <n v="1813201"/>
    <n v="0"/>
    <s v="ANULADO"/>
    <n v="0"/>
    <n v="0"/>
    <x v="3"/>
    <n v="123"/>
  </r>
  <r>
    <n v="2018"/>
    <n v="136"/>
    <n v="1"/>
    <d v="2018-01-01T00:00:00"/>
    <d v="2018-12-31T00:00:00"/>
    <d v="2018-12-31T00:00:00"/>
    <x v="19"/>
    <s v="Cesantías Fondos Privados"/>
    <n v="131"/>
    <d v="2018-05-21T00:00:00"/>
    <x v="7"/>
    <s v="ETHEL VASQUEZ ROJAS"/>
    <n v="2766"/>
    <n v="1853952"/>
    <n v="0"/>
    <n v="0"/>
    <s v="AGOTADO"/>
    <n v="0"/>
    <n v="1853952"/>
    <x v="4"/>
    <n v="131"/>
  </r>
  <r>
    <n v="2018"/>
    <n v="136"/>
    <n v="1"/>
    <d v="2018-01-01T00:00:00"/>
    <d v="2018-12-31T00:00:00"/>
    <d v="2018-12-31T00:00:00"/>
    <x v="19"/>
    <s v="Cesantías Fondos Privados"/>
    <n v="132"/>
    <d v="2018-05-21T00:00:00"/>
    <x v="0"/>
    <s v="ETHEL VASQUEZ ROJAS"/>
    <n v="2720"/>
    <n v="15468504"/>
    <n v="15468504"/>
    <n v="0"/>
    <s v="ANULADO"/>
    <n v="0"/>
    <n v="0"/>
    <x v="4"/>
    <n v="132"/>
  </r>
  <r>
    <n v="2018"/>
    <n v="136"/>
    <n v="1"/>
    <d v="2018-01-01T00:00:00"/>
    <d v="2018-12-31T00:00:00"/>
    <d v="2018-12-31T00:00:00"/>
    <x v="19"/>
    <s v="Cesantías Fondos Privados"/>
    <n v="136"/>
    <d v="2018-06-12T00:00:00"/>
    <x v="0"/>
    <s v="ETHEL VASQUEZ ROJAS"/>
    <n v="3199"/>
    <n v="15927965"/>
    <n v="15927965"/>
    <n v="0"/>
    <s v="ANULADO"/>
    <n v="0"/>
    <n v="0"/>
    <x v="5"/>
    <n v="136"/>
  </r>
  <r>
    <n v="2018"/>
    <n v="136"/>
    <n v="1"/>
    <d v="2018-01-01T00:00:00"/>
    <d v="2018-12-31T00:00:00"/>
    <d v="2018-12-31T00:00:00"/>
    <x v="19"/>
    <s v="Cesantías Fondos Privados"/>
    <n v="158"/>
    <d v="2018-08-02T00:00:00"/>
    <x v="42"/>
    <s v="ETHEL VASQUEZ ROJAS"/>
    <n v="4379"/>
    <n v="29610005"/>
    <n v="29610005"/>
    <n v="0"/>
    <s v="ANULADO"/>
    <n v="0"/>
    <n v="0"/>
    <x v="7"/>
    <n v="158"/>
  </r>
  <r>
    <n v="2018"/>
    <n v="136"/>
    <n v="1"/>
    <d v="2018-01-01T00:00:00"/>
    <d v="2018-12-31T00:00:00"/>
    <d v="2018-12-31T00:00:00"/>
    <x v="19"/>
    <s v="Cesantías Fondos Privados"/>
    <n v="185"/>
    <d v="2018-09-18T00:00:00"/>
    <x v="12"/>
    <s v="ETHEL VASQUEZ ROJAS"/>
    <n v="5463"/>
    <n v="3911945"/>
    <n v="0"/>
    <n v="0"/>
    <s v="AGOTADO"/>
    <n v="0"/>
    <n v="3911945"/>
    <x v="8"/>
    <n v="185"/>
  </r>
  <r>
    <n v="2018"/>
    <n v="136"/>
    <n v="1"/>
    <d v="2018-01-01T00:00:00"/>
    <d v="2018-12-31T00:00:00"/>
    <d v="2018-12-31T00:00:00"/>
    <x v="19"/>
    <s v="Cesantías Fondos Privados"/>
    <n v="197"/>
    <d v="2018-10-16T00:00:00"/>
    <x v="0"/>
    <s v="DORA BELEN GUTIERREZ HERNANDEZ"/>
    <n v="6153"/>
    <n v="124584000"/>
    <n v="124584000"/>
    <n v="0"/>
    <s v="ANULADO"/>
    <n v="0"/>
    <n v="0"/>
    <x v="9"/>
    <n v="197"/>
  </r>
  <r>
    <n v="2018"/>
    <n v="136"/>
    <n v="1"/>
    <d v="2018-01-01T00:00:00"/>
    <d v="2018-12-31T00:00:00"/>
    <d v="2018-12-31T00:00:00"/>
    <x v="19"/>
    <s v="Cesantías Fondos Privados"/>
    <n v="199"/>
    <d v="2018-10-17T00:00:00"/>
    <x v="13"/>
    <s v="DORA BELEN GUTIERREZ HERNANDEZ"/>
    <n v="6168"/>
    <n v="1759189"/>
    <n v="0"/>
    <n v="0"/>
    <s v="AGOTADO"/>
    <n v="0"/>
    <n v="1759189"/>
    <x v="9"/>
    <n v="199"/>
  </r>
  <r>
    <n v="2018"/>
    <n v="136"/>
    <n v="1"/>
    <d v="2018-01-01T00:00:00"/>
    <d v="2018-12-31T00:00:00"/>
    <d v="2018-12-31T00:00:00"/>
    <x v="19"/>
    <s v="Cesantías Fondos Privados"/>
    <n v="224"/>
    <d v="2018-12-07T00:00:00"/>
    <x v="15"/>
    <s v="ETHEL VASQUEZ ROJAS"/>
    <n v="7407"/>
    <n v="4620347"/>
    <n v="0"/>
    <n v="0"/>
    <s v="AGOTADO"/>
    <n v="0"/>
    <n v="4620347"/>
    <x v="11"/>
    <n v="224"/>
  </r>
  <r>
    <n v="2018"/>
    <n v="136"/>
    <n v="1"/>
    <d v="2018-01-01T00:00:00"/>
    <d v="2018-12-31T00:00:00"/>
    <d v="2018-12-31T00:00:00"/>
    <x v="19"/>
    <s v="Cesantías Fondos Privados"/>
    <n v="230"/>
    <d v="2018-12-14T00:00:00"/>
    <x v="43"/>
    <s v="ETHEL VASQUEZ ROJAS"/>
    <n v="7706"/>
    <n v="257368744"/>
    <n v="0"/>
    <n v="0"/>
    <s v="AGOTADO"/>
    <n v="0"/>
    <n v="257368744"/>
    <x v="11"/>
    <n v="230"/>
  </r>
  <r>
    <n v="2018"/>
    <n v="136"/>
    <n v="1"/>
    <d v="2018-01-01T00:00:00"/>
    <d v="2018-12-31T00:00:00"/>
    <d v="2018-12-31T00:00:00"/>
    <x v="19"/>
    <s v="Cesantías Fondos Privados"/>
    <n v="231"/>
    <d v="2018-12-14T00:00:00"/>
    <x v="44"/>
    <s v="ETHEL VASQUEZ ROJAS"/>
    <n v="7709"/>
    <n v="30884249"/>
    <n v="0"/>
    <n v="0"/>
    <s v="AGOTADO"/>
    <n v="0"/>
    <n v="30884249"/>
    <x v="11"/>
    <n v="231"/>
  </r>
  <r>
    <n v="2018"/>
    <n v="136"/>
    <n v="1"/>
    <d v="2018-01-01T00:00:00"/>
    <d v="2018-12-31T00:00:00"/>
    <d v="2018-12-31T00:00:00"/>
    <x v="20"/>
    <s v="Pensiones Fondos Privados"/>
    <n v="107"/>
    <d v="2018-02-02T00:00:00"/>
    <x v="45"/>
    <s v="JORGE ERNESTO PARRA LEGUIZAMON"/>
    <n v="713"/>
    <n v="30600718"/>
    <n v="0"/>
    <n v="0"/>
    <s v="AGOTADO"/>
    <n v="0"/>
    <n v="30600718"/>
    <x v="1"/>
    <n v="107"/>
  </r>
  <r>
    <n v="2018"/>
    <n v="136"/>
    <n v="1"/>
    <d v="2018-01-01T00:00:00"/>
    <d v="2018-12-31T00:00:00"/>
    <d v="2018-12-31T00:00:00"/>
    <x v="20"/>
    <s v="Pensiones Fondos Privados"/>
    <n v="114"/>
    <d v="2018-03-05T00:00:00"/>
    <x v="46"/>
    <s v="ETHEL VASQUEZ ROJAS"/>
    <n v="1331"/>
    <n v="34518440"/>
    <n v="0"/>
    <n v="0"/>
    <s v="AGOTADO"/>
    <n v="0"/>
    <n v="34518440"/>
    <x v="2"/>
    <n v="114"/>
  </r>
  <r>
    <n v="2018"/>
    <n v="136"/>
    <n v="1"/>
    <d v="2018-01-01T00:00:00"/>
    <d v="2018-12-31T00:00:00"/>
    <d v="2018-12-31T00:00:00"/>
    <x v="20"/>
    <s v="Pensiones Fondos Privados"/>
    <n v="122"/>
    <d v="2018-04-04T00:00:00"/>
    <x v="47"/>
    <s v="ETHEL VASQUEZ ROJAS"/>
    <n v="1875"/>
    <n v="33171785"/>
    <n v="0"/>
    <n v="0"/>
    <s v="AGOTADO"/>
    <n v="0"/>
    <n v="33171785"/>
    <x v="3"/>
    <n v="122"/>
  </r>
  <r>
    <n v="2018"/>
    <n v="136"/>
    <n v="1"/>
    <d v="2018-01-01T00:00:00"/>
    <d v="2018-12-31T00:00:00"/>
    <d v="2018-12-31T00:00:00"/>
    <x v="20"/>
    <s v="Pensiones Fondos Privados"/>
    <n v="128"/>
    <d v="2018-05-04T00:00:00"/>
    <x v="48"/>
    <s v="ETHEL VASQUEZ ROJAS"/>
    <n v="2456"/>
    <n v="30718913"/>
    <n v="0"/>
    <n v="0"/>
    <s v="AGOTADO"/>
    <n v="0"/>
    <n v="30718913"/>
    <x v="4"/>
    <n v="128"/>
  </r>
  <r>
    <n v="2018"/>
    <n v="136"/>
    <n v="1"/>
    <d v="2018-01-01T00:00:00"/>
    <d v="2018-12-31T00:00:00"/>
    <d v="2018-12-31T00:00:00"/>
    <x v="20"/>
    <s v="Pensiones Fondos Privados"/>
    <n v="132"/>
    <d v="2018-05-21T00:00:00"/>
    <x v="0"/>
    <s v="ETHEL VASQUEZ ROJAS"/>
    <n v="2720"/>
    <n v="20768447"/>
    <n v="20768447"/>
    <n v="0"/>
    <s v="ANULADO"/>
    <n v="0"/>
    <n v="0"/>
    <x v="4"/>
    <n v="132"/>
  </r>
  <r>
    <n v="2018"/>
    <n v="136"/>
    <n v="1"/>
    <d v="2018-01-01T00:00:00"/>
    <d v="2018-12-31T00:00:00"/>
    <d v="2018-12-31T00:00:00"/>
    <x v="20"/>
    <s v="Pensiones Fondos Privados"/>
    <n v="134"/>
    <d v="2018-06-01T00:00:00"/>
    <x v="49"/>
    <s v="ETHEL VASQUEZ ROJAS"/>
    <n v="2992"/>
    <n v="30709211"/>
    <n v="0"/>
    <n v="0"/>
    <s v="AGOTADO"/>
    <n v="0"/>
    <n v="30709211"/>
    <x v="5"/>
    <n v="134"/>
  </r>
  <r>
    <n v="2018"/>
    <n v="136"/>
    <n v="1"/>
    <d v="2018-01-01T00:00:00"/>
    <d v="2018-12-31T00:00:00"/>
    <d v="2018-12-31T00:00:00"/>
    <x v="20"/>
    <s v="Pensiones Fondos Privados"/>
    <n v="136"/>
    <d v="2018-06-12T00:00:00"/>
    <x v="0"/>
    <s v="ETHEL VASQUEZ ROJAS"/>
    <n v="3199"/>
    <n v="21385331"/>
    <n v="21385331"/>
    <n v="0"/>
    <s v="ANULADO"/>
    <n v="0"/>
    <n v="0"/>
    <x v="5"/>
    <n v="136"/>
  </r>
  <r>
    <n v="2018"/>
    <n v="136"/>
    <n v="1"/>
    <d v="2018-01-01T00:00:00"/>
    <d v="2018-12-31T00:00:00"/>
    <d v="2018-12-31T00:00:00"/>
    <x v="20"/>
    <s v="Pensiones Fondos Privados"/>
    <n v="145"/>
    <d v="2018-07-05T00:00:00"/>
    <x v="50"/>
    <s v="ETHEL VASQUEZ ROJAS"/>
    <n v="3714"/>
    <n v="30214569"/>
    <n v="0"/>
    <n v="0"/>
    <s v="AGOTADO"/>
    <n v="0"/>
    <n v="30214569"/>
    <x v="6"/>
    <n v="145"/>
  </r>
  <r>
    <n v="2018"/>
    <n v="136"/>
    <n v="1"/>
    <d v="2018-01-01T00:00:00"/>
    <d v="2018-12-31T00:00:00"/>
    <d v="2018-12-31T00:00:00"/>
    <x v="20"/>
    <s v="Pensiones Fondos Privados"/>
    <n v="159"/>
    <d v="2018-08-02T00:00:00"/>
    <x v="51"/>
    <s v="ETHEL VASQUEZ ROJAS"/>
    <n v="4379"/>
    <n v="29610005"/>
    <n v="0"/>
    <n v="0"/>
    <s v="AGOTADO"/>
    <n v="0"/>
    <n v="29610005"/>
    <x v="7"/>
    <n v="159"/>
  </r>
  <r>
    <n v="2018"/>
    <n v="136"/>
    <n v="1"/>
    <d v="2018-01-01T00:00:00"/>
    <d v="2018-12-31T00:00:00"/>
    <d v="2018-12-31T00:00:00"/>
    <x v="20"/>
    <s v="Pensiones Fondos Privados"/>
    <n v="180"/>
    <d v="2018-09-05T00:00:00"/>
    <x v="52"/>
    <s v="ETHEL VASQUEZ ROJAS"/>
    <n v="5149"/>
    <n v="28623812"/>
    <n v="0"/>
    <n v="0"/>
    <s v="AGOTADO"/>
    <n v="0"/>
    <n v="28623812"/>
    <x v="8"/>
    <n v="180"/>
  </r>
  <r>
    <n v="2018"/>
    <n v="136"/>
    <n v="1"/>
    <d v="2018-01-01T00:00:00"/>
    <d v="2018-12-31T00:00:00"/>
    <d v="2018-12-31T00:00:00"/>
    <x v="20"/>
    <s v="Pensiones Fondos Privados"/>
    <n v="190"/>
    <d v="2018-10-03T00:00:00"/>
    <x v="53"/>
    <s v="ETHEL VASQUEZ ROJAS"/>
    <n v="5814"/>
    <n v="27108374"/>
    <n v="0"/>
    <n v="0"/>
    <s v="AGOTADO"/>
    <n v="0"/>
    <n v="27108374"/>
    <x v="9"/>
    <n v="190"/>
  </r>
  <r>
    <n v="2018"/>
    <n v="136"/>
    <n v="1"/>
    <d v="2018-01-01T00:00:00"/>
    <d v="2018-12-31T00:00:00"/>
    <d v="2018-12-31T00:00:00"/>
    <x v="20"/>
    <s v="Pensiones Fondos Privados"/>
    <n v="197"/>
    <d v="2018-10-16T00:00:00"/>
    <x v="0"/>
    <s v="DORA BELEN GUTIERREZ HERNANDEZ"/>
    <n v="6153"/>
    <n v="140942000"/>
    <n v="140942000"/>
    <n v="0"/>
    <s v="ANULADO"/>
    <n v="0"/>
    <n v="0"/>
    <x v="9"/>
    <n v="197"/>
  </r>
  <r>
    <n v="2018"/>
    <n v="136"/>
    <n v="1"/>
    <d v="2018-01-01T00:00:00"/>
    <d v="2018-12-31T00:00:00"/>
    <d v="2018-12-31T00:00:00"/>
    <x v="20"/>
    <s v="Pensiones Fondos Privados"/>
    <n v="209"/>
    <d v="2018-11-07T00:00:00"/>
    <x v="54"/>
    <s v="ETHEL VASQUEZ ROJAS"/>
    <n v="6756"/>
    <n v="24566578"/>
    <n v="0"/>
    <n v="0"/>
    <s v="AGOTADO"/>
    <n v="0"/>
    <n v="24566578"/>
    <x v="10"/>
    <n v="209"/>
  </r>
  <r>
    <n v="2018"/>
    <n v="136"/>
    <n v="1"/>
    <d v="2018-01-01T00:00:00"/>
    <d v="2018-12-31T00:00:00"/>
    <d v="2018-12-31T00:00:00"/>
    <x v="20"/>
    <s v="Pensiones Fondos Privados"/>
    <n v="222"/>
    <d v="2018-12-04T00:00:00"/>
    <x v="55"/>
    <s v="ETHEL VASQUEZ ROJAS"/>
    <n v="7347"/>
    <n v="23410380"/>
    <n v="0"/>
    <n v="0"/>
    <s v="AGOTADO"/>
    <n v="0"/>
    <n v="23410380"/>
    <x v="11"/>
    <n v="222"/>
  </r>
  <r>
    <n v="2018"/>
    <n v="136"/>
    <n v="1"/>
    <d v="2018-01-01T00:00:00"/>
    <d v="2018-12-31T00:00:00"/>
    <d v="2018-12-31T00:00:00"/>
    <x v="20"/>
    <s v="Pensiones Fondos Privados"/>
    <n v="229"/>
    <d v="2018-12-14T00:00:00"/>
    <x v="56"/>
    <s v="ETHEL VASQUEZ ROJAS"/>
    <n v="7707"/>
    <n v="23055741"/>
    <n v="0"/>
    <n v="0"/>
    <s v="AGOTADO"/>
    <n v="0"/>
    <n v="23055741"/>
    <x v="11"/>
    <n v="229"/>
  </r>
  <r>
    <n v="2018"/>
    <n v="136"/>
    <n v="1"/>
    <d v="2018-01-01T00:00:00"/>
    <d v="2018-12-31T00:00:00"/>
    <d v="2018-12-31T00:00:00"/>
    <x v="21"/>
    <s v="Salud EPS Privadas"/>
    <n v="107"/>
    <d v="2018-02-02T00:00:00"/>
    <x v="45"/>
    <s v="JORGE ERNESTO PARRA LEGUIZAMON"/>
    <n v="713"/>
    <n v="62519116"/>
    <n v="0"/>
    <n v="0"/>
    <s v="AGOTADO"/>
    <n v="0"/>
    <n v="62519116"/>
    <x v="1"/>
    <n v="107"/>
  </r>
  <r>
    <n v="2018"/>
    <n v="136"/>
    <n v="1"/>
    <d v="2018-01-01T00:00:00"/>
    <d v="2018-12-31T00:00:00"/>
    <d v="2018-12-31T00:00:00"/>
    <x v="21"/>
    <s v="Salud EPS Privadas"/>
    <n v="112"/>
    <d v="2018-03-01T00:00:00"/>
    <x v="57"/>
    <s v="ETHEL VASQUEZ ROJAS"/>
    <n v="1195"/>
    <n v="104959"/>
    <n v="0"/>
    <n v="0"/>
    <s v="AGOTADO"/>
    <n v="0"/>
    <n v="104959"/>
    <x v="2"/>
    <n v="112"/>
  </r>
  <r>
    <n v="2018"/>
    <n v="136"/>
    <n v="1"/>
    <d v="2018-01-01T00:00:00"/>
    <d v="2018-12-31T00:00:00"/>
    <d v="2018-12-31T00:00:00"/>
    <x v="21"/>
    <s v="Salud EPS Privadas"/>
    <n v="114"/>
    <d v="2018-03-05T00:00:00"/>
    <x v="46"/>
    <s v="ETHEL VASQUEZ ROJAS"/>
    <n v="1331"/>
    <n v="66317905"/>
    <n v="0"/>
    <n v="0"/>
    <s v="AGOTADO"/>
    <n v="0"/>
    <n v="66317905"/>
    <x v="2"/>
    <n v="114"/>
  </r>
  <r>
    <n v="2018"/>
    <n v="136"/>
    <n v="1"/>
    <d v="2018-01-01T00:00:00"/>
    <d v="2018-12-31T00:00:00"/>
    <d v="2018-12-31T00:00:00"/>
    <x v="21"/>
    <s v="Salud EPS Privadas"/>
    <n v="122"/>
    <d v="2018-04-04T00:00:00"/>
    <x v="47"/>
    <s v="ETHEL VASQUEZ ROJAS"/>
    <n v="1875"/>
    <n v="65813829"/>
    <n v="0"/>
    <n v="0"/>
    <s v="AGOTADO"/>
    <n v="0"/>
    <n v="65813829"/>
    <x v="3"/>
    <n v="122"/>
  </r>
  <r>
    <n v="2018"/>
    <n v="136"/>
    <n v="1"/>
    <d v="2018-01-01T00:00:00"/>
    <d v="2018-12-31T00:00:00"/>
    <d v="2018-12-31T00:00:00"/>
    <x v="21"/>
    <s v="Salud EPS Privadas"/>
    <n v="128"/>
    <d v="2018-05-04T00:00:00"/>
    <x v="48"/>
    <s v="ETHEL VASQUEZ ROJAS"/>
    <n v="2456"/>
    <n v="64421725"/>
    <n v="0"/>
    <n v="0"/>
    <s v="AGOTADO"/>
    <n v="0"/>
    <n v="64421725"/>
    <x v="4"/>
    <n v="128"/>
  </r>
  <r>
    <n v="2018"/>
    <n v="136"/>
    <n v="1"/>
    <d v="2018-01-01T00:00:00"/>
    <d v="2018-12-31T00:00:00"/>
    <d v="2018-12-31T00:00:00"/>
    <x v="21"/>
    <s v="Salud EPS Privadas"/>
    <n v="132"/>
    <d v="2018-05-21T00:00:00"/>
    <x v="0"/>
    <s v="ETHEL VASQUEZ ROJAS"/>
    <n v="2720"/>
    <n v="14735995"/>
    <n v="14735995"/>
    <n v="0"/>
    <s v="ANULADO"/>
    <n v="0"/>
    <n v="0"/>
    <x v="4"/>
    <n v="132"/>
  </r>
  <r>
    <n v="2018"/>
    <n v="136"/>
    <n v="1"/>
    <d v="2018-01-01T00:00:00"/>
    <d v="2018-12-31T00:00:00"/>
    <d v="2018-12-31T00:00:00"/>
    <x v="21"/>
    <s v="Salud EPS Privadas"/>
    <n v="134"/>
    <d v="2018-06-01T00:00:00"/>
    <x v="49"/>
    <s v="ETHEL VASQUEZ ROJAS"/>
    <n v="2992"/>
    <n v="64901932"/>
    <n v="0"/>
    <n v="0"/>
    <s v="AGOTADO"/>
    <n v="0"/>
    <n v="64901932"/>
    <x v="5"/>
    <n v="134"/>
  </r>
  <r>
    <n v="2018"/>
    <n v="136"/>
    <n v="1"/>
    <d v="2018-01-01T00:00:00"/>
    <d v="2018-12-31T00:00:00"/>
    <d v="2018-12-31T00:00:00"/>
    <x v="21"/>
    <s v="Salud EPS Privadas"/>
    <n v="136"/>
    <d v="2018-06-12T00:00:00"/>
    <x v="0"/>
    <s v="ETHEL VASQUEZ ROJAS"/>
    <n v="3199"/>
    <n v="15173697"/>
    <n v="15173697"/>
    <n v="0"/>
    <s v="ANULADO"/>
    <n v="0"/>
    <n v="0"/>
    <x v="5"/>
    <n v="136"/>
  </r>
  <r>
    <n v="2018"/>
    <n v="136"/>
    <n v="1"/>
    <d v="2018-01-01T00:00:00"/>
    <d v="2018-12-31T00:00:00"/>
    <d v="2018-12-31T00:00:00"/>
    <x v="21"/>
    <s v="Salud EPS Privadas"/>
    <n v="145"/>
    <d v="2018-07-05T00:00:00"/>
    <x v="50"/>
    <s v="ETHEL VASQUEZ ROJAS"/>
    <n v="3714"/>
    <n v="64809722"/>
    <n v="0"/>
    <n v="0"/>
    <s v="AGOTADO"/>
    <n v="0"/>
    <n v="64809722"/>
    <x v="6"/>
    <n v="145"/>
  </r>
  <r>
    <n v="2018"/>
    <n v="136"/>
    <n v="1"/>
    <d v="2018-01-01T00:00:00"/>
    <d v="2018-12-31T00:00:00"/>
    <d v="2018-12-31T00:00:00"/>
    <x v="21"/>
    <s v="Salud EPS Privadas"/>
    <n v="158"/>
    <d v="2018-08-02T00:00:00"/>
    <x v="42"/>
    <s v="ETHEL VASQUEZ ROJAS"/>
    <n v="4379"/>
    <n v="63895990"/>
    <n v="63895990"/>
    <n v="0"/>
    <s v="ANULADO"/>
    <n v="0"/>
    <n v="0"/>
    <x v="7"/>
    <n v="158"/>
  </r>
  <r>
    <n v="2018"/>
    <n v="136"/>
    <n v="1"/>
    <d v="2018-01-01T00:00:00"/>
    <d v="2018-12-31T00:00:00"/>
    <d v="2018-12-31T00:00:00"/>
    <x v="21"/>
    <s v="Salud EPS Privadas"/>
    <n v="159"/>
    <d v="2018-08-02T00:00:00"/>
    <x v="51"/>
    <s v="ETHEL VASQUEZ ROJAS"/>
    <n v="4379"/>
    <n v="63895990"/>
    <n v="0"/>
    <n v="0"/>
    <s v="AGOTADO"/>
    <n v="0"/>
    <n v="63895990"/>
    <x v="7"/>
    <n v="159"/>
  </r>
  <r>
    <n v="2018"/>
    <n v="136"/>
    <n v="1"/>
    <d v="2018-01-01T00:00:00"/>
    <d v="2018-12-31T00:00:00"/>
    <d v="2018-12-31T00:00:00"/>
    <x v="21"/>
    <s v="Salud EPS Privadas"/>
    <n v="180"/>
    <d v="2018-09-05T00:00:00"/>
    <x v="52"/>
    <s v="ETHEL VASQUEZ ROJAS"/>
    <n v="5149"/>
    <n v="63413728"/>
    <n v="0"/>
    <n v="0"/>
    <s v="AGOTADO"/>
    <n v="0"/>
    <n v="63413728"/>
    <x v="8"/>
    <n v="180"/>
  </r>
  <r>
    <n v="2018"/>
    <n v="136"/>
    <n v="1"/>
    <d v="2018-01-01T00:00:00"/>
    <d v="2018-12-31T00:00:00"/>
    <d v="2018-12-31T00:00:00"/>
    <x v="21"/>
    <s v="Salud EPS Privadas"/>
    <n v="190"/>
    <d v="2018-10-03T00:00:00"/>
    <x v="53"/>
    <s v="ETHEL VASQUEZ ROJAS"/>
    <n v="5814"/>
    <n v="63143979"/>
    <n v="0"/>
    <n v="0"/>
    <s v="AGOTADO"/>
    <n v="0"/>
    <n v="63143979"/>
    <x v="9"/>
    <n v="190"/>
  </r>
  <r>
    <n v="2018"/>
    <n v="136"/>
    <n v="1"/>
    <d v="2018-01-01T00:00:00"/>
    <d v="2018-12-31T00:00:00"/>
    <d v="2018-12-31T00:00:00"/>
    <x v="21"/>
    <s v="Salud EPS Privadas"/>
    <n v="209"/>
    <d v="2018-11-07T00:00:00"/>
    <x v="54"/>
    <s v="ETHEL VASQUEZ ROJAS"/>
    <n v="6756"/>
    <n v="62385244"/>
    <n v="0"/>
    <n v="0"/>
    <s v="AGOTADO"/>
    <n v="0"/>
    <n v="62385244"/>
    <x v="10"/>
    <n v="209"/>
  </r>
  <r>
    <n v="2018"/>
    <n v="136"/>
    <n v="1"/>
    <d v="2018-01-01T00:00:00"/>
    <d v="2018-12-31T00:00:00"/>
    <d v="2018-12-31T00:00:00"/>
    <x v="21"/>
    <s v="Salud EPS Privadas"/>
    <n v="222"/>
    <d v="2018-12-04T00:00:00"/>
    <x v="55"/>
    <s v="ETHEL VASQUEZ ROJAS"/>
    <n v="7347"/>
    <n v="62353235"/>
    <n v="0"/>
    <n v="0"/>
    <s v="AGOTADO"/>
    <n v="0"/>
    <n v="62353235"/>
    <x v="11"/>
    <n v="222"/>
  </r>
  <r>
    <n v="2018"/>
    <n v="136"/>
    <n v="1"/>
    <d v="2018-01-01T00:00:00"/>
    <d v="2018-12-31T00:00:00"/>
    <d v="2018-12-31T00:00:00"/>
    <x v="21"/>
    <s v="Salud EPS Privadas"/>
    <n v="229"/>
    <d v="2018-12-14T00:00:00"/>
    <x v="56"/>
    <s v="ETHEL VASQUEZ ROJAS"/>
    <n v="7707"/>
    <n v="61721938"/>
    <n v="0"/>
    <n v="0"/>
    <s v="AGOTADO"/>
    <n v="0"/>
    <n v="61721938"/>
    <x v="11"/>
    <n v="229"/>
  </r>
  <r>
    <n v="2018"/>
    <n v="136"/>
    <n v="1"/>
    <d v="2018-01-01T00:00:00"/>
    <d v="2018-12-31T00:00:00"/>
    <d v="2018-12-31T00:00:00"/>
    <x v="22"/>
    <s v="Riesgos Profesionales Sector Privado"/>
    <n v="107"/>
    <d v="2018-02-02T00:00:00"/>
    <x v="45"/>
    <s v="JORGE ERNESTO PARRA LEGUIZAMON"/>
    <n v="713"/>
    <n v="3464200"/>
    <n v="0"/>
    <n v="0"/>
    <s v="AGOTADO"/>
    <n v="0"/>
    <n v="3464200"/>
    <x v="1"/>
    <n v="107"/>
  </r>
  <r>
    <n v="2018"/>
    <n v="136"/>
    <n v="1"/>
    <d v="2018-01-01T00:00:00"/>
    <d v="2018-12-31T00:00:00"/>
    <d v="2018-12-31T00:00:00"/>
    <x v="22"/>
    <s v="Riesgos Profesionales Sector Privado"/>
    <n v="112"/>
    <d v="2018-03-01T00:00:00"/>
    <x v="57"/>
    <s v="ETHEL VASQUEZ ROJAS"/>
    <n v="1195"/>
    <n v="66"/>
    <n v="0"/>
    <n v="0"/>
    <s v="AGOTADO"/>
    <n v="0"/>
    <n v="66"/>
    <x v="2"/>
    <n v="112"/>
  </r>
  <r>
    <n v="2018"/>
    <n v="136"/>
    <n v="1"/>
    <d v="2018-01-01T00:00:00"/>
    <d v="2018-12-31T00:00:00"/>
    <d v="2018-12-31T00:00:00"/>
    <x v="22"/>
    <s v="Riesgos Profesionales Sector Privado"/>
    <n v="114"/>
    <d v="2018-03-05T00:00:00"/>
    <x v="46"/>
    <s v="ETHEL VASQUEZ ROJAS"/>
    <n v="1331"/>
    <n v="3901200"/>
    <n v="0"/>
    <n v="0"/>
    <s v="AGOTADO"/>
    <n v="0"/>
    <n v="3901200"/>
    <x v="2"/>
    <n v="114"/>
  </r>
  <r>
    <n v="2018"/>
    <n v="136"/>
    <n v="1"/>
    <d v="2018-01-01T00:00:00"/>
    <d v="2018-12-31T00:00:00"/>
    <d v="2018-12-31T00:00:00"/>
    <x v="22"/>
    <s v="Riesgos Profesionales Sector Privado"/>
    <n v="122"/>
    <d v="2018-04-04T00:00:00"/>
    <x v="47"/>
    <s v="ETHEL VASQUEZ ROJAS"/>
    <n v="1875"/>
    <n v="3834900"/>
    <n v="0"/>
    <n v="0"/>
    <s v="AGOTADO"/>
    <n v="0"/>
    <n v="3834900"/>
    <x v="3"/>
    <n v="122"/>
  </r>
  <r>
    <n v="2018"/>
    <n v="136"/>
    <n v="1"/>
    <d v="2018-01-01T00:00:00"/>
    <d v="2018-12-31T00:00:00"/>
    <d v="2018-12-31T00:00:00"/>
    <x v="22"/>
    <s v="Riesgos Profesionales Sector Privado"/>
    <n v="128"/>
    <d v="2018-05-04T00:00:00"/>
    <x v="48"/>
    <s v="ETHEL VASQUEZ ROJAS"/>
    <n v="2456"/>
    <n v="3749900"/>
    <n v="0"/>
    <n v="0"/>
    <s v="AGOTADO"/>
    <n v="0"/>
    <n v="3749900"/>
    <x v="4"/>
    <n v="128"/>
  </r>
  <r>
    <n v="2018"/>
    <n v="136"/>
    <n v="1"/>
    <d v="2018-01-01T00:00:00"/>
    <d v="2018-12-31T00:00:00"/>
    <d v="2018-12-31T00:00:00"/>
    <x v="22"/>
    <s v="Riesgos Profesionales Sector Privado"/>
    <n v="132"/>
    <d v="2018-05-21T00:00:00"/>
    <x v="0"/>
    <s v="ETHEL VASQUEZ ROJAS"/>
    <n v="2720"/>
    <n v="903915"/>
    <n v="903915"/>
    <n v="0"/>
    <s v="ANULADO"/>
    <n v="0"/>
    <n v="0"/>
    <x v="4"/>
    <n v="132"/>
  </r>
  <r>
    <n v="2018"/>
    <n v="136"/>
    <n v="1"/>
    <d v="2018-01-01T00:00:00"/>
    <d v="2018-12-31T00:00:00"/>
    <d v="2018-12-31T00:00:00"/>
    <x v="22"/>
    <s v="Riesgos Profesionales Sector Privado"/>
    <n v="134"/>
    <d v="2018-06-01T00:00:00"/>
    <x v="49"/>
    <s v="ETHEL VASQUEZ ROJAS"/>
    <n v="2992"/>
    <n v="3778500"/>
    <n v="0"/>
    <n v="0"/>
    <s v="AGOTADO"/>
    <n v="0"/>
    <n v="3778500"/>
    <x v="5"/>
    <n v="134"/>
  </r>
  <r>
    <n v="2018"/>
    <n v="136"/>
    <n v="1"/>
    <d v="2018-01-01T00:00:00"/>
    <d v="2018-12-31T00:00:00"/>
    <d v="2018-12-31T00:00:00"/>
    <x v="22"/>
    <s v="Riesgos Profesionales Sector Privado"/>
    <n v="136"/>
    <d v="2018-06-12T00:00:00"/>
    <x v="0"/>
    <s v="ETHEL VASQUEZ ROJAS"/>
    <n v="3199"/>
    <n v="930764"/>
    <n v="930764"/>
    <n v="0"/>
    <s v="ANULADO"/>
    <n v="0"/>
    <n v="0"/>
    <x v="5"/>
    <n v="136"/>
  </r>
  <r>
    <n v="2018"/>
    <n v="136"/>
    <n v="1"/>
    <d v="2018-01-01T00:00:00"/>
    <d v="2018-12-31T00:00:00"/>
    <d v="2018-12-31T00:00:00"/>
    <x v="22"/>
    <s v="Riesgos Profesionales Sector Privado"/>
    <n v="145"/>
    <d v="2018-07-05T00:00:00"/>
    <x v="50"/>
    <s v="ETHEL VASQUEZ ROJAS"/>
    <n v="3714"/>
    <n v="3644400"/>
    <n v="0"/>
    <n v="0"/>
    <s v="AGOTADO"/>
    <n v="0"/>
    <n v="3644400"/>
    <x v="6"/>
    <n v="145"/>
  </r>
  <r>
    <n v="2018"/>
    <n v="136"/>
    <n v="1"/>
    <d v="2018-01-01T00:00:00"/>
    <d v="2018-12-31T00:00:00"/>
    <d v="2018-12-31T00:00:00"/>
    <x v="22"/>
    <s v="Riesgos Profesionales Sector Privado"/>
    <n v="158"/>
    <d v="2018-08-02T00:00:00"/>
    <x v="42"/>
    <s v="ETHEL VASQUEZ ROJAS"/>
    <n v="4379"/>
    <n v="3647600"/>
    <n v="3647600"/>
    <n v="0"/>
    <s v="ANULADO"/>
    <n v="0"/>
    <n v="0"/>
    <x v="7"/>
    <n v="158"/>
  </r>
  <r>
    <n v="2018"/>
    <n v="136"/>
    <n v="1"/>
    <d v="2018-01-01T00:00:00"/>
    <d v="2018-12-31T00:00:00"/>
    <d v="2018-12-31T00:00:00"/>
    <x v="22"/>
    <s v="Riesgos Profesionales Sector Privado"/>
    <n v="159"/>
    <d v="2018-08-02T00:00:00"/>
    <x v="51"/>
    <s v="ETHEL VASQUEZ ROJAS"/>
    <n v="4379"/>
    <n v="3647600"/>
    <n v="0"/>
    <n v="0"/>
    <s v="AGOTADO"/>
    <n v="0"/>
    <n v="3647600"/>
    <x v="7"/>
    <n v="159"/>
  </r>
  <r>
    <n v="2018"/>
    <n v="136"/>
    <n v="1"/>
    <d v="2018-01-01T00:00:00"/>
    <d v="2018-12-31T00:00:00"/>
    <d v="2018-12-31T00:00:00"/>
    <x v="22"/>
    <s v="Riesgos Profesionales Sector Privado"/>
    <n v="180"/>
    <d v="2018-09-05T00:00:00"/>
    <x v="52"/>
    <s v="ETHEL VASQUEZ ROJAS"/>
    <n v="5149"/>
    <n v="3526200"/>
    <n v="0"/>
    <n v="0"/>
    <s v="AGOTADO"/>
    <n v="0"/>
    <n v="3526200"/>
    <x v="8"/>
    <n v="180"/>
  </r>
  <r>
    <n v="2018"/>
    <n v="136"/>
    <n v="1"/>
    <d v="2018-01-01T00:00:00"/>
    <d v="2018-12-31T00:00:00"/>
    <d v="2018-12-31T00:00:00"/>
    <x v="22"/>
    <s v="Riesgos Profesionales Sector Privado"/>
    <n v="190"/>
    <d v="2018-10-03T00:00:00"/>
    <x v="53"/>
    <s v="ETHEL VASQUEZ ROJAS"/>
    <n v="5814"/>
    <n v="3707100"/>
    <n v="0"/>
    <n v="0"/>
    <s v="AGOTADO"/>
    <n v="0"/>
    <n v="3707100"/>
    <x v="9"/>
    <n v="190"/>
  </r>
  <r>
    <n v="2018"/>
    <n v="136"/>
    <n v="1"/>
    <d v="2018-01-01T00:00:00"/>
    <d v="2018-12-31T00:00:00"/>
    <d v="2018-12-31T00:00:00"/>
    <x v="22"/>
    <s v="Riesgos Profesionales Sector Privado"/>
    <n v="209"/>
    <d v="2018-11-07T00:00:00"/>
    <x v="54"/>
    <s v="ETHEL VASQUEZ ROJAS"/>
    <n v="6756"/>
    <n v="3556600"/>
    <n v="0"/>
    <n v="0"/>
    <s v="AGOTADO"/>
    <n v="0"/>
    <n v="3556600"/>
    <x v="10"/>
    <n v="209"/>
  </r>
  <r>
    <n v="2018"/>
    <n v="136"/>
    <n v="1"/>
    <d v="2018-01-01T00:00:00"/>
    <d v="2018-12-31T00:00:00"/>
    <d v="2018-12-31T00:00:00"/>
    <x v="22"/>
    <s v="Riesgos Profesionales Sector Privado"/>
    <n v="222"/>
    <d v="2018-12-04T00:00:00"/>
    <x v="55"/>
    <s v="ETHEL VASQUEZ ROJAS"/>
    <n v="7347"/>
    <n v="3727900"/>
    <n v="0"/>
    <n v="0"/>
    <s v="AGOTADO"/>
    <n v="0"/>
    <n v="3727900"/>
    <x v="11"/>
    <n v="222"/>
  </r>
  <r>
    <n v="2018"/>
    <n v="136"/>
    <n v="1"/>
    <d v="2018-01-01T00:00:00"/>
    <d v="2018-12-31T00:00:00"/>
    <d v="2018-12-31T00:00:00"/>
    <x v="22"/>
    <s v="Riesgos Profesionales Sector Privado"/>
    <n v="229"/>
    <d v="2018-12-14T00:00:00"/>
    <x v="56"/>
    <s v="ETHEL VASQUEZ ROJAS"/>
    <n v="7707"/>
    <n v="3540100"/>
    <n v="0"/>
    <n v="0"/>
    <s v="AGOTADO"/>
    <n v="0"/>
    <n v="3540100"/>
    <x v="11"/>
    <n v="229"/>
  </r>
  <r>
    <n v="2018"/>
    <n v="136"/>
    <n v="1"/>
    <d v="2018-01-01T00:00:00"/>
    <d v="2018-12-31T00:00:00"/>
    <d v="2018-12-31T00:00:00"/>
    <x v="23"/>
    <s v="Caja de Compensación"/>
    <n v="107"/>
    <d v="2018-02-02T00:00:00"/>
    <x v="45"/>
    <s v="JORGE ERNESTO PARRA LEGUIZAMON"/>
    <n v="713"/>
    <n v="26802400"/>
    <n v="0"/>
    <n v="0"/>
    <s v="AGOTADO"/>
    <n v="0"/>
    <n v="26802400"/>
    <x v="1"/>
    <n v="107"/>
  </r>
  <r>
    <n v="2018"/>
    <n v="136"/>
    <n v="1"/>
    <d v="2018-01-01T00:00:00"/>
    <d v="2018-12-31T00:00:00"/>
    <d v="2018-12-31T00:00:00"/>
    <x v="23"/>
    <s v="Caja de Compensación"/>
    <n v="112"/>
    <d v="2018-03-01T00:00:00"/>
    <x v="57"/>
    <s v="ETHEL VASQUEZ ROJAS"/>
    <n v="1195"/>
    <n v="1333200"/>
    <n v="0"/>
    <n v="0"/>
    <s v="AGOTADO"/>
    <n v="0"/>
    <n v="1333200"/>
    <x v="2"/>
    <n v="112"/>
  </r>
  <r>
    <n v="2018"/>
    <n v="136"/>
    <n v="1"/>
    <d v="2018-01-01T00:00:00"/>
    <d v="2018-12-31T00:00:00"/>
    <d v="2018-12-31T00:00:00"/>
    <x v="23"/>
    <s v="Caja de Compensación"/>
    <n v="114"/>
    <d v="2018-03-05T00:00:00"/>
    <x v="46"/>
    <s v="ETHEL VASQUEZ ROJAS"/>
    <n v="1331"/>
    <n v="30555400"/>
    <n v="0"/>
    <n v="0"/>
    <s v="AGOTADO"/>
    <n v="0"/>
    <n v="30555400"/>
    <x v="2"/>
    <n v="114"/>
  </r>
  <r>
    <n v="2018"/>
    <n v="136"/>
    <n v="1"/>
    <d v="2018-01-01T00:00:00"/>
    <d v="2018-12-31T00:00:00"/>
    <d v="2018-12-31T00:00:00"/>
    <x v="23"/>
    <s v="Caja de Compensación"/>
    <n v="122"/>
    <d v="2018-04-04T00:00:00"/>
    <x v="47"/>
    <s v="ETHEL VASQUEZ ROJAS"/>
    <n v="1875"/>
    <n v="30852700"/>
    <n v="0"/>
    <n v="0"/>
    <s v="AGOTADO"/>
    <n v="0"/>
    <n v="30852700"/>
    <x v="3"/>
    <n v="122"/>
  </r>
  <r>
    <n v="2018"/>
    <n v="136"/>
    <n v="1"/>
    <d v="2018-01-01T00:00:00"/>
    <d v="2018-12-31T00:00:00"/>
    <d v="2018-12-31T00:00:00"/>
    <x v="23"/>
    <s v="Caja de Compensación"/>
    <n v="128"/>
    <d v="2018-05-04T00:00:00"/>
    <x v="48"/>
    <s v="ETHEL VASQUEZ ROJAS"/>
    <n v="2456"/>
    <n v="29680900"/>
    <n v="0"/>
    <n v="0"/>
    <s v="AGOTADO"/>
    <n v="0"/>
    <n v="29680900"/>
    <x v="4"/>
    <n v="128"/>
  </r>
  <r>
    <n v="2018"/>
    <n v="136"/>
    <n v="1"/>
    <d v="2018-01-01T00:00:00"/>
    <d v="2018-12-31T00:00:00"/>
    <d v="2018-12-31T00:00:00"/>
    <x v="23"/>
    <s v="Caja de Compensación"/>
    <n v="132"/>
    <d v="2018-05-21T00:00:00"/>
    <x v="0"/>
    <s v="ETHEL VASQUEZ ROJAS"/>
    <n v="2720"/>
    <n v="6934586"/>
    <n v="6934586"/>
    <n v="0"/>
    <s v="ANULADO"/>
    <n v="0"/>
    <n v="0"/>
    <x v="4"/>
    <n v="132"/>
  </r>
  <r>
    <n v="2018"/>
    <n v="136"/>
    <n v="1"/>
    <d v="2018-01-01T00:00:00"/>
    <d v="2018-12-31T00:00:00"/>
    <d v="2018-12-31T00:00:00"/>
    <x v="23"/>
    <s v="Caja de Compensación"/>
    <n v="134"/>
    <d v="2018-06-01T00:00:00"/>
    <x v="49"/>
    <s v="ETHEL VASQUEZ ROJAS"/>
    <n v="2992"/>
    <n v="29993500"/>
    <n v="0"/>
    <n v="0"/>
    <s v="AGOTADO"/>
    <n v="0"/>
    <n v="29993500"/>
    <x v="5"/>
    <n v="134"/>
  </r>
  <r>
    <n v="2018"/>
    <n v="136"/>
    <n v="1"/>
    <d v="2018-01-01T00:00:00"/>
    <d v="2018-12-31T00:00:00"/>
    <d v="2018-12-31T00:00:00"/>
    <x v="23"/>
    <s v="Caja de Compensación"/>
    <n v="136"/>
    <d v="2018-06-12T00:00:00"/>
    <x v="0"/>
    <s v="ETHEL VASQUEZ ROJAS"/>
    <n v="3199"/>
    <n v="7140564"/>
    <n v="7140564"/>
    <n v="0"/>
    <s v="ANULADO"/>
    <n v="0"/>
    <n v="0"/>
    <x v="5"/>
    <n v="136"/>
  </r>
  <r>
    <n v="2018"/>
    <n v="136"/>
    <n v="1"/>
    <d v="2018-01-01T00:00:00"/>
    <d v="2018-12-31T00:00:00"/>
    <d v="2018-12-31T00:00:00"/>
    <x v="23"/>
    <s v="Caja de Compensación"/>
    <n v="145"/>
    <d v="2018-07-05T00:00:00"/>
    <x v="50"/>
    <s v="ETHEL VASQUEZ ROJAS"/>
    <n v="3714"/>
    <n v="70461900"/>
    <n v="0"/>
    <n v="0"/>
    <s v="AGOTADO"/>
    <n v="0"/>
    <n v="70461900"/>
    <x v="6"/>
    <n v="145"/>
  </r>
  <r>
    <n v="2018"/>
    <n v="136"/>
    <n v="1"/>
    <d v="2018-01-01T00:00:00"/>
    <d v="2018-12-31T00:00:00"/>
    <d v="2018-12-31T00:00:00"/>
    <x v="23"/>
    <s v="Caja de Compensación"/>
    <n v="158"/>
    <d v="2018-08-02T00:00:00"/>
    <x v="42"/>
    <s v="ETHEL VASQUEZ ROJAS"/>
    <n v="4379"/>
    <n v="33575600"/>
    <n v="33575600"/>
    <n v="0"/>
    <s v="ANULADO"/>
    <n v="0"/>
    <n v="0"/>
    <x v="7"/>
    <n v="158"/>
  </r>
  <r>
    <n v="2018"/>
    <n v="136"/>
    <n v="1"/>
    <d v="2018-01-01T00:00:00"/>
    <d v="2018-12-31T00:00:00"/>
    <d v="2018-12-31T00:00:00"/>
    <x v="23"/>
    <s v="Caja de Compensación"/>
    <n v="159"/>
    <d v="2018-08-02T00:00:00"/>
    <x v="51"/>
    <s v="ETHEL VASQUEZ ROJAS"/>
    <n v="4379"/>
    <n v="33575600"/>
    <n v="0"/>
    <n v="0"/>
    <s v="AGOTADO"/>
    <n v="0"/>
    <n v="33575600"/>
    <x v="7"/>
    <n v="159"/>
  </r>
  <r>
    <n v="2018"/>
    <n v="136"/>
    <n v="1"/>
    <d v="2018-01-01T00:00:00"/>
    <d v="2018-12-31T00:00:00"/>
    <d v="2018-12-31T00:00:00"/>
    <x v="23"/>
    <s v="Caja de Compensación"/>
    <n v="167"/>
    <d v="2018-08-22T00:00:00"/>
    <x v="58"/>
    <s v="ETHEL VASQUEZ ROJAS"/>
    <n v="4798"/>
    <n v="5976"/>
    <n v="0"/>
    <n v="0"/>
    <s v="AGOTADO"/>
    <n v="0"/>
    <n v="5976"/>
    <x v="7"/>
    <n v="167"/>
  </r>
  <r>
    <n v="2018"/>
    <n v="136"/>
    <n v="1"/>
    <d v="2018-01-01T00:00:00"/>
    <d v="2018-12-31T00:00:00"/>
    <d v="2018-12-31T00:00:00"/>
    <x v="23"/>
    <s v="Caja de Compensación"/>
    <n v="180"/>
    <d v="2018-09-05T00:00:00"/>
    <x v="52"/>
    <s v="ETHEL VASQUEZ ROJAS"/>
    <n v="5149"/>
    <n v="29002200"/>
    <n v="0"/>
    <n v="0"/>
    <s v="AGOTADO"/>
    <n v="0"/>
    <n v="29002200"/>
    <x v="8"/>
    <n v="180"/>
  </r>
  <r>
    <n v="2018"/>
    <n v="136"/>
    <n v="1"/>
    <d v="2018-01-01T00:00:00"/>
    <d v="2018-12-31T00:00:00"/>
    <d v="2018-12-31T00:00:00"/>
    <x v="23"/>
    <s v="Caja de Compensación"/>
    <n v="190"/>
    <d v="2018-10-03T00:00:00"/>
    <x v="53"/>
    <s v="ETHEL VASQUEZ ROJAS"/>
    <n v="5814"/>
    <n v="33315400"/>
    <n v="0"/>
    <n v="0"/>
    <s v="AGOTADO"/>
    <n v="0"/>
    <n v="33315400"/>
    <x v="9"/>
    <n v="190"/>
  </r>
  <r>
    <n v="2018"/>
    <n v="136"/>
    <n v="1"/>
    <d v="2018-01-01T00:00:00"/>
    <d v="2018-12-31T00:00:00"/>
    <d v="2018-12-31T00:00:00"/>
    <x v="23"/>
    <s v="Caja de Compensación"/>
    <n v="209"/>
    <d v="2018-11-07T00:00:00"/>
    <x v="54"/>
    <s v="ETHEL VASQUEZ ROJAS"/>
    <n v="6756"/>
    <n v="29729600"/>
    <n v="0"/>
    <n v="0"/>
    <s v="AGOTADO"/>
    <n v="0"/>
    <n v="29729600"/>
    <x v="10"/>
    <n v="209"/>
  </r>
  <r>
    <n v="2018"/>
    <n v="136"/>
    <n v="1"/>
    <d v="2018-01-01T00:00:00"/>
    <d v="2018-12-31T00:00:00"/>
    <d v="2018-12-31T00:00:00"/>
    <x v="23"/>
    <s v="Caja de Compensación"/>
    <n v="212"/>
    <d v="2018-11-16T00:00:00"/>
    <x v="59"/>
    <s v="ETHEL VASQUEZ ROJAS"/>
    <n v="6922"/>
    <n v="9946"/>
    <n v="0"/>
    <n v="0"/>
    <s v="AGOTADO"/>
    <n v="0"/>
    <n v="9946"/>
    <x v="10"/>
    <n v="212"/>
  </r>
  <r>
    <n v="2018"/>
    <n v="136"/>
    <n v="1"/>
    <d v="2018-01-01T00:00:00"/>
    <d v="2018-12-31T00:00:00"/>
    <d v="2018-12-31T00:00:00"/>
    <x v="23"/>
    <s v="Caja de Compensación"/>
    <n v="222"/>
    <d v="2018-12-04T00:00:00"/>
    <x v="55"/>
    <s v="ETHEL VASQUEZ ROJAS"/>
    <n v="7347"/>
    <n v="30898600"/>
    <n v="0"/>
    <n v="0"/>
    <s v="AGOTADO"/>
    <n v="0"/>
    <n v="30898600"/>
    <x v="11"/>
    <n v="222"/>
  </r>
  <r>
    <n v="2018"/>
    <n v="136"/>
    <n v="1"/>
    <d v="2018-01-01T00:00:00"/>
    <d v="2018-12-31T00:00:00"/>
    <d v="2018-12-31T00:00:00"/>
    <x v="23"/>
    <s v="Caja de Compensación"/>
    <n v="229"/>
    <d v="2018-12-14T00:00:00"/>
    <x v="56"/>
    <s v="ETHEL VASQUEZ ROJAS"/>
    <n v="7707"/>
    <n v="36986600"/>
    <n v="0"/>
    <n v="0"/>
    <s v="AGOTADO"/>
    <n v="0"/>
    <n v="36986600"/>
    <x v="11"/>
    <n v="229"/>
  </r>
  <r>
    <n v="2018"/>
    <n v="136"/>
    <n v="1"/>
    <d v="2018-01-01T00:00:00"/>
    <d v="2018-12-31T00:00:00"/>
    <d v="2018-12-31T00:00:00"/>
    <x v="24"/>
    <s v="Cesantías Fondos Públicos"/>
    <n v="107"/>
    <d v="2018-02-02T00:00:00"/>
    <x v="45"/>
    <s v="JORGE ERNESTO PARRA LEGUIZAMON"/>
    <n v="713"/>
    <n v="4633865"/>
    <n v="0"/>
    <n v="0"/>
    <s v="AGOTADO"/>
    <n v="0"/>
    <n v="4633865"/>
    <x v="1"/>
    <n v="107"/>
  </r>
  <r>
    <n v="2018"/>
    <n v="136"/>
    <n v="1"/>
    <d v="2018-01-01T00:00:00"/>
    <d v="2018-12-31T00:00:00"/>
    <d v="2018-12-31T00:00:00"/>
    <x v="24"/>
    <s v="Cesantías Fondos Públicos"/>
    <n v="111"/>
    <d v="2018-02-16T00:00:00"/>
    <x v="2"/>
    <s v="ETHEL VASQUEZ ROJAS"/>
    <n v="1026"/>
    <n v="4481068"/>
    <n v="0"/>
    <n v="0"/>
    <s v="AGOTADO"/>
    <n v="0"/>
    <n v="4481068"/>
    <x v="1"/>
    <n v="111"/>
  </r>
  <r>
    <n v="2018"/>
    <n v="136"/>
    <n v="1"/>
    <d v="2018-01-01T00:00:00"/>
    <d v="2018-12-31T00:00:00"/>
    <d v="2018-12-31T00:00:00"/>
    <x v="24"/>
    <s v="Cesantías Fondos Públicos"/>
    <n v="114"/>
    <d v="2018-03-05T00:00:00"/>
    <x v="46"/>
    <s v="ETHEL VASQUEZ ROJAS"/>
    <n v="1331"/>
    <n v="5699817"/>
    <n v="0"/>
    <n v="0"/>
    <s v="AGOTADO"/>
    <n v="0"/>
    <n v="5699817"/>
    <x v="2"/>
    <n v="114"/>
  </r>
  <r>
    <n v="2018"/>
    <n v="136"/>
    <n v="1"/>
    <d v="2018-01-01T00:00:00"/>
    <d v="2018-12-31T00:00:00"/>
    <d v="2018-12-31T00:00:00"/>
    <x v="24"/>
    <s v="Cesantías Fondos Públicos"/>
    <n v="122"/>
    <d v="2018-04-04T00:00:00"/>
    <x v="47"/>
    <s v="ETHEL VASQUEZ ROJAS"/>
    <n v="1875"/>
    <n v="5601361"/>
    <n v="0"/>
    <n v="0"/>
    <s v="AGOTADO"/>
    <n v="0"/>
    <n v="5601361"/>
    <x v="3"/>
    <n v="122"/>
  </r>
  <r>
    <n v="2018"/>
    <n v="136"/>
    <n v="1"/>
    <d v="2018-01-01T00:00:00"/>
    <d v="2018-12-31T00:00:00"/>
    <d v="2018-12-31T00:00:00"/>
    <x v="24"/>
    <s v="Cesantías Fondos Públicos"/>
    <n v="128"/>
    <d v="2018-05-04T00:00:00"/>
    <x v="48"/>
    <s v="ETHEL VASQUEZ ROJAS"/>
    <n v="2456"/>
    <n v="5886675"/>
    <n v="0"/>
    <n v="0"/>
    <s v="AGOTADO"/>
    <n v="0"/>
    <n v="5886675"/>
    <x v="4"/>
    <n v="128"/>
  </r>
  <r>
    <n v="2018"/>
    <n v="136"/>
    <n v="1"/>
    <d v="2018-01-01T00:00:00"/>
    <d v="2018-12-31T00:00:00"/>
    <d v="2018-12-31T00:00:00"/>
    <x v="24"/>
    <s v="Cesantías Fondos Públicos"/>
    <n v="134"/>
    <d v="2018-06-01T00:00:00"/>
    <x v="49"/>
    <s v="ETHEL VASQUEZ ROJAS"/>
    <n v="2992"/>
    <n v="5635928"/>
    <n v="0"/>
    <n v="0"/>
    <s v="AGOTADO"/>
    <n v="0"/>
    <n v="5635928"/>
    <x v="5"/>
    <n v="134"/>
  </r>
  <r>
    <n v="2018"/>
    <n v="136"/>
    <n v="1"/>
    <d v="2018-01-01T00:00:00"/>
    <d v="2018-12-31T00:00:00"/>
    <d v="2018-12-31T00:00:00"/>
    <x v="24"/>
    <s v="Cesantías Fondos Públicos"/>
    <n v="145"/>
    <d v="2018-07-05T00:00:00"/>
    <x v="50"/>
    <s v="ETHEL VASQUEZ ROJAS"/>
    <n v="3714"/>
    <n v="12915966"/>
    <n v="0"/>
    <n v="0"/>
    <s v="AGOTADO"/>
    <n v="0"/>
    <n v="12915966"/>
    <x v="6"/>
    <n v="145"/>
  </r>
  <r>
    <n v="2018"/>
    <n v="136"/>
    <n v="1"/>
    <d v="2018-01-01T00:00:00"/>
    <d v="2018-12-31T00:00:00"/>
    <d v="2018-12-31T00:00:00"/>
    <x v="24"/>
    <s v="Cesantías Fondos Públicos"/>
    <n v="158"/>
    <d v="2018-08-02T00:00:00"/>
    <x v="42"/>
    <s v="ETHEL VASQUEZ ROJAS"/>
    <n v="4379"/>
    <n v="8343987"/>
    <n v="8343987"/>
    <n v="0"/>
    <s v="ANULADO"/>
    <n v="0"/>
    <n v="0"/>
    <x v="7"/>
    <n v="158"/>
  </r>
  <r>
    <n v="2018"/>
    <n v="136"/>
    <n v="1"/>
    <d v="2018-01-01T00:00:00"/>
    <d v="2018-12-31T00:00:00"/>
    <d v="2018-12-31T00:00:00"/>
    <x v="24"/>
    <s v="Cesantías Fondos Públicos"/>
    <n v="159"/>
    <d v="2018-08-02T00:00:00"/>
    <x v="51"/>
    <s v="ETHEL VASQUEZ ROJAS"/>
    <n v="4379"/>
    <n v="8343987"/>
    <n v="0"/>
    <n v="0"/>
    <s v="AGOTADO"/>
    <n v="0"/>
    <n v="8343987"/>
    <x v="7"/>
    <n v="159"/>
  </r>
  <r>
    <n v="2018"/>
    <n v="136"/>
    <n v="1"/>
    <d v="2018-01-01T00:00:00"/>
    <d v="2018-12-31T00:00:00"/>
    <d v="2018-12-31T00:00:00"/>
    <x v="24"/>
    <s v="Cesantías Fondos Públicos"/>
    <n v="180"/>
    <d v="2018-09-05T00:00:00"/>
    <x v="52"/>
    <s v="ETHEL VASQUEZ ROJAS"/>
    <n v="5149"/>
    <n v="4835371"/>
    <n v="0"/>
    <n v="0"/>
    <s v="AGOTADO"/>
    <n v="0"/>
    <n v="4835371"/>
    <x v="8"/>
    <n v="180"/>
  </r>
  <r>
    <n v="2018"/>
    <n v="136"/>
    <n v="1"/>
    <d v="2018-01-01T00:00:00"/>
    <d v="2018-12-31T00:00:00"/>
    <d v="2018-12-31T00:00:00"/>
    <x v="24"/>
    <s v="Cesantías Fondos Públicos"/>
    <n v="185"/>
    <d v="2018-09-18T00:00:00"/>
    <x v="12"/>
    <s v="ETHEL VASQUEZ ROJAS"/>
    <n v="5463"/>
    <n v="3861171"/>
    <n v="0"/>
    <n v="0"/>
    <s v="AGOTADO"/>
    <n v="0"/>
    <n v="3861171"/>
    <x v="8"/>
    <n v="185"/>
  </r>
  <r>
    <n v="2018"/>
    <n v="136"/>
    <n v="1"/>
    <d v="2018-01-01T00:00:00"/>
    <d v="2018-12-31T00:00:00"/>
    <d v="2018-12-31T00:00:00"/>
    <x v="24"/>
    <s v="Cesantías Fondos Públicos"/>
    <n v="190"/>
    <d v="2018-10-03T00:00:00"/>
    <x v="53"/>
    <s v="ETHEL VASQUEZ ROJAS"/>
    <n v="5814"/>
    <n v="5368915"/>
    <n v="0"/>
    <n v="0"/>
    <s v="AGOTADO"/>
    <n v="0"/>
    <n v="5368915"/>
    <x v="9"/>
    <n v="190"/>
  </r>
  <r>
    <n v="2018"/>
    <n v="136"/>
    <n v="1"/>
    <d v="2018-01-01T00:00:00"/>
    <d v="2018-12-31T00:00:00"/>
    <d v="2018-12-31T00:00:00"/>
    <x v="24"/>
    <s v="Cesantías Fondos Públicos"/>
    <n v="199"/>
    <d v="2018-10-17T00:00:00"/>
    <x v="13"/>
    <s v="DORA BELEN GUTIERREZ HERNANDEZ"/>
    <n v="6168"/>
    <n v="616593"/>
    <n v="0"/>
    <n v="0"/>
    <s v="AGOTADO"/>
    <n v="0"/>
    <n v="616593"/>
    <x v="9"/>
    <n v="199"/>
  </r>
  <r>
    <n v="2018"/>
    <n v="136"/>
    <n v="1"/>
    <d v="2018-01-01T00:00:00"/>
    <d v="2018-12-31T00:00:00"/>
    <d v="2018-12-31T00:00:00"/>
    <x v="24"/>
    <s v="Cesantías Fondos Públicos"/>
    <n v="209"/>
    <d v="2018-11-07T00:00:00"/>
    <x v="54"/>
    <s v="ETHEL VASQUEZ ROJAS"/>
    <n v="6756"/>
    <n v="5727790"/>
    <n v="0"/>
    <n v="0"/>
    <s v="AGOTADO"/>
    <n v="0"/>
    <n v="5727790"/>
    <x v="10"/>
    <n v="209"/>
  </r>
  <r>
    <n v="2018"/>
    <n v="136"/>
    <n v="1"/>
    <d v="2018-01-01T00:00:00"/>
    <d v="2018-12-31T00:00:00"/>
    <d v="2018-12-31T00:00:00"/>
    <x v="24"/>
    <s v="Cesantías Fondos Públicos"/>
    <n v="222"/>
    <d v="2018-12-04T00:00:00"/>
    <x v="55"/>
    <s v="ETHEL VASQUEZ ROJAS"/>
    <n v="7347"/>
    <n v="5479748"/>
    <n v="0"/>
    <n v="0"/>
    <s v="AGOTADO"/>
    <n v="0"/>
    <n v="5479748"/>
    <x v="11"/>
    <n v="222"/>
  </r>
  <r>
    <n v="2018"/>
    <n v="136"/>
    <n v="1"/>
    <d v="2018-01-01T00:00:00"/>
    <d v="2018-12-31T00:00:00"/>
    <d v="2018-12-31T00:00:00"/>
    <x v="24"/>
    <s v="Cesantías Fondos Públicos"/>
    <n v="224"/>
    <d v="2018-12-07T00:00:00"/>
    <x v="15"/>
    <s v="ETHEL VASQUEZ ROJAS"/>
    <n v="7407"/>
    <n v="44280358"/>
    <n v="0"/>
    <n v="0"/>
    <s v="AGOTADO"/>
    <n v="0"/>
    <n v="44280358"/>
    <x v="11"/>
    <n v="224"/>
  </r>
  <r>
    <n v="2018"/>
    <n v="136"/>
    <n v="1"/>
    <d v="2018-01-01T00:00:00"/>
    <d v="2018-12-31T00:00:00"/>
    <d v="2018-12-31T00:00:00"/>
    <x v="24"/>
    <s v="Cesantías Fondos Públicos"/>
    <n v="229"/>
    <d v="2018-12-14T00:00:00"/>
    <x v="56"/>
    <s v="ETHEL VASQUEZ ROJAS"/>
    <n v="7707"/>
    <n v="14617308"/>
    <n v="0"/>
    <n v="0"/>
    <s v="AGOTADO"/>
    <n v="0"/>
    <n v="14617308"/>
    <x v="11"/>
    <n v="229"/>
  </r>
  <r>
    <n v="2018"/>
    <n v="136"/>
    <n v="1"/>
    <d v="2018-01-01T00:00:00"/>
    <d v="2018-12-31T00:00:00"/>
    <d v="2018-12-31T00:00:00"/>
    <x v="24"/>
    <s v="Cesantías Fondos Públicos"/>
    <n v="230"/>
    <d v="2018-12-14T00:00:00"/>
    <x v="43"/>
    <s v="ETHEL VASQUEZ ROJAS"/>
    <n v="7706"/>
    <n v="543993439"/>
    <n v="0"/>
    <n v="0"/>
    <s v="AGOTADO"/>
    <n v="0"/>
    <n v="543993439"/>
    <x v="11"/>
    <n v="230"/>
  </r>
  <r>
    <n v="2018"/>
    <n v="136"/>
    <n v="1"/>
    <d v="2018-01-01T00:00:00"/>
    <d v="2018-12-31T00:00:00"/>
    <d v="2018-12-31T00:00:00"/>
    <x v="24"/>
    <s v="Cesantías Fondos Públicos"/>
    <n v="231"/>
    <d v="2018-12-14T00:00:00"/>
    <x v="44"/>
    <s v="ETHEL VASQUEZ ROJAS"/>
    <n v="7709"/>
    <n v="64652090"/>
    <n v="0"/>
    <n v="0"/>
    <s v="AGOTADO"/>
    <n v="0"/>
    <n v="64652090"/>
    <x v="11"/>
    <n v="231"/>
  </r>
  <r>
    <n v="2018"/>
    <n v="136"/>
    <n v="1"/>
    <d v="2018-01-01T00:00:00"/>
    <d v="2018-12-31T00:00:00"/>
    <d v="2018-12-31T00:00:00"/>
    <x v="24"/>
    <s v="Cesantías Fondos Públicos"/>
    <n v="235"/>
    <d v="2018-12-28T00:00:00"/>
    <x v="60"/>
    <s v="ETHEL VASQUEZ ROJAS"/>
    <n v="8072"/>
    <n v="110137794"/>
    <n v="0"/>
    <n v="0"/>
    <s v="AGOTADO"/>
    <n v="0"/>
    <n v="110137794"/>
    <x v="11"/>
    <n v="235"/>
  </r>
  <r>
    <n v="2018"/>
    <n v="136"/>
    <n v="1"/>
    <d v="2018-01-01T00:00:00"/>
    <d v="2018-12-31T00:00:00"/>
    <d v="2018-12-31T00:00:00"/>
    <x v="25"/>
    <s v="Pensiones Fondos Públicos"/>
    <n v="107"/>
    <d v="2018-02-02T00:00:00"/>
    <x v="45"/>
    <s v="JORGE ERNESTO PARRA LEGUIZAMON"/>
    <n v="713"/>
    <n v="57656898"/>
    <n v="0"/>
    <n v="0"/>
    <s v="AGOTADO"/>
    <n v="0"/>
    <n v="57656898"/>
    <x v="1"/>
    <n v="107"/>
  </r>
  <r>
    <n v="2018"/>
    <n v="136"/>
    <n v="1"/>
    <d v="2018-01-01T00:00:00"/>
    <d v="2018-12-31T00:00:00"/>
    <d v="2018-12-31T00:00:00"/>
    <x v="25"/>
    <s v="Pensiones Fondos Públicos"/>
    <n v="112"/>
    <d v="2018-03-01T00:00:00"/>
    <x v="57"/>
    <s v="ETHEL VASQUEZ ROJAS"/>
    <n v="1195"/>
    <n v="75973"/>
    <n v="0"/>
    <n v="0"/>
    <s v="AGOTADO"/>
    <n v="0"/>
    <n v="75973"/>
    <x v="2"/>
    <n v="112"/>
  </r>
  <r>
    <n v="2018"/>
    <n v="136"/>
    <n v="1"/>
    <d v="2018-01-01T00:00:00"/>
    <d v="2018-12-31T00:00:00"/>
    <d v="2018-12-31T00:00:00"/>
    <x v="25"/>
    <s v="Pensiones Fondos Públicos"/>
    <n v="114"/>
    <d v="2018-03-05T00:00:00"/>
    <x v="46"/>
    <s v="ETHEL VASQUEZ ROJAS"/>
    <n v="1331"/>
    <n v="59103165"/>
    <n v="0"/>
    <n v="0"/>
    <s v="AGOTADO"/>
    <n v="0"/>
    <n v="59103165"/>
    <x v="2"/>
    <n v="114"/>
  </r>
  <r>
    <n v="2018"/>
    <n v="136"/>
    <n v="1"/>
    <d v="2018-01-01T00:00:00"/>
    <d v="2018-12-31T00:00:00"/>
    <d v="2018-12-31T00:00:00"/>
    <x v="25"/>
    <s v="Pensiones Fondos Públicos"/>
    <n v="122"/>
    <d v="2018-04-04T00:00:00"/>
    <x v="47"/>
    <s v="ETHEL VASQUEZ ROJAS"/>
    <n v="1875"/>
    <n v="59737144"/>
    <n v="0"/>
    <n v="0"/>
    <s v="AGOTADO"/>
    <n v="0"/>
    <n v="59737144"/>
    <x v="3"/>
    <n v="122"/>
  </r>
  <r>
    <n v="2018"/>
    <n v="136"/>
    <n v="1"/>
    <d v="2018-01-01T00:00:00"/>
    <d v="2018-12-31T00:00:00"/>
    <d v="2018-12-31T00:00:00"/>
    <x v="25"/>
    <s v="Pensiones Fondos Públicos"/>
    <n v="128"/>
    <d v="2018-05-04T00:00:00"/>
    <x v="48"/>
    <s v="ETHEL VASQUEZ ROJAS"/>
    <n v="2456"/>
    <n v="60225312"/>
    <n v="0"/>
    <n v="0"/>
    <s v="AGOTADO"/>
    <n v="0"/>
    <n v="60225312"/>
    <x v="4"/>
    <n v="128"/>
  </r>
  <r>
    <n v="2018"/>
    <n v="136"/>
    <n v="1"/>
    <d v="2018-01-01T00:00:00"/>
    <d v="2018-12-31T00:00:00"/>
    <d v="2018-12-31T00:00:00"/>
    <x v="25"/>
    <s v="Pensiones Fondos Públicos"/>
    <n v="134"/>
    <d v="2018-06-01T00:00:00"/>
    <x v="49"/>
    <s v="ETHEL VASQUEZ ROJAS"/>
    <n v="2992"/>
    <n v="60912121"/>
    <n v="0"/>
    <n v="0"/>
    <s v="AGOTADO"/>
    <n v="0"/>
    <n v="60912121"/>
    <x v="5"/>
    <n v="134"/>
  </r>
  <r>
    <n v="2018"/>
    <n v="136"/>
    <n v="1"/>
    <d v="2018-01-01T00:00:00"/>
    <d v="2018-12-31T00:00:00"/>
    <d v="2018-12-31T00:00:00"/>
    <x v="25"/>
    <s v="Pensiones Fondos Públicos"/>
    <n v="145"/>
    <d v="2018-07-05T00:00:00"/>
    <x v="50"/>
    <s v="ETHEL VASQUEZ ROJAS"/>
    <n v="3714"/>
    <n v="61276053"/>
    <n v="0"/>
    <n v="0"/>
    <s v="AGOTADO"/>
    <n v="0"/>
    <n v="61276053"/>
    <x v="6"/>
    <n v="145"/>
  </r>
  <r>
    <n v="2018"/>
    <n v="136"/>
    <n v="1"/>
    <d v="2018-01-01T00:00:00"/>
    <d v="2018-12-31T00:00:00"/>
    <d v="2018-12-31T00:00:00"/>
    <x v="25"/>
    <s v="Pensiones Fondos Públicos"/>
    <n v="158"/>
    <d v="2018-08-02T00:00:00"/>
    <x v="42"/>
    <s v="ETHEL VASQUEZ ROJAS"/>
    <n v="4379"/>
    <n v="60590885"/>
    <n v="60590885"/>
    <n v="0"/>
    <s v="ANULADO"/>
    <n v="0"/>
    <n v="0"/>
    <x v="7"/>
    <n v="158"/>
  </r>
  <r>
    <n v="2018"/>
    <n v="136"/>
    <n v="1"/>
    <d v="2018-01-01T00:00:00"/>
    <d v="2018-12-31T00:00:00"/>
    <d v="2018-12-31T00:00:00"/>
    <x v="25"/>
    <s v="Pensiones Fondos Públicos"/>
    <n v="159"/>
    <d v="2018-08-02T00:00:00"/>
    <x v="51"/>
    <s v="ETHEL VASQUEZ ROJAS"/>
    <n v="4379"/>
    <n v="60590885"/>
    <n v="0"/>
    <n v="0"/>
    <s v="AGOTADO"/>
    <n v="0"/>
    <n v="60590885"/>
    <x v="7"/>
    <n v="159"/>
  </r>
  <r>
    <n v="2018"/>
    <n v="136"/>
    <n v="1"/>
    <d v="2018-01-01T00:00:00"/>
    <d v="2018-12-31T00:00:00"/>
    <d v="2018-12-31T00:00:00"/>
    <x v="25"/>
    <s v="Pensiones Fondos Públicos"/>
    <n v="180"/>
    <d v="2018-09-05T00:00:00"/>
    <x v="52"/>
    <s v="ETHEL VASQUEZ ROJAS"/>
    <n v="5149"/>
    <n v="60896916"/>
    <n v="0"/>
    <n v="0"/>
    <s v="AGOTADO"/>
    <n v="0"/>
    <n v="60896916"/>
    <x v="8"/>
    <n v="180"/>
  </r>
  <r>
    <n v="2018"/>
    <n v="136"/>
    <n v="1"/>
    <d v="2018-01-01T00:00:00"/>
    <d v="2018-12-31T00:00:00"/>
    <d v="2018-12-31T00:00:00"/>
    <x v="25"/>
    <s v="Pensiones Fondos Públicos"/>
    <n v="190"/>
    <d v="2018-10-03T00:00:00"/>
    <x v="53"/>
    <s v="ETHEL VASQUEZ ROJAS"/>
    <n v="5814"/>
    <n v="62032005"/>
    <n v="0"/>
    <n v="0"/>
    <s v="AGOTADO"/>
    <n v="0"/>
    <n v="62032005"/>
    <x v="9"/>
    <n v="190"/>
  </r>
  <r>
    <n v="2018"/>
    <n v="136"/>
    <n v="1"/>
    <d v="2018-01-01T00:00:00"/>
    <d v="2018-12-31T00:00:00"/>
    <d v="2018-12-31T00:00:00"/>
    <x v="25"/>
    <s v="Pensiones Fondos Públicos"/>
    <n v="209"/>
    <d v="2018-11-07T00:00:00"/>
    <x v="54"/>
    <s v="ETHEL VASQUEZ ROJAS"/>
    <n v="6756"/>
    <n v="63503566"/>
    <n v="0"/>
    <n v="0"/>
    <s v="AGOTADO"/>
    <n v="0"/>
    <n v="63503566"/>
    <x v="10"/>
    <n v="209"/>
  </r>
  <r>
    <n v="2018"/>
    <n v="136"/>
    <n v="1"/>
    <d v="2018-01-01T00:00:00"/>
    <d v="2018-12-31T00:00:00"/>
    <d v="2018-12-31T00:00:00"/>
    <x v="25"/>
    <s v="Pensiones Fondos Públicos"/>
    <n v="222"/>
    <d v="2018-12-04T00:00:00"/>
    <x v="55"/>
    <s v="ETHEL VASQUEZ ROJAS"/>
    <n v="7347"/>
    <n v="64613455"/>
    <n v="0"/>
    <n v="0"/>
    <s v="AGOTADO"/>
    <n v="0"/>
    <n v="64613455"/>
    <x v="11"/>
    <n v="222"/>
  </r>
  <r>
    <n v="2018"/>
    <n v="136"/>
    <n v="1"/>
    <d v="2018-01-01T00:00:00"/>
    <d v="2018-12-31T00:00:00"/>
    <d v="2018-12-31T00:00:00"/>
    <x v="25"/>
    <s v="Pensiones Fondos Públicos"/>
    <n v="229"/>
    <d v="2018-12-14T00:00:00"/>
    <x v="56"/>
    <s v="ETHEL VASQUEZ ROJAS"/>
    <n v="7707"/>
    <n v="64076797"/>
    <n v="0"/>
    <n v="0"/>
    <s v="AGOTADO"/>
    <n v="0"/>
    <n v="64076797"/>
    <x v="11"/>
    <n v="229"/>
  </r>
  <r>
    <n v="2018"/>
    <n v="136"/>
    <n v="1"/>
    <d v="2018-01-01T00:00:00"/>
    <d v="2018-12-31T00:00:00"/>
    <d v="2018-12-31T00:00:00"/>
    <x v="26"/>
    <s v="ESAP"/>
    <n v="107"/>
    <d v="2018-02-02T00:00:00"/>
    <x v="45"/>
    <s v="JORGE ERNESTO PARRA LEGUIZAMON"/>
    <n v="713"/>
    <n v="3357100"/>
    <n v="0"/>
    <n v="0"/>
    <s v="AGOTADO"/>
    <n v="0"/>
    <n v="3357100"/>
    <x v="1"/>
    <n v="107"/>
  </r>
  <r>
    <n v="2018"/>
    <n v="136"/>
    <n v="1"/>
    <d v="2018-01-01T00:00:00"/>
    <d v="2018-12-31T00:00:00"/>
    <d v="2018-12-31T00:00:00"/>
    <x v="26"/>
    <s v="ESAP"/>
    <n v="112"/>
    <d v="2018-03-01T00:00:00"/>
    <x v="57"/>
    <s v="ETHEL VASQUEZ ROJAS"/>
    <n v="1195"/>
    <n v="1668"/>
    <n v="0"/>
    <n v="0"/>
    <s v="AGOTADO"/>
    <n v="0"/>
    <n v="1668"/>
    <x v="2"/>
    <n v="112"/>
  </r>
  <r>
    <n v="2018"/>
    <n v="136"/>
    <n v="1"/>
    <d v="2018-01-01T00:00:00"/>
    <d v="2018-12-31T00:00:00"/>
    <d v="2018-12-31T00:00:00"/>
    <x v="26"/>
    <s v="ESAP"/>
    <n v="114"/>
    <d v="2018-03-05T00:00:00"/>
    <x v="46"/>
    <s v="ETHEL VASQUEZ ROJAS"/>
    <n v="1331"/>
    <n v="3826200"/>
    <n v="0"/>
    <n v="0"/>
    <s v="AGOTADO"/>
    <n v="0"/>
    <n v="3826200"/>
    <x v="2"/>
    <n v="114"/>
  </r>
  <r>
    <n v="2018"/>
    <n v="136"/>
    <n v="1"/>
    <d v="2018-01-01T00:00:00"/>
    <d v="2018-12-31T00:00:00"/>
    <d v="2018-12-31T00:00:00"/>
    <x v="26"/>
    <s v="ESAP"/>
    <n v="122"/>
    <d v="2018-04-04T00:00:00"/>
    <x v="47"/>
    <s v="ETHEL VASQUEZ ROJAS"/>
    <n v="1875"/>
    <n v="3862900"/>
    <n v="0"/>
    <n v="0"/>
    <s v="AGOTADO"/>
    <n v="0"/>
    <n v="3862900"/>
    <x v="3"/>
    <n v="122"/>
  </r>
  <r>
    <n v="2018"/>
    <n v="136"/>
    <n v="1"/>
    <d v="2018-01-01T00:00:00"/>
    <d v="2018-12-31T00:00:00"/>
    <d v="2018-12-31T00:00:00"/>
    <x v="26"/>
    <s v="ESAP"/>
    <n v="128"/>
    <d v="2018-05-04T00:00:00"/>
    <x v="48"/>
    <s v="ETHEL VASQUEZ ROJAS"/>
    <n v="2456"/>
    <n v="3717200"/>
    <n v="0"/>
    <n v="0"/>
    <s v="AGOTADO"/>
    <n v="0"/>
    <n v="3717200"/>
    <x v="4"/>
    <n v="128"/>
  </r>
  <r>
    <n v="2018"/>
    <n v="136"/>
    <n v="1"/>
    <d v="2018-01-01T00:00:00"/>
    <d v="2018-12-31T00:00:00"/>
    <d v="2018-12-31T00:00:00"/>
    <x v="26"/>
    <s v="ESAP"/>
    <n v="132"/>
    <d v="2018-05-21T00:00:00"/>
    <x v="0"/>
    <s v="ETHEL VASQUEZ ROJAS"/>
    <n v="2720"/>
    <n v="866823"/>
    <n v="866823"/>
    <n v="0"/>
    <s v="ANULADO"/>
    <n v="0"/>
    <n v="0"/>
    <x v="4"/>
    <n v="132"/>
  </r>
  <r>
    <n v="2018"/>
    <n v="136"/>
    <n v="1"/>
    <d v="2018-01-01T00:00:00"/>
    <d v="2018-12-31T00:00:00"/>
    <d v="2018-12-31T00:00:00"/>
    <x v="26"/>
    <s v="ESAP"/>
    <n v="134"/>
    <d v="2018-06-01T00:00:00"/>
    <x v="49"/>
    <s v="ETHEL VASQUEZ ROJAS"/>
    <n v="2992"/>
    <n v="3755700"/>
    <n v="0"/>
    <n v="0"/>
    <s v="AGOTADO"/>
    <n v="0"/>
    <n v="3755700"/>
    <x v="5"/>
    <n v="134"/>
  </r>
  <r>
    <n v="2018"/>
    <n v="136"/>
    <n v="1"/>
    <d v="2018-01-01T00:00:00"/>
    <d v="2018-12-31T00:00:00"/>
    <d v="2018-12-31T00:00:00"/>
    <x v="26"/>
    <s v="ESAP"/>
    <n v="136"/>
    <d v="2018-06-12T00:00:00"/>
    <x v="0"/>
    <s v="ETHEL VASQUEZ ROJAS"/>
    <n v="3199"/>
    <n v="89257"/>
    <n v="89257"/>
    <n v="0"/>
    <s v="ANULADO"/>
    <n v="0"/>
    <n v="0"/>
    <x v="5"/>
    <n v="136"/>
  </r>
  <r>
    <n v="2018"/>
    <n v="136"/>
    <n v="1"/>
    <d v="2018-01-01T00:00:00"/>
    <d v="2018-12-31T00:00:00"/>
    <d v="2018-12-31T00:00:00"/>
    <x v="26"/>
    <s v="ESAP"/>
    <n v="145"/>
    <d v="2018-07-05T00:00:00"/>
    <x v="50"/>
    <s v="ETHEL VASQUEZ ROJAS"/>
    <n v="3714"/>
    <n v="8813700"/>
    <n v="0"/>
    <n v="0"/>
    <s v="AGOTADO"/>
    <n v="0"/>
    <n v="8813700"/>
    <x v="6"/>
    <n v="145"/>
  </r>
  <r>
    <n v="2018"/>
    <n v="136"/>
    <n v="1"/>
    <d v="2018-01-01T00:00:00"/>
    <d v="2018-12-31T00:00:00"/>
    <d v="2018-12-31T00:00:00"/>
    <x v="26"/>
    <s v="ESAP"/>
    <n v="158"/>
    <d v="2018-08-02T00:00:00"/>
    <x v="42"/>
    <s v="ETHEL VASQUEZ ROJAS"/>
    <n v="4379"/>
    <n v="4204200"/>
    <n v="4204200"/>
    <n v="0"/>
    <s v="ANULADO"/>
    <n v="0"/>
    <n v="0"/>
    <x v="7"/>
    <n v="158"/>
  </r>
  <r>
    <n v="2018"/>
    <n v="136"/>
    <n v="1"/>
    <d v="2018-01-01T00:00:00"/>
    <d v="2018-12-31T00:00:00"/>
    <d v="2018-12-31T00:00:00"/>
    <x v="26"/>
    <s v="ESAP"/>
    <n v="159"/>
    <d v="2018-08-02T00:00:00"/>
    <x v="51"/>
    <s v="ETHEL VASQUEZ ROJAS"/>
    <n v="4379"/>
    <n v="4204200"/>
    <n v="0"/>
    <n v="0"/>
    <s v="AGOTADO"/>
    <n v="0"/>
    <n v="4204200"/>
    <x v="7"/>
    <n v="159"/>
  </r>
  <r>
    <n v="2018"/>
    <n v="136"/>
    <n v="1"/>
    <d v="2018-01-01T00:00:00"/>
    <d v="2018-12-31T00:00:00"/>
    <d v="2018-12-31T00:00:00"/>
    <x v="26"/>
    <s v="ESAP"/>
    <n v="167"/>
    <d v="2018-08-22T00:00:00"/>
    <x v="58"/>
    <s v="ETHEL VASQUEZ ROJAS"/>
    <n v="4798"/>
    <n v="747"/>
    <n v="0"/>
    <n v="0"/>
    <s v="AGOTADO"/>
    <n v="0"/>
    <n v="747"/>
    <x v="7"/>
    <n v="167"/>
  </r>
  <r>
    <n v="2018"/>
    <n v="136"/>
    <n v="1"/>
    <d v="2018-01-01T00:00:00"/>
    <d v="2018-12-31T00:00:00"/>
    <d v="2018-12-31T00:00:00"/>
    <x v="26"/>
    <s v="ESAP"/>
    <n v="180"/>
    <d v="2018-09-05T00:00:00"/>
    <x v="52"/>
    <s v="ETHEL VASQUEZ ROJAS"/>
    <n v="5149"/>
    <n v="3632000"/>
    <n v="0"/>
    <n v="0"/>
    <s v="AGOTADO"/>
    <n v="0"/>
    <n v="3632000"/>
    <x v="8"/>
    <n v="180"/>
  </r>
  <r>
    <n v="2018"/>
    <n v="136"/>
    <n v="1"/>
    <d v="2018-01-01T00:00:00"/>
    <d v="2018-12-31T00:00:00"/>
    <d v="2018-12-31T00:00:00"/>
    <x v="26"/>
    <s v="ESAP"/>
    <n v="190"/>
    <d v="2018-10-03T00:00:00"/>
    <x v="53"/>
    <s v="ETHEL VASQUEZ ROJAS"/>
    <n v="5814"/>
    <n v="4171100"/>
    <n v="0"/>
    <n v="0"/>
    <s v="AGOTADO"/>
    <n v="0"/>
    <n v="4171100"/>
    <x v="9"/>
    <n v="190"/>
  </r>
  <r>
    <n v="2018"/>
    <n v="136"/>
    <n v="1"/>
    <d v="2018-01-01T00:00:00"/>
    <d v="2018-12-31T00:00:00"/>
    <d v="2018-12-31T00:00:00"/>
    <x v="26"/>
    <s v="ESAP"/>
    <n v="209"/>
    <d v="2018-11-07T00:00:00"/>
    <x v="54"/>
    <s v="ETHEL VASQUEZ ROJAS"/>
    <n v="6756"/>
    <n v="3722500"/>
    <n v="0"/>
    <n v="0"/>
    <s v="AGOTADO"/>
    <n v="0"/>
    <n v="3722500"/>
    <x v="10"/>
    <n v="209"/>
  </r>
  <r>
    <n v="2018"/>
    <n v="136"/>
    <n v="1"/>
    <d v="2018-01-01T00:00:00"/>
    <d v="2018-12-31T00:00:00"/>
    <d v="2018-12-31T00:00:00"/>
    <x v="26"/>
    <s v="ESAP"/>
    <n v="212"/>
    <d v="2018-11-16T00:00:00"/>
    <x v="59"/>
    <s v="ETHEL VASQUEZ ROJAS"/>
    <n v="6922"/>
    <n v="1243"/>
    <n v="0"/>
    <n v="0"/>
    <s v="AGOTADO"/>
    <n v="0"/>
    <n v="1243"/>
    <x v="10"/>
    <n v="212"/>
  </r>
  <r>
    <n v="2018"/>
    <n v="136"/>
    <n v="1"/>
    <d v="2018-01-01T00:00:00"/>
    <d v="2018-12-31T00:00:00"/>
    <d v="2018-12-31T00:00:00"/>
    <x v="26"/>
    <s v="ESAP"/>
    <n v="222"/>
    <d v="2018-12-04T00:00:00"/>
    <x v="55"/>
    <s v="ETHEL VASQUEZ ROJAS"/>
    <n v="7347"/>
    <n v="3869300"/>
    <n v="0"/>
    <n v="0"/>
    <s v="AGOTADO"/>
    <n v="0"/>
    <n v="3869300"/>
    <x v="11"/>
    <n v="222"/>
  </r>
  <r>
    <n v="2018"/>
    <n v="136"/>
    <n v="1"/>
    <d v="2018-01-01T00:00:00"/>
    <d v="2018-12-31T00:00:00"/>
    <d v="2018-12-31T00:00:00"/>
    <x v="26"/>
    <s v="ESAP"/>
    <n v="229"/>
    <d v="2018-12-14T00:00:00"/>
    <x v="56"/>
    <s v="ETHEL VASQUEZ ROJAS"/>
    <n v="7707"/>
    <n v="4629800"/>
    <n v="0"/>
    <n v="0"/>
    <s v="AGOTADO"/>
    <n v="0"/>
    <n v="4629800"/>
    <x v="11"/>
    <n v="229"/>
  </r>
  <r>
    <n v="2018"/>
    <n v="136"/>
    <n v="1"/>
    <d v="2018-01-01T00:00:00"/>
    <d v="2018-12-31T00:00:00"/>
    <d v="2018-12-31T00:00:00"/>
    <x v="27"/>
    <s v="ICBF"/>
    <n v="107"/>
    <d v="2018-02-02T00:00:00"/>
    <x v="45"/>
    <s v="JORGE ERNESTO PARRA LEGUIZAMON"/>
    <n v="713"/>
    <n v="20103900"/>
    <n v="0"/>
    <n v="0"/>
    <s v="AGOTADO"/>
    <n v="0"/>
    <n v="20103900"/>
    <x v="1"/>
    <n v="107"/>
  </r>
  <r>
    <n v="2018"/>
    <n v="136"/>
    <n v="1"/>
    <d v="2018-01-01T00:00:00"/>
    <d v="2018-12-31T00:00:00"/>
    <d v="2018-12-31T00:00:00"/>
    <x v="27"/>
    <s v="ICBF"/>
    <n v="112"/>
    <d v="2018-03-01T00:00:00"/>
    <x v="57"/>
    <s v="ETHEL VASQUEZ ROJAS"/>
    <n v="1195"/>
    <n v="1000100"/>
    <n v="0"/>
    <n v="0"/>
    <s v="AGOTADO"/>
    <n v="0"/>
    <n v="1000100"/>
    <x v="2"/>
    <n v="112"/>
  </r>
  <r>
    <n v="2018"/>
    <n v="136"/>
    <n v="1"/>
    <d v="2018-01-01T00:00:00"/>
    <d v="2018-12-31T00:00:00"/>
    <d v="2018-12-31T00:00:00"/>
    <x v="27"/>
    <s v="ICBF"/>
    <n v="114"/>
    <d v="2018-03-05T00:00:00"/>
    <x v="46"/>
    <s v="ETHEL VASQUEZ ROJAS"/>
    <n v="1331"/>
    <n v="22919300"/>
    <n v="0"/>
    <n v="0"/>
    <s v="AGOTADO"/>
    <n v="0"/>
    <n v="22919300"/>
    <x v="2"/>
    <n v="114"/>
  </r>
  <r>
    <n v="2018"/>
    <n v="136"/>
    <n v="1"/>
    <d v="2018-01-01T00:00:00"/>
    <d v="2018-12-31T00:00:00"/>
    <d v="2018-12-31T00:00:00"/>
    <x v="27"/>
    <s v="ICBF"/>
    <n v="122"/>
    <d v="2018-04-04T00:00:00"/>
    <x v="47"/>
    <s v="ETHEL VASQUEZ ROJAS"/>
    <n v="1875"/>
    <n v="23142300"/>
    <n v="0"/>
    <n v="0"/>
    <s v="AGOTADO"/>
    <n v="0"/>
    <n v="23142300"/>
    <x v="3"/>
    <n v="122"/>
  </r>
  <r>
    <n v="2018"/>
    <n v="136"/>
    <n v="1"/>
    <d v="2018-01-01T00:00:00"/>
    <d v="2018-12-31T00:00:00"/>
    <d v="2018-12-31T00:00:00"/>
    <x v="27"/>
    <s v="ICBF"/>
    <n v="128"/>
    <d v="2018-05-04T00:00:00"/>
    <x v="48"/>
    <s v="ETHEL VASQUEZ ROJAS"/>
    <n v="2456"/>
    <n v="22263000"/>
    <n v="0"/>
    <n v="0"/>
    <s v="AGOTADO"/>
    <n v="0"/>
    <n v="22263000"/>
    <x v="4"/>
    <n v="128"/>
  </r>
  <r>
    <n v="2018"/>
    <n v="136"/>
    <n v="1"/>
    <d v="2018-01-01T00:00:00"/>
    <d v="2018-12-31T00:00:00"/>
    <d v="2018-12-31T00:00:00"/>
    <x v="27"/>
    <s v="ICBF"/>
    <n v="132"/>
    <d v="2018-05-21T00:00:00"/>
    <x v="0"/>
    <s v="ETHEL VASQUEZ ROJAS"/>
    <n v="2720"/>
    <n v="5200940"/>
    <n v="5200940"/>
    <n v="0"/>
    <s v="ANULADO"/>
    <n v="0"/>
    <n v="0"/>
    <x v="4"/>
    <n v="132"/>
  </r>
  <r>
    <n v="2018"/>
    <n v="136"/>
    <n v="1"/>
    <d v="2018-01-01T00:00:00"/>
    <d v="2018-12-31T00:00:00"/>
    <d v="2018-12-31T00:00:00"/>
    <x v="27"/>
    <s v="ICBF"/>
    <n v="134"/>
    <d v="2018-06-01T00:00:00"/>
    <x v="49"/>
    <s v="ETHEL VASQUEZ ROJAS"/>
    <n v="2992"/>
    <n v="22497200"/>
    <n v="0"/>
    <n v="0"/>
    <s v="AGOTADO"/>
    <n v="0"/>
    <n v="22497200"/>
    <x v="5"/>
    <n v="134"/>
  </r>
  <r>
    <n v="2018"/>
    <n v="136"/>
    <n v="1"/>
    <d v="2018-01-01T00:00:00"/>
    <d v="2018-12-31T00:00:00"/>
    <d v="2018-12-31T00:00:00"/>
    <x v="27"/>
    <s v="ICBF"/>
    <n v="136"/>
    <d v="2018-06-12T00:00:00"/>
    <x v="0"/>
    <s v="ETHEL VASQUEZ ROJAS"/>
    <n v="3199"/>
    <n v="5355423"/>
    <n v="5355423"/>
    <n v="0"/>
    <s v="ANULADO"/>
    <n v="0"/>
    <n v="0"/>
    <x v="5"/>
    <n v="136"/>
  </r>
  <r>
    <n v="2018"/>
    <n v="136"/>
    <n v="1"/>
    <d v="2018-01-01T00:00:00"/>
    <d v="2018-12-31T00:00:00"/>
    <d v="2018-12-31T00:00:00"/>
    <x v="27"/>
    <s v="ICBF"/>
    <n v="145"/>
    <d v="2018-07-05T00:00:00"/>
    <x v="50"/>
    <s v="ETHEL VASQUEZ ROJAS"/>
    <n v="3714"/>
    <n v="52847200"/>
    <n v="0"/>
    <n v="0"/>
    <s v="AGOTADO"/>
    <n v="0"/>
    <n v="52847200"/>
    <x v="6"/>
    <n v="145"/>
  </r>
  <r>
    <n v="2018"/>
    <n v="136"/>
    <n v="1"/>
    <d v="2018-01-01T00:00:00"/>
    <d v="2018-12-31T00:00:00"/>
    <d v="2018-12-31T00:00:00"/>
    <x v="27"/>
    <s v="ICBF"/>
    <n v="158"/>
    <d v="2018-08-02T00:00:00"/>
    <x v="42"/>
    <s v="ETHEL VASQUEZ ROJAS"/>
    <n v="4379"/>
    <n v="25184800"/>
    <n v="25184800"/>
    <n v="0"/>
    <s v="ANULADO"/>
    <n v="0"/>
    <n v="0"/>
    <x v="7"/>
    <n v="158"/>
  </r>
  <r>
    <n v="2018"/>
    <n v="136"/>
    <n v="1"/>
    <d v="2018-01-01T00:00:00"/>
    <d v="2018-12-31T00:00:00"/>
    <d v="2018-12-31T00:00:00"/>
    <x v="27"/>
    <s v="ICBF"/>
    <n v="159"/>
    <d v="2018-08-02T00:00:00"/>
    <x v="51"/>
    <s v="ETHEL VASQUEZ ROJAS"/>
    <n v="4379"/>
    <n v="25184800"/>
    <n v="0"/>
    <n v="0"/>
    <s v="AGOTADO"/>
    <n v="0"/>
    <n v="25184800"/>
    <x v="7"/>
    <n v="159"/>
  </r>
  <r>
    <n v="2018"/>
    <n v="136"/>
    <n v="1"/>
    <d v="2018-01-01T00:00:00"/>
    <d v="2018-12-31T00:00:00"/>
    <d v="2018-12-31T00:00:00"/>
    <x v="27"/>
    <s v="ICBF"/>
    <n v="167"/>
    <d v="2018-08-22T00:00:00"/>
    <x v="58"/>
    <s v="ETHEL VASQUEZ ROJAS"/>
    <n v="4798"/>
    <n v="4482"/>
    <n v="0"/>
    <n v="0"/>
    <s v="AGOTADO"/>
    <n v="0"/>
    <n v="4482"/>
    <x v="7"/>
    <n v="167"/>
  </r>
  <r>
    <n v="2018"/>
    <n v="136"/>
    <n v="1"/>
    <d v="2018-01-01T00:00:00"/>
    <d v="2018-12-31T00:00:00"/>
    <d v="2018-12-31T00:00:00"/>
    <x v="27"/>
    <s v="ICBF"/>
    <n v="180"/>
    <d v="2018-09-05T00:00:00"/>
    <x v="52"/>
    <s v="ETHEL VASQUEZ ROJAS"/>
    <n v="5149"/>
    <n v="21754100"/>
    <n v="0"/>
    <n v="0"/>
    <s v="AGOTADO"/>
    <n v="0"/>
    <n v="21754100"/>
    <x v="8"/>
    <n v="180"/>
  </r>
  <r>
    <n v="2018"/>
    <n v="136"/>
    <n v="1"/>
    <d v="2018-01-01T00:00:00"/>
    <d v="2018-12-31T00:00:00"/>
    <d v="2018-12-31T00:00:00"/>
    <x v="27"/>
    <s v="ICBF"/>
    <n v="190"/>
    <d v="2018-10-03T00:00:00"/>
    <x v="53"/>
    <s v="ETHEL VASQUEZ ROJAS"/>
    <n v="5814"/>
    <n v="24988600"/>
    <n v="0"/>
    <n v="0"/>
    <s v="AGOTADO"/>
    <n v="0"/>
    <n v="24988600"/>
    <x v="9"/>
    <n v="190"/>
  </r>
  <r>
    <n v="2018"/>
    <n v="136"/>
    <n v="1"/>
    <d v="2018-01-01T00:00:00"/>
    <d v="2018-12-31T00:00:00"/>
    <d v="2018-12-31T00:00:00"/>
    <x v="27"/>
    <s v="ICBF"/>
    <n v="209"/>
    <d v="2018-11-07T00:00:00"/>
    <x v="54"/>
    <s v="ETHEL VASQUEZ ROJAS"/>
    <n v="6756"/>
    <n v="22299200"/>
    <n v="0"/>
    <n v="0"/>
    <s v="AGOTADO"/>
    <n v="0"/>
    <n v="22299200"/>
    <x v="10"/>
    <n v="209"/>
  </r>
  <r>
    <n v="2018"/>
    <n v="136"/>
    <n v="1"/>
    <d v="2018-01-01T00:00:00"/>
    <d v="2018-12-31T00:00:00"/>
    <d v="2018-12-31T00:00:00"/>
    <x v="27"/>
    <s v="ICBF"/>
    <n v="212"/>
    <d v="2018-11-16T00:00:00"/>
    <x v="59"/>
    <s v="ETHEL VASQUEZ ROJAS"/>
    <n v="6922"/>
    <n v="7459"/>
    <n v="0"/>
    <n v="0"/>
    <s v="AGOTADO"/>
    <n v="0"/>
    <n v="7459"/>
    <x v="10"/>
    <n v="212"/>
  </r>
  <r>
    <n v="2018"/>
    <n v="136"/>
    <n v="1"/>
    <d v="2018-01-01T00:00:00"/>
    <d v="2018-12-31T00:00:00"/>
    <d v="2018-12-31T00:00:00"/>
    <x v="27"/>
    <s v="ICBF"/>
    <n v="222"/>
    <d v="2018-12-04T00:00:00"/>
    <x v="55"/>
    <s v="ETHEL VASQUEZ ROJAS"/>
    <n v="7347"/>
    <n v="23176000"/>
    <n v="0"/>
    <n v="0"/>
    <s v="AGOTADO"/>
    <n v="0"/>
    <n v="23176000"/>
    <x v="11"/>
    <n v="222"/>
  </r>
  <r>
    <n v="2018"/>
    <n v="136"/>
    <n v="1"/>
    <d v="2018-01-01T00:00:00"/>
    <d v="2018-12-31T00:00:00"/>
    <d v="2018-12-31T00:00:00"/>
    <x v="27"/>
    <s v="ICBF"/>
    <n v="229"/>
    <d v="2018-12-14T00:00:00"/>
    <x v="56"/>
    <s v="ETHEL VASQUEZ ROJAS"/>
    <n v="7707"/>
    <n v="27742400"/>
    <n v="0"/>
    <n v="0"/>
    <s v="AGOTADO"/>
    <n v="0"/>
    <n v="27742400"/>
    <x v="11"/>
    <n v="229"/>
  </r>
  <r>
    <n v="2018"/>
    <n v="136"/>
    <n v="1"/>
    <d v="2018-01-01T00:00:00"/>
    <d v="2018-12-31T00:00:00"/>
    <d v="2018-12-31T00:00:00"/>
    <x v="28"/>
    <s v="SENA"/>
    <n v="107"/>
    <d v="2018-02-02T00:00:00"/>
    <x v="45"/>
    <s v="JORGE ERNESTO PARRA LEGUIZAMON"/>
    <n v="713"/>
    <n v="3357100"/>
    <n v="0"/>
    <n v="0"/>
    <s v="AGOTADO"/>
    <n v="0"/>
    <n v="3357100"/>
    <x v="1"/>
    <n v="107"/>
  </r>
  <r>
    <n v="2018"/>
    <n v="136"/>
    <n v="1"/>
    <d v="2018-01-01T00:00:00"/>
    <d v="2018-12-31T00:00:00"/>
    <d v="2018-12-31T00:00:00"/>
    <x v="28"/>
    <s v="SENA"/>
    <n v="112"/>
    <d v="2018-03-01T00:00:00"/>
    <x v="57"/>
    <s v="ETHEL VASQUEZ ROJAS"/>
    <n v="1195"/>
    <n v="1668"/>
    <n v="0"/>
    <n v="0"/>
    <s v="AGOTADO"/>
    <n v="0"/>
    <n v="1668"/>
    <x v="2"/>
    <n v="112"/>
  </r>
  <r>
    <n v="2018"/>
    <n v="136"/>
    <n v="1"/>
    <d v="2018-01-01T00:00:00"/>
    <d v="2018-12-31T00:00:00"/>
    <d v="2018-12-31T00:00:00"/>
    <x v="28"/>
    <s v="SENA"/>
    <n v="114"/>
    <d v="2018-03-05T00:00:00"/>
    <x v="46"/>
    <s v="ETHEL VASQUEZ ROJAS"/>
    <n v="1331"/>
    <n v="3826200"/>
    <n v="0"/>
    <n v="0"/>
    <s v="AGOTADO"/>
    <n v="0"/>
    <n v="3826200"/>
    <x v="2"/>
    <n v="114"/>
  </r>
  <r>
    <n v="2018"/>
    <n v="136"/>
    <n v="1"/>
    <d v="2018-01-01T00:00:00"/>
    <d v="2018-12-31T00:00:00"/>
    <d v="2018-12-31T00:00:00"/>
    <x v="28"/>
    <s v="SENA"/>
    <n v="122"/>
    <d v="2018-04-04T00:00:00"/>
    <x v="47"/>
    <s v="ETHEL VASQUEZ ROJAS"/>
    <n v="1875"/>
    <n v="3862900"/>
    <n v="0"/>
    <n v="0"/>
    <s v="AGOTADO"/>
    <n v="0"/>
    <n v="3862900"/>
    <x v="3"/>
    <n v="122"/>
  </r>
  <r>
    <n v="2018"/>
    <n v="136"/>
    <n v="1"/>
    <d v="2018-01-01T00:00:00"/>
    <d v="2018-12-31T00:00:00"/>
    <d v="2018-12-31T00:00:00"/>
    <x v="28"/>
    <s v="SENA"/>
    <n v="128"/>
    <d v="2018-05-04T00:00:00"/>
    <x v="48"/>
    <s v="ETHEL VASQUEZ ROJAS"/>
    <n v="2456"/>
    <n v="3717200"/>
    <n v="0"/>
    <n v="0"/>
    <s v="AGOTADO"/>
    <n v="0"/>
    <n v="3717200"/>
    <x v="4"/>
    <n v="128"/>
  </r>
  <r>
    <n v="2018"/>
    <n v="136"/>
    <n v="1"/>
    <d v="2018-01-01T00:00:00"/>
    <d v="2018-12-31T00:00:00"/>
    <d v="2018-12-31T00:00:00"/>
    <x v="28"/>
    <s v="SENA"/>
    <n v="132"/>
    <d v="2018-05-21T00:00:00"/>
    <x v="0"/>
    <s v="ETHEL VASQUEZ ROJAS"/>
    <n v="2720"/>
    <n v="866823"/>
    <n v="866823"/>
    <n v="0"/>
    <s v="ANULADO"/>
    <n v="0"/>
    <n v="0"/>
    <x v="4"/>
    <n v="132"/>
  </r>
  <r>
    <n v="2018"/>
    <n v="136"/>
    <n v="1"/>
    <d v="2018-01-01T00:00:00"/>
    <d v="2018-12-31T00:00:00"/>
    <d v="2018-12-31T00:00:00"/>
    <x v="28"/>
    <s v="SENA"/>
    <n v="134"/>
    <d v="2018-06-01T00:00:00"/>
    <x v="49"/>
    <s v="ETHEL VASQUEZ ROJAS"/>
    <n v="2992"/>
    <n v="3755700"/>
    <n v="0"/>
    <n v="0"/>
    <s v="AGOTADO"/>
    <n v="0"/>
    <n v="3755700"/>
    <x v="5"/>
    <n v="134"/>
  </r>
  <r>
    <n v="2018"/>
    <n v="136"/>
    <n v="1"/>
    <d v="2018-01-01T00:00:00"/>
    <d v="2018-12-31T00:00:00"/>
    <d v="2018-12-31T00:00:00"/>
    <x v="28"/>
    <s v="SENA"/>
    <n v="136"/>
    <d v="2018-06-12T00:00:00"/>
    <x v="0"/>
    <s v="ETHEL VASQUEZ ROJAS"/>
    <n v="3199"/>
    <n v="89257"/>
    <n v="89257"/>
    <n v="0"/>
    <s v="ANULADO"/>
    <n v="0"/>
    <n v="0"/>
    <x v="5"/>
    <n v="136"/>
  </r>
  <r>
    <n v="2018"/>
    <n v="136"/>
    <n v="1"/>
    <d v="2018-01-01T00:00:00"/>
    <d v="2018-12-31T00:00:00"/>
    <d v="2018-12-31T00:00:00"/>
    <x v="28"/>
    <s v="SENA"/>
    <n v="145"/>
    <d v="2018-07-05T00:00:00"/>
    <x v="50"/>
    <s v="ETHEL VASQUEZ ROJAS"/>
    <n v="3714"/>
    <n v="8813700"/>
    <n v="0"/>
    <n v="0"/>
    <s v="AGOTADO"/>
    <n v="0"/>
    <n v="8813700"/>
    <x v="6"/>
    <n v="145"/>
  </r>
  <r>
    <n v="2018"/>
    <n v="136"/>
    <n v="1"/>
    <d v="2018-01-01T00:00:00"/>
    <d v="2018-12-31T00:00:00"/>
    <d v="2018-12-31T00:00:00"/>
    <x v="28"/>
    <s v="SENA"/>
    <n v="158"/>
    <d v="2018-08-02T00:00:00"/>
    <x v="42"/>
    <s v="ETHEL VASQUEZ ROJAS"/>
    <n v="4379"/>
    <n v="4204200"/>
    <n v="4204200"/>
    <n v="0"/>
    <s v="ANULADO"/>
    <n v="0"/>
    <n v="0"/>
    <x v="7"/>
    <n v="158"/>
  </r>
  <r>
    <n v="2018"/>
    <n v="136"/>
    <n v="1"/>
    <d v="2018-01-01T00:00:00"/>
    <d v="2018-12-31T00:00:00"/>
    <d v="2018-12-31T00:00:00"/>
    <x v="28"/>
    <s v="SENA"/>
    <n v="159"/>
    <d v="2018-08-02T00:00:00"/>
    <x v="51"/>
    <s v="ETHEL VASQUEZ ROJAS"/>
    <n v="4379"/>
    <n v="4204200"/>
    <n v="0"/>
    <n v="0"/>
    <s v="AGOTADO"/>
    <n v="0"/>
    <n v="4204200"/>
    <x v="7"/>
    <n v="159"/>
  </r>
  <r>
    <n v="2018"/>
    <n v="136"/>
    <n v="1"/>
    <d v="2018-01-01T00:00:00"/>
    <d v="2018-12-31T00:00:00"/>
    <d v="2018-12-31T00:00:00"/>
    <x v="28"/>
    <s v="SENA"/>
    <n v="167"/>
    <d v="2018-08-22T00:00:00"/>
    <x v="58"/>
    <s v="ETHEL VASQUEZ ROJAS"/>
    <n v="4798"/>
    <n v="747"/>
    <n v="0"/>
    <n v="0"/>
    <s v="AGOTADO"/>
    <n v="0"/>
    <n v="747"/>
    <x v="7"/>
    <n v="167"/>
  </r>
  <r>
    <n v="2018"/>
    <n v="136"/>
    <n v="1"/>
    <d v="2018-01-01T00:00:00"/>
    <d v="2018-12-31T00:00:00"/>
    <d v="2018-12-31T00:00:00"/>
    <x v="28"/>
    <s v="SENA"/>
    <n v="180"/>
    <d v="2018-09-05T00:00:00"/>
    <x v="52"/>
    <s v="ETHEL VASQUEZ ROJAS"/>
    <n v="5149"/>
    <n v="3632000"/>
    <n v="0"/>
    <n v="0"/>
    <s v="AGOTADO"/>
    <n v="0"/>
    <n v="3632000"/>
    <x v="8"/>
    <n v="180"/>
  </r>
  <r>
    <n v="2018"/>
    <n v="136"/>
    <n v="1"/>
    <d v="2018-01-01T00:00:00"/>
    <d v="2018-12-31T00:00:00"/>
    <d v="2018-12-31T00:00:00"/>
    <x v="28"/>
    <s v="SENA"/>
    <n v="190"/>
    <d v="2018-10-03T00:00:00"/>
    <x v="53"/>
    <s v="ETHEL VASQUEZ ROJAS"/>
    <n v="5814"/>
    <n v="4171100"/>
    <n v="0"/>
    <n v="0"/>
    <s v="AGOTADO"/>
    <n v="0"/>
    <n v="4171100"/>
    <x v="9"/>
    <n v="190"/>
  </r>
  <r>
    <n v="2018"/>
    <n v="136"/>
    <n v="1"/>
    <d v="2018-01-01T00:00:00"/>
    <d v="2018-12-31T00:00:00"/>
    <d v="2018-12-31T00:00:00"/>
    <x v="28"/>
    <s v="SENA"/>
    <n v="209"/>
    <d v="2018-11-07T00:00:00"/>
    <x v="54"/>
    <s v="ETHEL VASQUEZ ROJAS"/>
    <n v="6756"/>
    <n v="3722500"/>
    <n v="0"/>
    <n v="0"/>
    <s v="AGOTADO"/>
    <n v="0"/>
    <n v="3722500"/>
    <x v="10"/>
    <n v="209"/>
  </r>
  <r>
    <n v="2018"/>
    <n v="136"/>
    <n v="1"/>
    <d v="2018-01-01T00:00:00"/>
    <d v="2018-12-31T00:00:00"/>
    <d v="2018-12-31T00:00:00"/>
    <x v="28"/>
    <s v="SENA"/>
    <n v="212"/>
    <d v="2018-11-16T00:00:00"/>
    <x v="59"/>
    <s v="ETHEL VASQUEZ ROJAS"/>
    <n v="6922"/>
    <n v="1243"/>
    <n v="0"/>
    <n v="0"/>
    <s v="AGOTADO"/>
    <n v="0"/>
    <n v="1243"/>
    <x v="10"/>
    <n v="212"/>
  </r>
  <r>
    <n v="2018"/>
    <n v="136"/>
    <n v="1"/>
    <d v="2018-01-01T00:00:00"/>
    <d v="2018-12-31T00:00:00"/>
    <d v="2018-12-31T00:00:00"/>
    <x v="28"/>
    <s v="SENA"/>
    <n v="222"/>
    <d v="2018-12-04T00:00:00"/>
    <x v="55"/>
    <s v="ETHEL VASQUEZ ROJAS"/>
    <n v="7347"/>
    <n v="3869300"/>
    <n v="0"/>
    <n v="0"/>
    <s v="AGOTADO"/>
    <n v="0"/>
    <n v="3869300"/>
    <x v="11"/>
    <n v="222"/>
  </r>
  <r>
    <n v="2018"/>
    <n v="136"/>
    <n v="1"/>
    <d v="2018-01-01T00:00:00"/>
    <d v="2018-12-31T00:00:00"/>
    <d v="2018-12-31T00:00:00"/>
    <x v="28"/>
    <s v="SENA"/>
    <n v="229"/>
    <d v="2018-12-14T00:00:00"/>
    <x v="56"/>
    <s v="ETHEL VASQUEZ ROJAS"/>
    <n v="7707"/>
    <n v="4629800"/>
    <n v="0"/>
    <n v="0"/>
    <s v="AGOTADO"/>
    <n v="0"/>
    <n v="4629800"/>
    <x v="11"/>
    <n v="229"/>
  </r>
  <r>
    <n v="2018"/>
    <n v="136"/>
    <n v="1"/>
    <d v="2018-01-01T00:00:00"/>
    <d v="2018-12-31T00:00:00"/>
    <d v="2018-12-31T00:00:00"/>
    <x v="29"/>
    <s v="Institutos Técnicos"/>
    <n v="107"/>
    <d v="2018-02-02T00:00:00"/>
    <x v="45"/>
    <s v="JORGE ERNESTO PARRA LEGUIZAMON"/>
    <n v="713"/>
    <n v="6707000"/>
    <n v="0"/>
    <n v="0"/>
    <s v="AGOTADO"/>
    <n v="0"/>
    <n v="6707000"/>
    <x v="1"/>
    <n v="107"/>
  </r>
  <r>
    <n v="2018"/>
    <n v="136"/>
    <n v="1"/>
    <d v="2018-01-01T00:00:00"/>
    <d v="2018-12-31T00:00:00"/>
    <d v="2018-12-31T00:00:00"/>
    <x v="29"/>
    <s v="Institutos Técnicos"/>
    <n v="112"/>
    <d v="2018-03-01T00:00:00"/>
    <x v="57"/>
    <s v="ETHEL VASQUEZ ROJAS"/>
    <n v="1195"/>
    <n v="3334"/>
    <n v="0"/>
    <n v="0"/>
    <s v="AGOTADO"/>
    <n v="0"/>
    <n v="3334"/>
    <x v="2"/>
    <n v="112"/>
  </r>
  <r>
    <n v="2018"/>
    <n v="136"/>
    <n v="1"/>
    <d v="2018-01-01T00:00:00"/>
    <d v="2018-12-31T00:00:00"/>
    <d v="2018-12-31T00:00:00"/>
    <x v="29"/>
    <s v="Institutos Técnicos"/>
    <n v="114"/>
    <d v="2018-03-05T00:00:00"/>
    <x v="46"/>
    <s v="ETHEL VASQUEZ ROJAS"/>
    <n v="1331"/>
    <n v="7645500"/>
    <n v="0"/>
    <n v="0"/>
    <s v="AGOTADO"/>
    <n v="0"/>
    <n v="7645500"/>
    <x v="2"/>
    <n v="114"/>
  </r>
  <r>
    <n v="2018"/>
    <n v="136"/>
    <n v="1"/>
    <d v="2018-01-01T00:00:00"/>
    <d v="2018-12-31T00:00:00"/>
    <d v="2018-12-31T00:00:00"/>
    <x v="29"/>
    <s v="Institutos Técnicos"/>
    <n v="122"/>
    <d v="2018-04-04T00:00:00"/>
    <x v="47"/>
    <s v="ETHEL VASQUEZ ROJAS"/>
    <n v="1875"/>
    <n v="7719500"/>
    <n v="0"/>
    <n v="0"/>
    <s v="AGOTADO"/>
    <n v="0"/>
    <n v="7719500"/>
    <x v="3"/>
    <n v="122"/>
  </r>
  <r>
    <n v="2018"/>
    <n v="136"/>
    <n v="1"/>
    <d v="2018-01-01T00:00:00"/>
    <d v="2018-12-31T00:00:00"/>
    <d v="2018-12-31T00:00:00"/>
    <x v="29"/>
    <s v="Institutos Técnicos"/>
    <n v="128"/>
    <d v="2018-05-04T00:00:00"/>
    <x v="48"/>
    <s v="ETHEL VASQUEZ ROJAS"/>
    <n v="2456"/>
    <n v="7426600"/>
    <n v="0"/>
    <n v="0"/>
    <s v="AGOTADO"/>
    <n v="0"/>
    <n v="7426600"/>
    <x v="4"/>
    <n v="128"/>
  </r>
  <r>
    <n v="2018"/>
    <n v="136"/>
    <n v="1"/>
    <d v="2018-01-01T00:00:00"/>
    <d v="2018-12-31T00:00:00"/>
    <d v="2018-12-31T00:00:00"/>
    <x v="29"/>
    <s v="Institutos Técnicos"/>
    <n v="132"/>
    <d v="2018-05-21T00:00:00"/>
    <x v="0"/>
    <s v="ETHEL VASQUEZ ROJAS"/>
    <n v="2720"/>
    <n v="1733646"/>
    <n v="1733646"/>
    <n v="0"/>
    <s v="ANULADO"/>
    <n v="0"/>
    <n v="0"/>
    <x v="4"/>
    <n v="132"/>
  </r>
  <r>
    <n v="2018"/>
    <n v="136"/>
    <n v="1"/>
    <d v="2018-01-01T00:00:00"/>
    <d v="2018-12-31T00:00:00"/>
    <d v="2018-12-31T00:00:00"/>
    <x v="29"/>
    <s v="Institutos Técnicos"/>
    <n v="134"/>
    <d v="2018-06-01T00:00:00"/>
    <x v="49"/>
    <s v="ETHEL VASQUEZ ROJAS"/>
    <n v="2992"/>
    <n v="7504800"/>
    <n v="0"/>
    <n v="0"/>
    <s v="AGOTADO"/>
    <n v="0"/>
    <n v="7504800"/>
    <x v="5"/>
    <n v="134"/>
  </r>
  <r>
    <n v="2018"/>
    <n v="136"/>
    <n v="1"/>
    <d v="2018-01-01T00:00:00"/>
    <d v="2018-12-31T00:00:00"/>
    <d v="2018-12-31T00:00:00"/>
    <x v="29"/>
    <s v="Institutos Técnicos"/>
    <n v="136"/>
    <d v="2018-06-12T00:00:00"/>
    <x v="0"/>
    <s v="ETHEL VASQUEZ ROJAS"/>
    <n v="3199"/>
    <n v="1785140"/>
    <n v="1785140"/>
    <n v="0"/>
    <s v="ANULADO"/>
    <n v="0"/>
    <n v="0"/>
    <x v="5"/>
    <n v="136"/>
  </r>
  <r>
    <n v="2018"/>
    <n v="136"/>
    <n v="1"/>
    <d v="2018-01-01T00:00:00"/>
    <d v="2018-12-31T00:00:00"/>
    <d v="2018-12-31T00:00:00"/>
    <x v="29"/>
    <s v="Institutos Técnicos"/>
    <n v="145"/>
    <d v="2018-07-05T00:00:00"/>
    <x v="50"/>
    <s v="ETHEL VASQUEZ ROJAS"/>
    <n v="3714"/>
    <n v="17620700"/>
    <n v="0"/>
    <n v="0"/>
    <s v="AGOTADO"/>
    <n v="0"/>
    <n v="17620700"/>
    <x v="6"/>
    <n v="145"/>
  </r>
  <r>
    <n v="2018"/>
    <n v="136"/>
    <n v="1"/>
    <d v="2018-01-01T00:00:00"/>
    <d v="2018-12-31T00:00:00"/>
    <d v="2018-12-31T00:00:00"/>
    <x v="29"/>
    <s v="Institutos Técnicos"/>
    <n v="158"/>
    <d v="2018-08-02T00:00:00"/>
    <x v="42"/>
    <s v="ETHEL VASQUEZ ROJAS"/>
    <n v="4379"/>
    <n v="8400600"/>
    <n v="8400600"/>
    <n v="0"/>
    <s v="ANULADO"/>
    <n v="0"/>
    <n v="0"/>
    <x v="7"/>
    <n v="158"/>
  </r>
  <r>
    <n v="2018"/>
    <n v="136"/>
    <n v="1"/>
    <d v="2018-01-01T00:00:00"/>
    <d v="2018-12-31T00:00:00"/>
    <d v="2018-12-31T00:00:00"/>
    <x v="29"/>
    <s v="Institutos Técnicos"/>
    <n v="159"/>
    <d v="2018-08-02T00:00:00"/>
    <x v="51"/>
    <s v="ETHEL VASQUEZ ROJAS"/>
    <n v="4379"/>
    <n v="8400600"/>
    <n v="0"/>
    <n v="0"/>
    <s v="AGOTADO"/>
    <n v="0"/>
    <n v="8400600"/>
    <x v="7"/>
    <n v="159"/>
  </r>
  <r>
    <n v="2018"/>
    <n v="136"/>
    <n v="1"/>
    <d v="2018-01-01T00:00:00"/>
    <d v="2018-12-31T00:00:00"/>
    <d v="2018-12-31T00:00:00"/>
    <x v="29"/>
    <s v="Institutos Técnicos"/>
    <n v="167"/>
    <d v="2018-08-22T00:00:00"/>
    <x v="58"/>
    <s v="ETHEL VASQUEZ ROJAS"/>
    <n v="4798"/>
    <n v="1494"/>
    <n v="0"/>
    <n v="0"/>
    <s v="AGOTADO"/>
    <n v="0"/>
    <n v="1494"/>
    <x v="7"/>
    <n v="167"/>
  </r>
  <r>
    <n v="2018"/>
    <n v="136"/>
    <n v="1"/>
    <d v="2018-01-01T00:00:00"/>
    <d v="2018-12-31T00:00:00"/>
    <d v="2018-12-31T00:00:00"/>
    <x v="29"/>
    <s v="Institutos Técnicos"/>
    <n v="180"/>
    <d v="2018-09-05T00:00:00"/>
    <x v="52"/>
    <s v="ETHEL VASQUEZ ROJAS"/>
    <n v="5149"/>
    <n v="7256600"/>
    <n v="0"/>
    <n v="0"/>
    <s v="AGOTADO"/>
    <n v="0"/>
    <n v="7256600"/>
    <x v="8"/>
    <n v="180"/>
  </r>
  <r>
    <n v="2018"/>
    <n v="136"/>
    <n v="1"/>
    <d v="2018-01-01T00:00:00"/>
    <d v="2018-12-31T00:00:00"/>
    <d v="2018-12-31T00:00:00"/>
    <x v="29"/>
    <s v="Institutos Técnicos"/>
    <n v="190"/>
    <d v="2018-10-03T00:00:00"/>
    <x v="53"/>
    <s v="ETHEL VASQUEZ ROJAS"/>
    <n v="5814"/>
    <n v="8335300"/>
    <n v="0"/>
    <n v="0"/>
    <s v="AGOTADO"/>
    <n v="0"/>
    <n v="8335300"/>
    <x v="9"/>
    <n v="190"/>
  </r>
  <r>
    <n v="2018"/>
    <n v="136"/>
    <n v="1"/>
    <d v="2018-01-01T00:00:00"/>
    <d v="2018-12-31T00:00:00"/>
    <d v="2018-12-31T00:00:00"/>
    <x v="29"/>
    <s v="Institutos Técnicos"/>
    <n v="209"/>
    <d v="2018-11-07T00:00:00"/>
    <x v="54"/>
    <s v="ETHEL VASQUEZ ROJAS"/>
    <n v="6756"/>
    <n v="7438700"/>
    <n v="0"/>
    <n v="0"/>
    <s v="AGOTADO"/>
    <n v="0"/>
    <n v="7438700"/>
    <x v="10"/>
    <n v="209"/>
  </r>
  <r>
    <n v="2018"/>
    <n v="136"/>
    <n v="1"/>
    <d v="2018-01-01T00:00:00"/>
    <d v="2018-12-31T00:00:00"/>
    <d v="2018-12-31T00:00:00"/>
    <x v="29"/>
    <s v="Institutos Técnicos"/>
    <n v="212"/>
    <d v="2018-11-16T00:00:00"/>
    <x v="59"/>
    <s v="ETHEL VASQUEZ ROJAS"/>
    <n v="6922"/>
    <n v="2486"/>
    <n v="0"/>
    <n v="0"/>
    <s v="AGOTADO"/>
    <n v="0"/>
    <n v="2486"/>
    <x v="10"/>
    <n v="212"/>
  </r>
  <r>
    <n v="2018"/>
    <n v="136"/>
    <n v="1"/>
    <d v="2018-01-01T00:00:00"/>
    <d v="2018-12-31T00:00:00"/>
    <d v="2018-12-31T00:00:00"/>
    <x v="29"/>
    <s v="Institutos Técnicos"/>
    <n v="222"/>
    <d v="2018-12-04T00:00:00"/>
    <x v="55"/>
    <s v="ETHEL VASQUEZ ROJAS"/>
    <n v="7347"/>
    <n v="7731200"/>
    <n v="0"/>
    <n v="0"/>
    <s v="AGOTADO"/>
    <n v="0"/>
    <n v="7731200"/>
    <x v="11"/>
    <n v="222"/>
  </r>
  <r>
    <n v="2018"/>
    <n v="136"/>
    <n v="1"/>
    <d v="2018-01-01T00:00:00"/>
    <d v="2018-12-31T00:00:00"/>
    <d v="2018-12-31T00:00:00"/>
    <x v="29"/>
    <s v="Institutos Técnicos"/>
    <n v="229"/>
    <d v="2018-12-14T00:00:00"/>
    <x v="56"/>
    <s v="ETHEL VASQUEZ ROJAS"/>
    <n v="7707"/>
    <n v="9252900"/>
    <n v="0"/>
    <n v="0"/>
    <s v="AGOTADO"/>
    <n v="0"/>
    <n v="9252900"/>
    <x v="11"/>
    <n v="229"/>
  </r>
  <r>
    <n v="2018"/>
    <n v="136"/>
    <n v="1"/>
    <d v="2018-01-01T00:00:00"/>
    <d v="2018-12-31T00:00:00"/>
    <d v="2018-12-31T00:00:00"/>
    <x v="30"/>
    <s v="Comisiones"/>
    <n v="107"/>
    <d v="2018-02-02T00:00:00"/>
    <x v="45"/>
    <s v="JORGE ERNESTO PARRA LEGUIZAMON"/>
    <n v="713"/>
    <n v="92677"/>
    <n v="0"/>
    <n v="0"/>
    <s v="AGOTADO"/>
    <n v="0"/>
    <n v="92677"/>
    <x v="1"/>
    <n v="107"/>
  </r>
  <r>
    <n v="2018"/>
    <n v="136"/>
    <n v="1"/>
    <d v="2018-01-01T00:00:00"/>
    <d v="2018-12-31T00:00:00"/>
    <d v="2018-12-31T00:00:00"/>
    <x v="30"/>
    <s v="Comisiones"/>
    <n v="114"/>
    <d v="2018-03-05T00:00:00"/>
    <x v="46"/>
    <s v="ETHEL VASQUEZ ROJAS"/>
    <n v="1331"/>
    <n v="113996"/>
    <n v="0"/>
    <n v="0"/>
    <s v="AGOTADO"/>
    <n v="0"/>
    <n v="113996"/>
    <x v="2"/>
    <n v="114"/>
  </r>
  <r>
    <n v="2018"/>
    <n v="136"/>
    <n v="1"/>
    <d v="2018-01-01T00:00:00"/>
    <d v="2018-12-31T00:00:00"/>
    <d v="2018-12-31T00:00:00"/>
    <x v="30"/>
    <s v="Comisiones"/>
    <n v="122"/>
    <d v="2018-04-04T00:00:00"/>
    <x v="47"/>
    <s v="ETHEL VASQUEZ ROJAS"/>
    <n v="1875"/>
    <n v="112027"/>
    <n v="0"/>
    <n v="0"/>
    <s v="AGOTADO"/>
    <n v="0"/>
    <n v="112027"/>
    <x v="3"/>
    <n v="122"/>
  </r>
  <r>
    <n v="2018"/>
    <n v="136"/>
    <n v="1"/>
    <d v="2018-01-01T00:00:00"/>
    <d v="2018-12-31T00:00:00"/>
    <d v="2018-12-31T00:00:00"/>
    <x v="30"/>
    <s v="Comisiones"/>
    <n v="128"/>
    <d v="2018-05-04T00:00:00"/>
    <x v="48"/>
    <s v="ETHEL VASQUEZ ROJAS"/>
    <n v="2456"/>
    <n v="117734"/>
    <n v="0"/>
    <n v="0"/>
    <s v="AGOTADO"/>
    <n v="0"/>
    <n v="117734"/>
    <x v="4"/>
    <n v="128"/>
  </r>
  <r>
    <n v="2018"/>
    <n v="136"/>
    <n v="1"/>
    <d v="2018-01-01T00:00:00"/>
    <d v="2018-12-31T00:00:00"/>
    <d v="2018-12-31T00:00:00"/>
    <x v="30"/>
    <s v="Comisiones"/>
    <n v="134"/>
    <d v="2018-06-01T00:00:00"/>
    <x v="49"/>
    <s v="ETHEL VASQUEZ ROJAS"/>
    <n v="2992"/>
    <n v="112719"/>
    <n v="0"/>
    <n v="0"/>
    <s v="AGOTADO"/>
    <n v="0"/>
    <n v="112719"/>
    <x v="5"/>
    <n v="134"/>
  </r>
  <r>
    <n v="2018"/>
    <n v="136"/>
    <n v="1"/>
    <d v="2018-01-01T00:00:00"/>
    <d v="2018-12-31T00:00:00"/>
    <d v="2018-12-31T00:00:00"/>
    <x v="30"/>
    <s v="Comisiones"/>
    <n v="145"/>
    <d v="2018-07-05T00:00:00"/>
    <x v="50"/>
    <s v="ETHEL VASQUEZ ROJAS"/>
    <n v="3714"/>
    <n v="258319"/>
    <n v="0"/>
    <n v="0"/>
    <s v="AGOTADO"/>
    <n v="0"/>
    <n v="258319"/>
    <x v="6"/>
    <n v="145"/>
  </r>
  <r>
    <n v="2018"/>
    <n v="136"/>
    <n v="1"/>
    <d v="2018-01-01T00:00:00"/>
    <d v="2018-12-31T00:00:00"/>
    <d v="2018-12-31T00:00:00"/>
    <x v="30"/>
    <s v="Comisiones"/>
    <n v="158"/>
    <d v="2018-08-02T00:00:00"/>
    <x v="42"/>
    <s v="ETHEL VASQUEZ ROJAS"/>
    <n v="4379"/>
    <n v="16688"/>
    <n v="16688"/>
    <n v="0"/>
    <s v="ANULADO"/>
    <n v="0"/>
    <n v="0"/>
    <x v="7"/>
    <n v="158"/>
  </r>
  <r>
    <n v="2018"/>
    <n v="136"/>
    <n v="1"/>
    <d v="2018-01-01T00:00:00"/>
    <d v="2018-12-31T00:00:00"/>
    <d v="2018-12-31T00:00:00"/>
    <x v="30"/>
    <s v="Comisiones"/>
    <n v="159"/>
    <d v="2018-08-02T00:00:00"/>
    <x v="51"/>
    <s v="ETHEL VASQUEZ ROJAS"/>
    <n v="4379"/>
    <n v="16688"/>
    <n v="0"/>
    <n v="0"/>
    <s v="AGOTADO"/>
    <n v="0"/>
    <n v="16688"/>
    <x v="7"/>
    <n v="159"/>
  </r>
  <r>
    <n v="2018"/>
    <n v="136"/>
    <n v="1"/>
    <d v="2018-01-01T00:00:00"/>
    <d v="2018-12-31T00:00:00"/>
    <d v="2018-12-31T00:00:00"/>
    <x v="30"/>
    <s v="Comisiones"/>
    <n v="180"/>
    <d v="2018-09-05T00:00:00"/>
    <x v="52"/>
    <s v="ETHEL VASQUEZ ROJAS"/>
    <n v="5149"/>
    <n v="96707"/>
    <n v="0"/>
    <n v="0"/>
    <s v="AGOTADO"/>
    <n v="0"/>
    <n v="96707"/>
    <x v="8"/>
    <n v="180"/>
  </r>
  <r>
    <n v="2018"/>
    <n v="136"/>
    <n v="1"/>
    <d v="2018-01-01T00:00:00"/>
    <d v="2018-12-31T00:00:00"/>
    <d v="2018-12-31T00:00:00"/>
    <x v="30"/>
    <s v="Comisiones"/>
    <n v="190"/>
    <d v="2018-10-03T00:00:00"/>
    <x v="53"/>
    <s v="ETHEL VASQUEZ ROJAS"/>
    <n v="5814"/>
    <n v="107378"/>
    <n v="0"/>
    <n v="0"/>
    <s v="AGOTADO"/>
    <n v="0"/>
    <n v="107378"/>
    <x v="9"/>
    <n v="190"/>
  </r>
  <r>
    <n v="2018"/>
    <n v="136"/>
    <n v="1"/>
    <d v="2018-01-01T00:00:00"/>
    <d v="2018-12-31T00:00:00"/>
    <d v="2018-12-31T00:00:00"/>
    <x v="30"/>
    <s v="Comisiones"/>
    <n v="209"/>
    <d v="2018-11-07T00:00:00"/>
    <x v="54"/>
    <s v="ETHEL VASQUEZ ROJAS"/>
    <n v="6756"/>
    <n v="114556"/>
    <n v="0"/>
    <n v="0"/>
    <s v="AGOTADO"/>
    <n v="0"/>
    <n v="114556"/>
    <x v="10"/>
    <n v="209"/>
  </r>
  <r>
    <n v="2018"/>
    <n v="136"/>
    <n v="1"/>
    <d v="2018-01-01T00:00:00"/>
    <d v="2018-12-31T00:00:00"/>
    <d v="2018-12-31T00:00:00"/>
    <x v="30"/>
    <s v="Comisiones"/>
    <n v="222"/>
    <d v="2018-12-04T00:00:00"/>
    <x v="55"/>
    <s v="ETHEL VASQUEZ ROJAS"/>
    <n v="7347"/>
    <n v="109595"/>
    <n v="0"/>
    <n v="0"/>
    <s v="AGOTADO"/>
    <n v="0"/>
    <n v="109595"/>
    <x v="11"/>
    <n v="222"/>
  </r>
  <r>
    <n v="2018"/>
    <n v="136"/>
    <n v="1"/>
    <d v="2018-01-01T00:00:00"/>
    <d v="2018-12-31T00:00:00"/>
    <d v="2018-12-31T00:00:00"/>
    <x v="30"/>
    <s v="Comisiones"/>
    <n v="229"/>
    <d v="2018-12-14T00:00:00"/>
    <x v="56"/>
    <s v="ETHEL VASQUEZ ROJAS"/>
    <n v="7707"/>
    <n v="292346"/>
    <n v="0"/>
    <n v="0"/>
    <s v="AGOTADO"/>
    <n v="0"/>
    <n v="292346"/>
    <x v="11"/>
    <n v="229"/>
  </r>
  <r>
    <n v="2018"/>
    <n v="136"/>
    <n v="1"/>
    <d v="2018-01-01T00:00:00"/>
    <d v="2018-12-31T00:00:00"/>
    <d v="2018-12-31T00:00:00"/>
    <x v="30"/>
    <s v="Comisiones"/>
    <n v="235"/>
    <d v="2018-12-28T00:00:00"/>
    <x v="60"/>
    <s v="ETHEL VASQUEZ ROJAS"/>
    <n v="8072"/>
    <n v="2202756"/>
    <n v="0"/>
    <n v="0"/>
    <s v="AGOTADO"/>
    <n v="0"/>
    <n v="2202756"/>
    <x v="11"/>
    <n v="235"/>
  </r>
  <r>
    <n v="2018"/>
    <n v="136"/>
    <n v="1"/>
    <d v="2018-01-01T00:00:00"/>
    <d v="2018-12-31T00:00:00"/>
    <d v="2018-12-31T00:00:00"/>
    <x v="31"/>
    <s v="Dotación"/>
    <n v="138"/>
    <d v="2018-06-18T00:00:00"/>
    <x v="61"/>
    <s v="ETHEL VASQUEZ ROJAS"/>
    <n v="3358"/>
    <n v="9000000"/>
    <n v="1135023"/>
    <n v="0"/>
    <s v="AGOTADO"/>
    <n v="0"/>
    <n v="7864977"/>
    <x v="5"/>
    <n v="138"/>
  </r>
  <r>
    <n v="2018"/>
    <n v="136"/>
    <n v="1"/>
    <d v="2018-01-01T00:00:00"/>
    <d v="2018-12-31T00:00:00"/>
    <d v="2018-12-31T00:00:00"/>
    <x v="31"/>
    <s v="Dotación"/>
    <n v="198"/>
    <d v="2018-10-17T00:00:00"/>
    <x v="0"/>
    <s v="DORA BELEN GUTIERREZ HERNANDEZ"/>
    <n v="6162"/>
    <n v="1135023"/>
    <n v="1135023"/>
    <n v="0"/>
    <s v="ANULADO"/>
    <n v="0"/>
    <n v="0"/>
    <x v="9"/>
    <n v="198"/>
  </r>
  <r>
    <n v="2018"/>
    <n v="136"/>
    <n v="1"/>
    <d v="2018-01-01T00:00:00"/>
    <d v="2018-12-31T00:00:00"/>
    <d v="2018-12-31T00:00:00"/>
    <x v="32"/>
    <s v="Gastos de Computador"/>
    <n v="88"/>
    <d v="2018-01-17T00:00:00"/>
    <x v="62"/>
    <s v="ETHEL VASQUEZ ROJAS"/>
    <n v="332"/>
    <n v="2000000"/>
    <n v="1555000"/>
    <n v="0"/>
    <s v="AGOTADO"/>
    <n v="0"/>
    <n v="445000"/>
    <x v="0"/>
    <n v="88"/>
  </r>
  <r>
    <n v="2018"/>
    <n v="136"/>
    <n v="1"/>
    <d v="2018-01-01T00:00:00"/>
    <d v="2018-12-31T00:00:00"/>
    <d v="2018-12-31T00:00:00"/>
    <x v="32"/>
    <s v="Gastos de Computador"/>
    <n v="91"/>
    <d v="2018-01-22T00:00:00"/>
    <x v="63"/>
    <s v="DALILA ASTRID HERNANDEZ CORZO"/>
    <n v="452"/>
    <n v="101500000"/>
    <n v="11516636"/>
    <n v="0"/>
    <s v="AGOTADO"/>
    <n v="0"/>
    <n v="89983364"/>
    <x v="0"/>
    <n v="91"/>
  </r>
  <r>
    <n v="2018"/>
    <n v="136"/>
    <n v="1"/>
    <d v="2018-01-01T00:00:00"/>
    <d v="2018-12-31T00:00:00"/>
    <d v="2018-12-31T00:00:00"/>
    <x v="32"/>
    <s v="Gastos de Computador"/>
    <n v="92"/>
    <d v="2018-01-22T00:00:00"/>
    <x v="64"/>
    <s v="DALILA ASTRID HERNANDEZ CORZO"/>
    <n v="452"/>
    <n v="2000000"/>
    <n v="0"/>
    <n v="0"/>
    <s v="AGOTADO"/>
    <n v="0"/>
    <n v="2000000"/>
    <x v="0"/>
    <n v="92"/>
  </r>
  <r>
    <n v="2018"/>
    <n v="136"/>
    <n v="1"/>
    <d v="2018-01-01T00:00:00"/>
    <d v="2018-12-31T00:00:00"/>
    <d v="2018-12-31T00:00:00"/>
    <x v="32"/>
    <s v="Gastos de Computador"/>
    <n v="211"/>
    <d v="2018-11-16T00:00:00"/>
    <x v="65"/>
    <s v="DIEGO EMILIO OJEDA MONCAYO"/>
    <n v="6891"/>
    <n v="14528895"/>
    <n v="305587"/>
    <n v="0"/>
    <s v="AGOTADO"/>
    <n v="0"/>
    <n v="14223308"/>
    <x v="10"/>
    <n v="211"/>
  </r>
  <r>
    <n v="2018"/>
    <n v="136"/>
    <n v="1"/>
    <d v="2018-01-01T00:00:00"/>
    <d v="2018-12-31T00:00:00"/>
    <d v="2018-12-31T00:00:00"/>
    <x v="33"/>
    <s v="Combustibles, Lubricantes y Llantas"/>
    <n v="88"/>
    <d v="2018-01-17T00:00:00"/>
    <x v="62"/>
    <s v="ETHEL VASQUEZ ROJAS"/>
    <n v="332"/>
    <n v="2000000"/>
    <n v="351445"/>
    <n v="0"/>
    <s v="AGOTADO"/>
    <n v="0"/>
    <n v="1648555"/>
    <x v="0"/>
    <n v="88"/>
  </r>
  <r>
    <n v="2018"/>
    <n v="136"/>
    <n v="1"/>
    <d v="2018-01-01T00:00:00"/>
    <d v="2018-12-31T00:00:00"/>
    <d v="2018-12-31T00:00:00"/>
    <x v="33"/>
    <s v="Combustibles, Lubricantes y Llantas"/>
    <n v="133"/>
    <d v="2018-05-25T00:00:00"/>
    <x v="0"/>
    <s v="ETHEL VASQUEZ ROJAS"/>
    <n v="2787"/>
    <n v="20000000"/>
    <n v="20000000"/>
    <n v="0"/>
    <s v="ANULADO"/>
    <n v="0"/>
    <n v="0"/>
    <x v="4"/>
    <n v="133"/>
  </r>
  <r>
    <n v="2018"/>
    <n v="136"/>
    <n v="1"/>
    <d v="2018-01-01T00:00:00"/>
    <d v="2018-12-31T00:00:00"/>
    <d v="2018-12-31T00:00:00"/>
    <x v="33"/>
    <s v="Combustibles, Lubricantes y Llantas"/>
    <n v="193"/>
    <d v="2018-10-09T00:00:00"/>
    <x v="66"/>
    <s v="DORA BELEN GUTIERREZ HERNANDEZ"/>
    <n v="6060"/>
    <n v="2000000"/>
    <n v="2000000"/>
    <n v="0"/>
    <s v="ANULADO"/>
    <n v="0"/>
    <n v="0"/>
    <x v="9"/>
    <n v="193"/>
  </r>
  <r>
    <n v="2018"/>
    <n v="136"/>
    <n v="1"/>
    <d v="2018-01-01T00:00:00"/>
    <d v="2018-12-31T00:00:00"/>
    <d v="2018-12-31T00:00:00"/>
    <x v="33"/>
    <s v="Combustibles, Lubricantes y Llantas"/>
    <n v="219"/>
    <d v="2018-11-28T00:00:00"/>
    <x v="67"/>
    <s v="ETHEL VASQUEZ ROJAS"/>
    <n v="7237"/>
    <n v="7000000"/>
    <n v="7000000"/>
    <n v="0"/>
    <s v="ANULADO"/>
    <n v="0"/>
    <n v="0"/>
    <x v="10"/>
    <n v="219"/>
  </r>
  <r>
    <n v="2018"/>
    <n v="136"/>
    <n v="1"/>
    <d v="2018-01-01T00:00:00"/>
    <d v="2018-12-31T00:00:00"/>
    <d v="2018-12-31T00:00:00"/>
    <x v="34"/>
    <s v="Materiales y Suministros"/>
    <n v="88"/>
    <d v="2018-01-17T00:00:00"/>
    <x v="62"/>
    <s v="ETHEL VASQUEZ ROJAS"/>
    <n v="332"/>
    <n v="2400000"/>
    <n v="1864560"/>
    <n v="0"/>
    <s v="AGOTADO"/>
    <n v="0"/>
    <n v="535440"/>
    <x v="0"/>
    <n v="88"/>
  </r>
  <r>
    <n v="2018"/>
    <n v="136"/>
    <n v="1"/>
    <d v="2018-01-01T00:00:00"/>
    <d v="2018-12-31T00:00:00"/>
    <d v="2018-12-31T00:00:00"/>
    <x v="34"/>
    <s v="Materiales y Suministros"/>
    <n v="133"/>
    <d v="2018-05-25T00:00:00"/>
    <x v="0"/>
    <s v="ETHEL VASQUEZ ROJAS"/>
    <n v="2787"/>
    <n v="14000000"/>
    <n v="14000000"/>
    <n v="0"/>
    <s v="ANULADO"/>
    <n v="0"/>
    <n v="0"/>
    <x v="4"/>
    <n v="133"/>
  </r>
  <r>
    <n v="2018"/>
    <n v="136"/>
    <n v="1"/>
    <d v="2018-01-01T00:00:00"/>
    <d v="2018-12-31T00:00:00"/>
    <d v="2018-12-31T00:00:00"/>
    <x v="34"/>
    <s v="Materiales y Suministros"/>
    <n v="172"/>
    <d v="2018-08-30T00:00:00"/>
    <x v="0"/>
    <s v="ETHEL VASQUEZ ROJAS"/>
    <n v="4945"/>
    <n v="3253510"/>
    <n v="3253510"/>
    <n v="0"/>
    <s v="ANULADO"/>
    <n v="0"/>
    <n v="0"/>
    <x v="7"/>
    <n v="172"/>
  </r>
  <r>
    <n v="2018"/>
    <n v="136"/>
    <n v="1"/>
    <d v="2018-01-01T00:00:00"/>
    <d v="2018-12-31T00:00:00"/>
    <d v="2018-12-31T00:00:00"/>
    <x v="34"/>
    <s v="Materiales y Suministros"/>
    <n v="198"/>
    <d v="2018-10-17T00:00:00"/>
    <x v="0"/>
    <s v="DORA BELEN GUTIERREZ HERNANDEZ"/>
    <n v="6162"/>
    <n v="15000000"/>
    <n v="15000000"/>
    <n v="0"/>
    <s v="ANULADO"/>
    <n v="0"/>
    <n v="0"/>
    <x v="9"/>
    <n v="198"/>
  </r>
  <r>
    <n v="2018"/>
    <n v="136"/>
    <n v="1"/>
    <d v="2018-01-01T00:00:00"/>
    <d v="2018-12-31T00:00:00"/>
    <d v="2018-12-31T00:00:00"/>
    <x v="35"/>
    <s v="Compra de Equipo"/>
    <n v="227"/>
    <d v="2018-12-07T00:00:00"/>
    <x v="68"/>
    <s v="ETHEL VASQUEZ ROJAS"/>
    <n v="7571"/>
    <n v="12700000"/>
    <n v="12700000"/>
    <n v="0"/>
    <s v="ANULADO"/>
    <n v="0"/>
    <n v="0"/>
    <x v="11"/>
    <n v="227"/>
  </r>
  <r>
    <n v="2018"/>
    <n v="136"/>
    <n v="1"/>
    <d v="2018-01-01T00:00:00"/>
    <d v="2018-12-31T00:00:00"/>
    <d v="2018-12-31T00:00:00"/>
    <x v="36"/>
    <s v="Viáticos y Gastos de Viaje"/>
    <n v="108"/>
    <d v="2018-02-07T00:00:00"/>
    <x v="69"/>
    <s v="DORA BELEN GUTIERREZ HERNANDEZ"/>
    <n v="803"/>
    <n v="2891293"/>
    <n v="35687"/>
    <n v="0"/>
    <s v="AGOTADO"/>
    <n v="0"/>
    <n v="2855606"/>
    <x v="1"/>
    <n v="108"/>
  </r>
  <r>
    <n v="2018"/>
    <n v="136"/>
    <n v="1"/>
    <d v="2018-01-01T00:00:00"/>
    <d v="2018-12-31T00:00:00"/>
    <d v="2018-12-31T00:00:00"/>
    <x v="36"/>
    <s v="Viáticos y Gastos de Viaje"/>
    <n v="117"/>
    <d v="2018-03-22T00:00:00"/>
    <x v="70"/>
    <s v="JORGE ERNESTO PARRA LEGUIZAMON"/>
    <n v="1733"/>
    <n v="8000000"/>
    <n v="9201"/>
    <n v="0"/>
    <s v="AGOTADO"/>
    <n v="0"/>
    <n v="7990799"/>
    <x v="2"/>
    <n v="117"/>
  </r>
  <r>
    <n v="2018"/>
    <n v="136"/>
    <n v="1"/>
    <d v="2018-01-01T00:00:00"/>
    <d v="2018-12-31T00:00:00"/>
    <d v="2018-12-31T00:00:00"/>
    <x v="36"/>
    <s v="Viáticos y Gastos de Viaje"/>
    <n v="171"/>
    <d v="2018-08-24T00:00:00"/>
    <x v="71"/>
    <s v="ETHEL VASQUEZ ROJAS"/>
    <n v="4869"/>
    <n v="1734521"/>
    <n v="0"/>
    <n v="0"/>
    <s v="AGOTADO"/>
    <n v="0"/>
    <n v="1734521"/>
    <x v="7"/>
    <n v="171"/>
  </r>
  <r>
    <n v="2018"/>
    <n v="136"/>
    <n v="1"/>
    <d v="2018-01-01T00:00:00"/>
    <d v="2018-12-31T00:00:00"/>
    <d v="2018-12-31T00:00:00"/>
    <x v="36"/>
    <s v="Viáticos y Gastos de Viaje"/>
    <n v="178"/>
    <d v="2018-09-04T00:00:00"/>
    <x v="72"/>
    <s v="ETHEL VASQUEZ ROJAS"/>
    <n v="5125"/>
    <n v="3253510"/>
    <n v="0"/>
    <n v="0"/>
    <s v="AGOTADO"/>
    <n v="0"/>
    <n v="3253510"/>
    <x v="8"/>
    <n v="178"/>
  </r>
  <r>
    <n v="2018"/>
    <n v="136"/>
    <n v="1"/>
    <d v="2018-01-01T00:00:00"/>
    <d v="2018-12-31T00:00:00"/>
    <d v="2018-12-31T00:00:00"/>
    <x v="36"/>
    <s v="Viáticos y Gastos de Viaje"/>
    <n v="205"/>
    <d v="2018-10-30T00:00:00"/>
    <x v="73"/>
    <s v="DORA BELEN GUTIERREZ HERNANDEZ"/>
    <n v="6446"/>
    <n v="9481131"/>
    <n v="0"/>
    <n v="0"/>
    <s v="AGOTADO"/>
    <n v="0"/>
    <n v="9481131"/>
    <x v="9"/>
    <n v="205"/>
  </r>
  <r>
    <n v="2018"/>
    <n v="136"/>
    <n v="1"/>
    <d v="2018-01-01T00:00:00"/>
    <d v="2018-12-31T00:00:00"/>
    <d v="2018-12-31T00:00:00"/>
    <x v="36"/>
    <s v="Viáticos y Gastos de Viaje"/>
    <n v="206"/>
    <d v="2018-10-31T00:00:00"/>
    <x v="74"/>
    <s v="DORA BELEN GUTIERREZ HERNANDEZ"/>
    <n v="6508"/>
    <n v="2112378"/>
    <n v="0"/>
    <n v="0"/>
    <s v="AGOTADO"/>
    <n v="0"/>
    <n v="2112378"/>
    <x v="9"/>
    <n v="206"/>
  </r>
  <r>
    <n v="2018"/>
    <n v="136"/>
    <n v="1"/>
    <d v="2018-01-01T00:00:00"/>
    <d v="2018-12-31T00:00:00"/>
    <d v="2018-12-31T00:00:00"/>
    <x v="37"/>
    <s v="Gastos de Transporte y Comunicación"/>
    <n v="88"/>
    <d v="2018-01-17T00:00:00"/>
    <x v="62"/>
    <s v="ETHEL VASQUEZ ROJAS"/>
    <n v="332"/>
    <n v="5562000"/>
    <n v="3071500"/>
    <n v="0"/>
    <s v="AGOTADO"/>
    <n v="0"/>
    <n v="2490500"/>
    <x v="0"/>
    <n v="88"/>
  </r>
  <r>
    <n v="2018"/>
    <n v="136"/>
    <n v="1"/>
    <d v="2018-01-01T00:00:00"/>
    <d v="2018-12-31T00:00:00"/>
    <d v="2018-12-31T00:00:00"/>
    <x v="37"/>
    <s v="Gastos de Transporte y Comunicación"/>
    <n v="118"/>
    <d v="2018-03-23T00:00:00"/>
    <x v="75"/>
    <s v="JORGE ERNESTO PARRA LEGUIZAMON"/>
    <n v="1754"/>
    <n v="85031354"/>
    <n v="0"/>
    <n v="0"/>
    <s v="AGOTADO"/>
    <n v="0"/>
    <n v="85031354"/>
    <x v="2"/>
    <n v="118"/>
  </r>
  <r>
    <n v="2018"/>
    <n v="136"/>
    <n v="1"/>
    <d v="2018-01-01T00:00:00"/>
    <d v="2018-12-31T00:00:00"/>
    <d v="2018-12-31T00:00:00"/>
    <x v="37"/>
    <s v="Gastos de Transporte y Comunicación"/>
    <n v="120"/>
    <d v="2018-03-26T00:00:00"/>
    <x v="76"/>
    <s v="JORGE ERNESTO PARRA LEGUIZAMON"/>
    <n v="1800"/>
    <n v="11289015"/>
    <n v="4306775"/>
    <n v="0"/>
    <s v="AGOTADO"/>
    <n v="0"/>
    <n v="6982240"/>
    <x v="2"/>
    <n v="120"/>
  </r>
  <r>
    <n v="2018"/>
    <n v="136"/>
    <n v="1"/>
    <d v="2018-01-01T00:00:00"/>
    <d v="2018-12-31T00:00:00"/>
    <d v="2018-12-31T00:00:00"/>
    <x v="37"/>
    <s v="Gastos de Transporte y Comunicación"/>
    <n v="126"/>
    <d v="2018-04-27T00:00:00"/>
    <x v="77"/>
    <s v="DIEGO EMILIO OJEDA MONCAYO"/>
    <n v="2338"/>
    <n v="97245380"/>
    <n v="86458030"/>
    <n v="0"/>
    <s v="AGOTADO"/>
    <n v="0"/>
    <n v="10787350"/>
    <x v="3"/>
    <n v="126"/>
  </r>
  <r>
    <n v="2018"/>
    <n v="136"/>
    <n v="1"/>
    <d v="2018-01-01T00:00:00"/>
    <d v="2018-12-31T00:00:00"/>
    <d v="2018-12-31T00:00:00"/>
    <x v="37"/>
    <s v="Gastos de Transporte y Comunicación"/>
    <n v="127"/>
    <d v="2018-04-27T00:00:00"/>
    <x v="78"/>
    <s v="DIEGO EMILIO OJEDA MONCAYO"/>
    <n v="2338"/>
    <n v="171585184"/>
    <n v="1915399"/>
    <n v="0"/>
    <s v="AGOTADO"/>
    <n v="0"/>
    <n v="169669785"/>
    <x v="3"/>
    <n v="127"/>
  </r>
  <r>
    <n v="2018"/>
    <n v="136"/>
    <n v="1"/>
    <d v="2018-01-01T00:00:00"/>
    <d v="2018-12-31T00:00:00"/>
    <d v="2018-12-31T00:00:00"/>
    <x v="37"/>
    <s v="Gastos de Transporte y Comunicación"/>
    <n v="139"/>
    <d v="2018-06-18T00:00:00"/>
    <x v="79"/>
    <s v="ETHEL VASQUEZ ROJAS"/>
    <n v="3370"/>
    <n v="216407561"/>
    <n v="0"/>
    <n v="0"/>
    <s v="AGOTADO"/>
    <n v="0"/>
    <n v="216407561"/>
    <x v="5"/>
    <n v="139"/>
  </r>
  <r>
    <n v="2018"/>
    <n v="136"/>
    <n v="1"/>
    <d v="2018-01-01T00:00:00"/>
    <d v="2018-12-31T00:00:00"/>
    <d v="2018-12-31T00:00:00"/>
    <x v="37"/>
    <s v="Gastos de Transporte y Comunicación"/>
    <n v="192"/>
    <d v="2018-10-09T00:00:00"/>
    <x v="80"/>
    <s v="DORA BELEN GUTIERREZ HERNANDEZ"/>
    <n v="6039"/>
    <n v="108203781"/>
    <n v="0"/>
    <n v="0"/>
    <s v="AGOTADO"/>
    <n v="0"/>
    <n v="108203781"/>
    <x v="9"/>
    <n v="192"/>
  </r>
  <r>
    <n v="2018"/>
    <n v="136"/>
    <n v="1"/>
    <d v="2018-01-01T00:00:00"/>
    <d v="2018-12-31T00:00:00"/>
    <d v="2018-12-31T00:00:00"/>
    <x v="37"/>
    <s v="Gastos de Transporte y Comunicación"/>
    <n v="198"/>
    <d v="2018-10-17T00:00:00"/>
    <x v="0"/>
    <s v="DORA BELEN GUTIERREZ HERNANDEZ"/>
    <n v="6162"/>
    <n v="44321871"/>
    <n v="44321871"/>
    <n v="0"/>
    <s v="ANULADO"/>
    <n v="0"/>
    <n v="0"/>
    <x v="9"/>
    <n v="198"/>
  </r>
  <r>
    <n v="2018"/>
    <n v="136"/>
    <n v="1"/>
    <d v="2018-01-01T00:00:00"/>
    <d v="2018-12-31T00:00:00"/>
    <d v="2018-12-31T00:00:00"/>
    <x v="37"/>
    <s v="Gastos de Transporte y Comunicación"/>
    <n v="204"/>
    <d v="2018-10-29T00:00:00"/>
    <x v="81"/>
    <s v="DIEGO EMILIO OJEDA MONCAYO"/>
    <n v="6394"/>
    <n v="2500000"/>
    <n v="543914"/>
    <n v="0"/>
    <s v="AGOTADO"/>
    <n v="0"/>
    <n v="1956086"/>
    <x v="9"/>
    <n v="204"/>
  </r>
  <r>
    <n v="2018"/>
    <n v="136"/>
    <n v="1"/>
    <d v="2018-01-01T00:00:00"/>
    <d v="2018-12-31T00:00:00"/>
    <d v="2018-12-31T00:00:00"/>
    <x v="37"/>
    <s v="Gastos de Transporte y Comunicación"/>
    <n v="223"/>
    <d v="2018-12-06T00:00:00"/>
    <x v="82"/>
    <s v="DALILA ASTRID HERNANDEZ CORZO"/>
    <n v="7485"/>
    <n v="27946894"/>
    <n v="27946894"/>
    <n v="0"/>
    <s v="ANULADO"/>
    <n v="0"/>
    <n v="0"/>
    <x v="11"/>
    <n v="223"/>
  </r>
  <r>
    <n v="2018"/>
    <n v="136"/>
    <n v="1"/>
    <d v="2018-01-01T00:00:00"/>
    <d v="2018-12-31T00:00:00"/>
    <d v="2018-12-31T00:00:00"/>
    <x v="37"/>
    <s v="Gastos de Transporte y Comunicación"/>
    <n v="226"/>
    <d v="2018-12-07T00:00:00"/>
    <x v="83"/>
    <s v="ETHEL VASQUEZ ROJAS"/>
    <n v="7569"/>
    <n v="2618340"/>
    <n v="0"/>
    <n v="0"/>
    <s v="AGOTADO"/>
    <n v="0"/>
    <n v="2618340"/>
    <x v="11"/>
    <n v="226"/>
  </r>
  <r>
    <n v="2018"/>
    <n v="136"/>
    <n v="1"/>
    <d v="2018-01-01T00:00:00"/>
    <d v="2018-12-31T00:00:00"/>
    <d v="2018-12-31T00:00:00"/>
    <x v="38"/>
    <s v="Impresos y  Publicaciones"/>
    <n v="88"/>
    <d v="2018-01-17T00:00:00"/>
    <x v="62"/>
    <s v="ETHEL VASQUEZ ROJAS"/>
    <n v="332"/>
    <n v="7500000"/>
    <n v="4419236"/>
    <n v="0"/>
    <s v="AGOTADO"/>
    <n v="0"/>
    <n v="3080764"/>
    <x v="0"/>
    <n v="88"/>
  </r>
  <r>
    <n v="2018"/>
    <n v="136"/>
    <n v="1"/>
    <d v="2018-01-01T00:00:00"/>
    <d v="2018-12-31T00:00:00"/>
    <d v="2018-12-31T00:00:00"/>
    <x v="38"/>
    <s v="Impresos y  Publicaciones"/>
    <n v="119"/>
    <d v="2018-03-23T00:00:00"/>
    <x v="84"/>
    <s v="JORGE ERNESTO PARRA LEGUIZAMON"/>
    <n v="1754"/>
    <n v="13860000"/>
    <n v="6930000"/>
    <n v="0"/>
    <s v="AGOTADO"/>
    <n v="0"/>
    <n v="6930000"/>
    <x v="2"/>
    <n v="119"/>
  </r>
  <r>
    <n v="2018"/>
    <n v="136"/>
    <n v="1"/>
    <d v="2018-01-01T00:00:00"/>
    <d v="2018-12-31T00:00:00"/>
    <d v="2018-12-31T00:00:00"/>
    <x v="38"/>
    <s v="Impresos y  Publicaciones"/>
    <n v="140"/>
    <d v="2018-06-18T00:00:00"/>
    <x v="85"/>
    <s v="ETHEL VASQUEZ ROJAS"/>
    <n v="3370"/>
    <n v="21500000"/>
    <n v="28"/>
    <n v="0"/>
    <s v="AGOTADO"/>
    <n v="0"/>
    <n v="21499972"/>
    <x v="5"/>
    <n v="140"/>
  </r>
  <r>
    <n v="2018"/>
    <n v="136"/>
    <n v="1"/>
    <d v="2018-01-01T00:00:00"/>
    <d v="2018-12-31T00:00:00"/>
    <d v="2018-12-31T00:00:00"/>
    <x v="38"/>
    <s v="Impresos y  Publicaciones"/>
    <n v="220"/>
    <d v="2018-11-30T00:00:00"/>
    <x v="86"/>
    <s v="ETHEL VASQUEZ ROJAS"/>
    <n v="7204"/>
    <n v="10750000"/>
    <n v="10750000"/>
    <n v="0"/>
    <s v="ANULADO"/>
    <n v="0"/>
    <n v="0"/>
    <x v="10"/>
    <n v="220"/>
  </r>
  <r>
    <n v="2018"/>
    <n v="136"/>
    <n v="1"/>
    <d v="2018-01-01T00:00:00"/>
    <d v="2018-12-31T00:00:00"/>
    <d v="2018-12-31T00:00:00"/>
    <x v="38"/>
    <s v="Impresos y  Publicaciones"/>
    <n v="225"/>
    <d v="2018-12-07T00:00:00"/>
    <x v="87"/>
    <s v="DALILA ASTRID HERNANDEZ CORZO"/>
    <n v="7572"/>
    <n v="27946894"/>
    <n v="0"/>
    <n v="0"/>
    <s v="AGOTADO"/>
    <n v="0"/>
    <n v="27946894"/>
    <x v="11"/>
    <n v="225"/>
  </r>
  <r>
    <n v="2018"/>
    <n v="136"/>
    <n v="1"/>
    <d v="2018-01-01T00:00:00"/>
    <d v="2018-12-31T00:00:00"/>
    <d v="2018-12-31T00:00:00"/>
    <x v="39"/>
    <s v="Mantenimiento Entidad"/>
    <n v="88"/>
    <d v="2018-01-17T00:00:00"/>
    <x v="62"/>
    <s v="ETHEL VASQUEZ ROJAS"/>
    <n v="332"/>
    <n v="3090000"/>
    <n v="2242158"/>
    <n v="0"/>
    <s v="AGOTADO"/>
    <n v="0"/>
    <n v="847842"/>
    <x v="0"/>
    <n v="88"/>
  </r>
  <r>
    <n v="2018"/>
    <n v="136"/>
    <n v="1"/>
    <d v="2018-01-01T00:00:00"/>
    <d v="2018-12-31T00:00:00"/>
    <d v="2018-12-31T00:00:00"/>
    <x v="39"/>
    <s v="Mantenimiento Entidad"/>
    <n v="133"/>
    <d v="2018-05-25T00:00:00"/>
    <x v="0"/>
    <s v="ETHEL VASQUEZ ROJAS"/>
    <n v="2787"/>
    <n v="236407561"/>
    <n v="236407561"/>
    <n v="0"/>
    <s v="ANULADO"/>
    <n v="0"/>
    <n v="0"/>
    <x v="4"/>
    <n v="133"/>
  </r>
  <r>
    <n v="2018"/>
    <n v="136"/>
    <n v="1"/>
    <d v="2018-01-01T00:00:00"/>
    <d v="2018-12-31T00:00:00"/>
    <d v="2018-12-31T00:00:00"/>
    <x v="39"/>
    <s v="Mantenimiento Entidad"/>
    <n v="163"/>
    <d v="2018-08-15T00:00:00"/>
    <x v="88"/>
    <s v="ETHEL VASQUEZ ROJAS"/>
    <n v="4677"/>
    <n v="805000000"/>
    <n v="0"/>
    <n v="0"/>
    <s v="AGOTADO"/>
    <n v="0"/>
    <n v="805000000"/>
    <x v="7"/>
    <n v="163"/>
  </r>
  <r>
    <n v="2018"/>
    <n v="136"/>
    <n v="1"/>
    <d v="2018-01-01T00:00:00"/>
    <d v="2018-12-31T00:00:00"/>
    <d v="2018-12-31T00:00:00"/>
    <x v="39"/>
    <s v="Mantenimiento Entidad"/>
    <n v="165"/>
    <d v="2018-08-17T00:00:00"/>
    <x v="89"/>
    <s v="ETHEL VASQUEZ ROJAS"/>
    <n v="4743"/>
    <n v="21976435"/>
    <n v="0"/>
    <n v="0"/>
    <s v="AGOTADO"/>
    <n v="0"/>
    <n v="21976435"/>
    <x v="7"/>
    <n v="165"/>
  </r>
  <r>
    <n v="2018"/>
    <n v="136"/>
    <n v="1"/>
    <d v="2018-01-01T00:00:00"/>
    <d v="2018-12-31T00:00:00"/>
    <d v="2018-12-31T00:00:00"/>
    <x v="40"/>
    <s v="Seguros Entidad"/>
    <n v="113"/>
    <d v="2018-03-05T00:00:00"/>
    <x v="90"/>
    <s v="ETHEL VASQUEZ ROJAS"/>
    <n v="1296"/>
    <n v="1951847"/>
    <n v="1951847"/>
    <n v="0"/>
    <s v="ANULADO"/>
    <n v="0"/>
    <n v="0"/>
    <x v="2"/>
    <n v="113"/>
  </r>
  <r>
    <n v="2018"/>
    <n v="136"/>
    <n v="1"/>
    <d v="2018-01-01T00:00:00"/>
    <d v="2018-12-31T00:00:00"/>
    <d v="2018-12-31T00:00:00"/>
    <x v="40"/>
    <s v="Seguros Entidad"/>
    <n v="198"/>
    <d v="2018-10-17T00:00:00"/>
    <x v="0"/>
    <s v="DORA BELEN GUTIERREZ HERNANDEZ"/>
    <n v="6162"/>
    <n v="10106082"/>
    <n v="10106082"/>
    <n v="0"/>
    <s v="ANULADO"/>
    <n v="0"/>
    <n v="0"/>
    <x v="9"/>
    <n v="198"/>
  </r>
  <r>
    <n v="2018"/>
    <n v="136"/>
    <n v="1"/>
    <d v="2018-01-01T00:00:00"/>
    <d v="2018-12-31T00:00:00"/>
    <d v="2018-12-31T00:00:00"/>
    <x v="40"/>
    <s v="Seguros Entidad"/>
    <n v="215"/>
    <d v="2018-11-22T00:00:00"/>
    <x v="91"/>
    <s v="ETHEL VASQUEZ ROJAS"/>
    <n v="7072"/>
    <n v="4501077"/>
    <n v="0"/>
    <n v="0"/>
    <s v="AGOTADO"/>
    <n v="0"/>
    <n v="4501077"/>
    <x v="10"/>
    <n v="215"/>
  </r>
  <r>
    <n v="2018"/>
    <n v="136"/>
    <n v="1"/>
    <d v="2018-01-01T00:00:00"/>
    <d v="2018-12-31T00:00:00"/>
    <d v="2018-12-31T00:00:00"/>
    <x v="41"/>
    <s v="Capacitación Interna"/>
    <n v="142"/>
    <d v="2018-06-18T00:00:00"/>
    <x v="92"/>
    <s v="ETHEL VASQUEZ ROJAS"/>
    <n v="3371"/>
    <n v="32744512"/>
    <n v="32744512"/>
    <n v="0"/>
    <s v="ANULADO"/>
    <n v="0"/>
    <n v="0"/>
    <x v="5"/>
    <n v="142"/>
  </r>
  <r>
    <n v="2018"/>
    <n v="136"/>
    <n v="1"/>
    <d v="2018-01-01T00:00:00"/>
    <d v="2018-12-31T00:00:00"/>
    <d v="2018-12-31T00:00:00"/>
    <x v="41"/>
    <s v="Capacitación Interna"/>
    <n v="143"/>
    <d v="2018-06-19T00:00:00"/>
    <x v="93"/>
    <s v="ETHEL VASQUEZ ROJAS"/>
    <n v="3388"/>
    <n v="32744512"/>
    <n v="0"/>
    <n v="0"/>
    <s v="AGOTADO"/>
    <n v="0"/>
    <n v="32744512"/>
    <x v="5"/>
    <n v="143"/>
  </r>
  <r>
    <n v="2018"/>
    <n v="136"/>
    <n v="1"/>
    <d v="2018-01-01T00:00:00"/>
    <d v="2018-12-31T00:00:00"/>
    <d v="2018-12-31T00:00:00"/>
    <x v="41"/>
    <s v="Capacitación Interna"/>
    <n v="156"/>
    <d v="2018-08-01T00:00:00"/>
    <x v="94"/>
    <s v="ETHEL VASQUEZ ROJAS"/>
    <n v="4306"/>
    <n v="162468116"/>
    <n v="7978116"/>
    <n v="0"/>
    <s v="AGOTADO"/>
    <n v="0"/>
    <n v="154490000"/>
    <x v="7"/>
    <n v="156"/>
  </r>
  <r>
    <n v="2018"/>
    <n v="136"/>
    <n v="1"/>
    <d v="2018-01-01T00:00:00"/>
    <d v="2018-12-31T00:00:00"/>
    <d v="2018-12-31T00:00:00"/>
    <x v="41"/>
    <s v="Capacitación Interna"/>
    <n v="161"/>
    <d v="2018-08-03T00:00:00"/>
    <x v="95"/>
    <s v="ETHEL VASQUEZ ROJAS"/>
    <n v="4488"/>
    <n v="1480000"/>
    <n v="0"/>
    <n v="0"/>
    <s v="AGOTADO"/>
    <n v="0"/>
    <n v="1480000"/>
    <x v="7"/>
    <n v="161"/>
  </r>
  <r>
    <n v="2018"/>
    <n v="136"/>
    <n v="1"/>
    <d v="2018-01-01T00:00:00"/>
    <d v="2018-12-31T00:00:00"/>
    <d v="2018-12-31T00:00:00"/>
    <x v="41"/>
    <s v="Capacitación Interna"/>
    <n v="170"/>
    <d v="2018-08-23T00:00:00"/>
    <x v="96"/>
    <s v="ETHEL VASQUEZ ROJAS"/>
    <n v="4837"/>
    <n v="3561075"/>
    <n v="0"/>
    <n v="0"/>
    <s v="AGOTADO"/>
    <n v="0"/>
    <n v="3561075"/>
    <x v="7"/>
    <n v="170"/>
  </r>
  <r>
    <n v="2018"/>
    <n v="136"/>
    <n v="1"/>
    <d v="2018-01-01T00:00:00"/>
    <d v="2018-12-31T00:00:00"/>
    <d v="2018-12-31T00:00:00"/>
    <x v="41"/>
    <s v="Capacitación Interna"/>
    <n v="177"/>
    <d v="2018-08-30T00:00:00"/>
    <x v="97"/>
    <s v="ETHEL VASQUEZ ROJAS"/>
    <n v="4951"/>
    <n v="2700000"/>
    <n v="0"/>
    <n v="0"/>
    <s v="AGOTADO"/>
    <n v="0"/>
    <n v="2700000"/>
    <x v="7"/>
    <n v="177"/>
  </r>
  <r>
    <n v="2018"/>
    <n v="136"/>
    <n v="1"/>
    <d v="2018-01-01T00:00:00"/>
    <d v="2018-12-31T00:00:00"/>
    <d v="2018-12-31T00:00:00"/>
    <x v="41"/>
    <s v="Capacitación Interna"/>
    <n v="182"/>
    <d v="2018-09-12T00:00:00"/>
    <x v="98"/>
    <s v="ETHEL VASQUEZ ROJAS"/>
    <n v="5382"/>
    <n v="560574"/>
    <n v="0"/>
    <n v="0"/>
    <s v="AGOTADO"/>
    <n v="0"/>
    <n v="560574"/>
    <x v="8"/>
    <n v="182"/>
  </r>
  <r>
    <n v="2018"/>
    <n v="136"/>
    <n v="1"/>
    <d v="2018-01-01T00:00:00"/>
    <d v="2018-12-31T00:00:00"/>
    <d v="2018-12-31T00:00:00"/>
    <x v="41"/>
    <s v="Capacitación Interna"/>
    <n v="187"/>
    <d v="2018-09-18T00:00:00"/>
    <x v="99"/>
    <s v="ETHEL VASQUEZ ROJAS"/>
    <n v="5494"/>
    <n v="2397260"/>
    <n v="0"/>
    <n v="0"/>
    <s v="AGOTADO"/>
    <n v="0"/>
    <n v="2397260"/>
    <x v="8"/>
    <n v="187"/>
  </r>
  <r>
    <n v="2018"/>
    <n v="136"/>
    <n v="1"/>
    <d v="2018-01-01T00:00:00"/>
    <d v="2018-12-31T00:00:00"/>
    <d v="2018-12-31T00:00:00"/>
    <x v="41"/>
    <s v="Capacitación Interna"/>
    <n v="188"/>
    <d v="2018-09-20T00:00:00"/>
    <x v="100"/>
    <s v="ETHEL VASQUEZ ROJAS"/>
    <n v="5533"/>
    <n v="3780000"/>
    <n v="0"/>
    <n v="0"/>
    <s v="AGOTADO"/>
    <n v="0"/>
    <n v="3780000"/>
    <x v="8"/>
    <n v="188"/>
  </r>
  <r>
    <n v="2018"/>
    <n v="136"/>
    <n v="1"/>
    <d v="2018-01-01T00:00:00"/>
    <d v="2018-12-31T00:00:00"/>
    <d v="2018-12-31T00:00:00"/>
    <x v="41"/>
    <s v="Capacitación Interna"/>
    <n v="196"/>
    <d v="2018-10-16T00:00:00"/>
    <x v="101"/>
    <s v="DORA BELEN GUTIERREZ HERNANDEZ"/>
    <n v="6143"/>
    <n v="1800000"/>
    <n v="0"/>
    <n v="0"/>
    <s v="AGOTADO"/>
    <n v="0"/>
    <n v="1800000"/>
    <x v="9"/>
    <n v="196"/>
  </r>
  <r>
    <n v="2018"/>
    <n v="136"/>
    <n v="1"/>
    <d v="2018-01-01T00:00:00"/>
    <d v="2018-12-31T00:00:00"/>
    <d v="2018-12-31T00:00:00"/>
    <x v="41"/>
    <s v="Capacitación Interna"/>
    <n v="198"/>
    <d v="2018-10-17T00:00:00"/>
    <x v="0"/>
    <s v="DORA BELEN GUTIERREZ HERNANDEZ"/>
    <n v="6162"/>
    <n v="130000000"/>
    <n v="130000000"/>
    <n v="0"/>
    <s v="ANULADO"/>
    <n v="0"/>
    <n v="0"/>
    <x v="9"/>
    <n v="198"/>
  </r>
  <r>
    <n v="2018"/>
    <n v="136"/>
    <n v="1"/>
    <d v="2018-01-01T00:00:00"/>
    <d v="2018-12-31T00:00:00"/>
    <d v="2018-12-31T00:00:00"/>
    <x v="41"/>
    <s v="Capacitación Interna"/>
    <n v="203"/>
    <d v="2018-10-25T00:00:00"/>
    <x v="102"/>
    <s v="DORA BELEN GUTIERREZ HERNANDEZ"/>
    <n v="6348"/>
    <n v="9940000"/>
    <n v="0"/>
    <n v="0"/>
    <s v="AGOTADO"/>
    <n v="0"/>
    <n v="9940000"/>
    <x v="9"/>
    <n v="203"/>
  </r>
  <r>
    <n v="2018"/>
    <n v="136"/>
    <n v="1"/>
    <d v="2018-01-01T00:00:00"/>
    <d v="2018-12-31T00:00:00"/>
    <d v="2018-12-31T00:00:00"/>
    <x v="41"/>
    <s v="Capacitación Interna"/>
    <n v="216"/>
    <d v="2018-11-23T00:00:00"/>
    <x v="103"/>
    <s v="ETHEL VASQUEZ ROJAS"/>
    <n v="7086"/>
    <n v="5750000"/>
    <n v="0"/>
    <n v="0"/>
    <s v="AGOTADO"/>
    <n v="0"/>
    <n v="5750000"/>
    <x v="10"/>
    <n v="216"/>
  </r>
  <r>
    <n v="2018"/>
    <n v="136"/>
    <n v="1"/>
    <d v="2018-01-01T00:00:00"/>
    <d v="2018-12-31T00:00:00"/>
    <d v="2018-12-31T00:00:00"/>
    <x v="42"/>
    <s v="Bienestar e Incentivos"/>
    <n v="109"/>
    <d v="2018-02-07T00:00:00"/>
    <x v="104"/>
    <s v="JORGE ERNESTO PARRA LEGUIZAMON"/>
    <n v="802"/>
    <n v="774723"/>
    <n v="400"/>
    <n v="0"/>
    <s v="AGOTADO"/>
    <n v="0"/>
    <n v="774323"/>
    <x v="1"/>
    <n v="109"/>
  </r>
  <r>
    <n v="2018"/>
    <n v="136"/>
    <n v="1"/>
    <d v="2018-01-01T00:00:00"/>
    <d v="2018-12-31T00:00:00"/>
    <d v="2018-12-31T00:00:00"/>
    <x v="42"/>
    <s v="Bienestar e Incentivos"/>
    <n v="141"/>
    <d v="2018-06-18T00:00:00"/>
    <x v="105"/>
    <s v="ETHEL VASQUEZ ROJAS"/>
    <n v="3371"/>
    <n v="185255488"/>
    <n v="185255488"/>
    <n v="0"/>
    <s v="ANULADO"/>
    <n v="0"/>
    <n v="0"/>
    <x v="5"/>
    <n v="141"/>
  </r>
  <r>
    <n v="2018"/>
    <n v="136"/>
    <n v="1"/>
    <d v="2018-01-01T00:00:00"/>
    <d v="2018-12-31T00:00:00"/>
    <d v="2018-12-31T00:00:00"/>
    <x v="42"/>
    <s v="Bienestar e Incentivos"/>
    <n v="144"/>
    <d v="2018-06-19T00:00:00"/>
    <x v="93"/>
    <s v="ETHEL VASQUEZ ROJAS"/>
    <n v="3388"/>
    <n v="185255488"/>
    <n v="9272"/>
    <n v="0"/>
    <s v="AGOTADO"/>
    <n v="0"/>
    <n v="185246216"/>
    <x v="5"/>
    <n v="144"/>
  </r>
  <r>
    <n v="2018"/>
    <n v="136"/>
    <n v="1"/>
    <d v="2018-01-01T00:00:00"/>
    <d v="2018-12-31T00:00:00"/>
    <d v="2018-12-31T00:00:00"/>
    <x v="42"/>
    <s v="Bienestar e Incentivos"/>
    <n v="147"/>
    <d v="2018-07-16T00:00:00"/>
    <x v="93"/>
    <s v="ETHEL VASQUEZ ROJAS"/>
    <n v="3999"/>
    <n v="14906392"/>
    <n v="0"/>
    <n v="0"/>
    <s v="AGOTADO"/>
    <n v="0"/>
    <n v="14906392"/>
    <x v="6"/>
    <n v="147"/>
  </r>
  <r>
    <n v="2018"/>
    <n v="136"/>
    <n v="1"/>
    <d v="2018-01-01T00:00:00"/>
    <d v="2018-12-31T00:00:00"/>
    <d v="2018-12-31T00:00:00"/>
    <x v="42"/>
    <s v="Bienestar e Incentivos"/>
    <n v="228"/>
    <d v="2018-12-13T00:00:00"/>
    <x v="106"/>
    <s v="ETHEL VASQUEZ ROJAS"/>
    <n v="7298"/>
    <n v="4687452"/>
    <n v="0"/>
    <n v="0"/>
    <s v="AGOTADO"/>
    <n v="0"/>
    <n v="4687452"/>
    <x v="11"/>
    <n v="228"/>
  </r>
  <r>
    <n v="2018"/>
    <n v="136"/>
    <n v="1"/>
    <d v="2018-01-01T00:00:00"/>
    <d v="2018-12-31T00:00:00"/>
    <d v="2018-12-31T00:00:00"/>
    <x v="43"/>
    <s v="Promoción Institucional"/>
    <n v="133"/>
    <d v="2018-05-25T00:00:00"/>
    <x v="0"/>
    <s v="ETHEL VASQUEZ ROJAS"/>
    <n v="2787"/>
    <n v="5480488"/>
    <n v="5480488"/>
    <n v="0"/>
    <s v="ANULADO"/>
    <n v="0"/>
    <n v="0"/>
    <x v="4"/>
    <n v="133"/>
  </r>
  <r>
    <n v="2018"/>
    <n v="136"/>
    <n v="1"/>
    <d v="2018-01-01T00:00:00"/>
    <d v="2018-12-31T00:00:00"/>
    <d v="2018-12-31T00:00:00"/>
    <x v="43"/>
    <s v="Promoción Institucional"/>
    <n v="213"/>
    <d v="2018-11-20T00:00:00"/>
    <x v="0"/>
    <s v="ETHEL VASQUEZ ROJAS"/>
    <n v="6985"/>
    <n v="5000000"/>
    <n v="5000000"/>
    <n v="0"/>
    <s v="ANULADO"/>
    <n v="0"/>
    <n v="0"/>
    <x v="10"/>
    <n v="213"/>
  </r>
  <r>
    <n v="2018"/>
    <n v="136"/>
    <n v="1"/>
    <d v="2018-01-01T00:00:00"/>
    <d v="2018-12-31T00:00:00"/>
    <d v="2018-12-31T00:00:00"/>
    <x v="43"/>
    <s v="Promoción Institucional"/>
    <n v="221"/>
    <d v="2018-11-30T00:00:00"/>
    <x v="0"/>
    <s v="ETHEL VASQUEZ ROJAS"/>
    <n v="7303"/>
    <n v="370"/>
    <n v="370"/>
    <n v="0"/>
    <s v="ANULADO"/>
    <n v="0"/>
    <n v="0"/>
    <x v="10"/>
    <n v="221"/>
  </r>
  <r>
    <n v="2018"/>
    <n v="136"/>
    <n v="1"/>
    <d v="2018-01-01T00:00:00"/>
    <d v="2018-12-31T00:00:00"/>
    <d v="2018-12-31T00:00:00"/>
    <x v="44"/>
    <s v="Salud Ocupacional"/>
    <n v="125"/>
    <d v="2018-04-25T00:00:00"/>
    <x v="107"/>
    <s v="ETHEL VASQUEZ ROJAS"/>
    <n v="2289"/>
    <n v="19993519"/>
    <n v="0"/>
    <n v="0"/>
    <s v="AGOTADO"/>
    <n v="0"/>
    <n v="19993519"/>
    <x v="3"/>
    <n v="12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TablaDinámica1"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D18:AE23" firstHeaderRow="1" firstDataRow="1" firstDataCol="1"/>
  <pivotFields count="21">
    <pivotField showAll="0"/>
    <pivotField showAll="0"/>
    <pivotField showAll="0"/>
    <pivotField numFmtId="14" showAll="0"/>
    <pivotField numFmtId="14" showAll="0"/>
    <pivotField numFmtId="14" showAll="0"/>
    <pivotField axis="axisRow" showAll="0">
      <items count="5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x="46"/>
        <item x="47"/>
        <item x="48"/>
        <item x="49"/>
        <item t="default"/>
      </items>
    </pivotField>
    <pivotField showAll="0"/>
    <pivotField showAll="0"/>
    <pivotField numFmtId="15" showAll="0"/>
    <pivotField showAll="0"/>
    <pivotField showAll="0"/>
    <pivotField showAll="0"/>
    <pivotField numFmtId="168" showAll="0"/>
    <pivotField numFmtId="168" showAll="0"/>
    <pivotField numFmtId="168" showAll="0"/>
    <pivotField showAll="0"/>
    <pivotField numFmtId="168" showAll="0"/>
    <pivotField dataField="1" numFmtId="42" showAll="0"/>
    <pivotField showAll="0"/>
    <pivotField showAll="0"/>
  </pivotFields>
  <rowFields count="1">
    <field x="6"/>
  </rowFields>
  <rowItems count="5">
    <i>
      <x v="46"/>
    </i>
    <i>
      <x v="47"/>
    </i>
    <i>
      <x v="48"/>
    </i>
    <i>
      <x v="49"/>
    </i>
    <i t="grand">
      <x/>
    </i>
  </rowItems>
  <colItems count="1">
    <i/>
  </colItems>
  <dataFields count="1">
    <dataField name="Suma de valor cdp" fld="18" baseField="0" baseItem="0" numFmtId="168"/>
  </dataFields>
  <formats count="1">
    <format dxfId="12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Dinámica3" cacheId="0" applyNumberFormats="0" applyBorderFormats="0" applyFontFormats="0" applyPatternFormats="0" applyAlignmentFormats="0" applyWidthHeightFormats="1" dataCaption="Valores" updatedVersion="6" minRefreshableVersion="3" useAutoFormatting="1" itemPrintTitles="1" mergeItem="1" createdVersion="6" indent="0" compact="0" compactData="0" gridDropZones="1" multipleFieldFilters="0">
  <location ref="A2:D29" firstHeaderRow="2" firstDataRow="2" firstDataCol="3"/>
  <pivotFields count="15">
    <pivotField axis="axisRow" compact="0" numFmtId="1" outline="0" showAll="0">
      <items count="6">
        <item x="0"/>
        <item x="1"/>
        <item x="2"/>
        <item x="3"/>
        <item x="4"/>
        <item t="default"/>
      </items>
    </pivotField>
    <pivotField axis="axisRow" compact="0" outline="0" showAll="0" defaultSubtotal="0">
      <items count="16">
        <item x="4"/>
        <item x="6"/>
        <item x="0"/>
        <item x="2"/>
        <item x="3"/>
        <item x="5"/>
        <item x="7"/>
        <item x="8"/>
        <item x="9"/>
        <item x="10"/>
        <item x="11"/>
        <item x="12"/>
        <item x="14"/>
        <item x="13"/>
        <item x="1"/>
        <item h="1" x="15"/>
      </items>
    </pivotField>
    <pivotField axis="axisRow" compact="0" outline="0" showAll="0">
      <items count="22">
        <item x="7"/>
        <item x="12"/>
        <item x="16"/>
        <item x="0"/>
        <item x="1"/>
        <item x="2"/>
        <item x="3"/>
        <item x="4"/>
        <item x="5"/>
        <item x="6"/>
        <item x="8"/>
        <item x="9"/>
        <item x="10"/>
        <item x="11"/>
        <item x="13"/>
        <item x="14"/>
        <item x="15"/>
        <item x="17"/>
        <item x="19"/>
        <item x="18"/>
        <item x="20"/>
        <item t="default"/>
      </items>
    </pivotField>
    <pivotField compact="0" outline="0" showAll="0"/>
    <pivotField compact="0" outline="0" showAll="0"/>
    <pivotField compact="0" outline="0" showAll="0" defaultSubtota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defaultSubtotal="0"/>
    <pivotField compact="0" outline="0" showAll="0"/>
    <pivotField compact="0" outline="0" showAll="0" defaultSubtotal="0"/>
  </pivotFields>
  <rowFields count="3">
    <field x="0"/>
    <field x="1"/>
    <field x="2"/>
  </rowFields>
  <rowItems count="26">
    <i>
      <x/>
      <x/>
      <x v="8"/>
    </i>
    <i r="2">
      <x v="9"/>
    </i>
    <i r="1">
      <x v="1"/>
      <x v="10"/>
    </i>
    <i r="2">
      <x v="11"/>
    </i>
    <i r="1">
      <x v="2"/>
      <x v="3"/>
    </i>
    <i r="1">
      <x v="3"/>
      <x v="6"/>
    </i>
    <i r="1">
      <x v="4"/>
      <x v="7"/>
    </i>
    <i r="1">
      <x v="5"/>
      <x/>
    </i>
    <i r="1">
      <x v="6"/>
      <x v="12"/>
    </i>
    <i r="1">
      <x v="7"/>
      <x v="13"/>
    </i>
    <i r="1">
      <x v="8"/>
      <x v="1"/>
    </i>
    <i r="1">
      <x v="14"/>
      <x v="4"/>
    </i>
    <i r="2">
      <x v="5"/>
    </i>
    <i t="default">
      <x/>
    </i>
    <i>
      <x v="1"/>
      <x v="9"/>
      <x v="14"/>
    </i>
    <i r="2">
      <x v="15"/>
    </i>
    <i r="1">
      <x v="10"/>
      <x v="16"/>
    </i>
    <i t="default">
      <x v="1"/>
    </i>
    <i>
      <x v="2"/>
      <x v="11"/>
      <x v="2"/>
    </i>
    <i r="2">
      <x v="17"/>
    </i>
    <i t="default">
      <x v="2"/>
    </i>
    <i>
      <x v="3"/>
      <x v="12"/>
      <x v="18"/>
    </i>
    <i r="1">
      <x v="13"/>
      <x v="18"/>
    </i>
    <i r="2">
      <x v="19"/>
    </i>
    <i t="default">
      <x v="3"/>
    </i>
    <i t="grand">
      <x/>
    </i>
  </rowItems>
  <colItems count="1">
    <i/>
  </colItems>
  <dataFields count="1">
    <dataField name="," fld="9" baseField="2" baseItem="11" numFmtId="168"/>
  </dataFields>
  <formats count="9">
    <format dxfId="8">
      <pivotArea outline="0" collapsedLevelsAreSubtotals="1" fieldPosition="0"/>
    </format>
    <format dxfId="7">
      <pivotArea type="topRight" dataOnly="0" labelOnly="1" outline="0" fieldPosition="0"/>
    </format>
    <format dxfId="6">
      <pivotArea type="topRight" dataOnly="0" labelOnly="1" outline="0" fieldPosition="0"/>
    </format>
    <format dxfId="5">
      <pivotArea field="0" type="button" dataOnly="0" labelOnly="1" outline="0" axis="axisRow" fieldPosition="0"/>
    </format>
    <format dxfId="4">
      <pivotArea field="1" type="button" dataOnly="0" labelOnly="1" outline="0" axis="axisRow" fieldPosition="1"/>
    </format>
    <format dxfId="3">
      <pivotArea field="2" type="button" dataOnly="0" labelOnly="1" outline="0" axis="axisRow" fieldPosition="2"/>
    </format>
    <format dxfId="2">
      <pivotArea field="0" type="button" dataOnly="0" labelOnly="1" outline="0" axis="axisRow" fieldPosition="0"/>
    </format>
    <format dxfId="1">
      <pivotArea field="1" type="button" dataOnly="0" labelOnly="1" outline="0" axis="axisRow" fieldPosition="1"/>
    </format>
    <format dxfId="0">
      <pivotArea field="2" type="button" dataOnly="0" labelOnly="1" outline="0" axis="axisRow" fieldPosition="2"/>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3" cacheId="13" applyNumberFormats="0" applyBorderFormats="0" applyFontFormats="0" applyPatternFormats="0" applyAlignmentFormats="0" applyWidthHeightFormats="1" dataCaption="Valores" updatedVersion="6" minRefreshableVersion="3" itemPrintTitles="1" createdVersion="6" indent="0" outline="1" outlineData="1" multipleFieldFilters="0">
  <location ref="AD5:AE6" firstHeaderRow="1" firstDataRow="1" firstDataCol="1"/>
  <pivotFields count="21">
    <pivotField showAll="0"/>
    <pivotField showAll="0"/>
    <pivotField showAll="0"/>
    <pivotField showAll="0"/>
    <pivotField showAll="0"/>
    <pivotField showAll="0"/>
    <pivotField axis="axisRow" multipleItemSelectionAllowed="1" showAll="0">
      <items count="52">
        <item h="1" x="0"/>
        <item h="1" x="1"/>
        <item h="1" x="2"/>
        <item h="1" x="3"/>
        <item h="1" x="4"/>
        <item h="1" x="5"/>
        <item h="1" x="8"/>
        <item h="1" x="9"/>
        <item h="1" x="10"/>
        <item h="1" x="11"/>
        <item h="1" x="12"/>
        <item h="1" x="13"/>
        <item h="1" x="14"/>
        <item h="1" x="15"/>
        <item h="1" x="16"/>
        <item h="1" x="19"/>
        <item h="1" x="20"/>
        <item h="1" x="21"/>
        <item h="1" x="22"/>
        <item h="1" x="23"/>
        <item h="1" x="24"/>
        <item h="1" x="25"/>
        <item h="1" x="26"/>
        <item h="1" x="27"/>
        <item h="1" x="28"/>
        <item h="1" x="29"/>
        <item h="1" x="30"/>
        <item h="1" x="32"/>
        <item h="1" x="33"/>
        <item h="1" x="34"/>
        <item h="1" x="36"/>
        <item h="1" x="37"/>
        <item h="1" x="38"/>
        <item h="1" x="39"/>
        <item h="1" x="40"/>
        <item h="1" x="42"/>
        <item h="1" m="1" x="49"/>
        <item m="1" x="50"/>
        <item m="1" x="47"/>
        <item m="1" x="48"/>
        <item m="1" x="46"/>
        <item h="1" m="1" x="45"/>
        <item h="1" x="6"/>
        <item h="1" x="44"/>
        <item h="1" x="7"/>
        <item h="1" x="43"/>
        <item h="1" x="31"/>
        <item h="1" x="41"/>
        <item h="1" x="17"/>
        <item h="1" x="18"/>
        <item h="1" x="35"/>
        <item t="default"/>
      </items>
    </pivotField>
    <pivotField showAll="0"/>
    <pivotField showAll="0"/>
    <pivotField showAll="0"/>
    <pivotField axis="axisRow" showAll="0">
      <items count="257">
        <item x="75"/>
        <item x="84"/>
        <item x="64"/>
        <item x="104"/>
        <item x="63"/>
        <item x="69"/>
        <item m="1" x="166"/>
        <item m="1" x="246"/>
        <item x="62"/>
        <item x="90"/>
        <item x="57"/>
        <item x="47"/>
        <item x="45"/>
        <item x="46"/>
        <item x="3"/>
        <item x="1"/>
        <item x="2"/>
        <item m="1" x="210"/>
        <item x="76"/>
        <item m="1" x="214"/>
        <item m="1" x="186"/>
        <item m="1" x="131"/>
        <item x="17"/>
        <item x="18"/>
        <item m="1" x="191"/>
        <item x="36"/>
        <item x="26"/>
        <item x="23"/>
        <item m="1" x="156"/>
        <item m="1" x="238"/>
        <item x="24"/>
        <item x="20"/>
        <item x="22"/>
        <item m="1" x="201"/>
        <item m="1" x="190"/>
        <item x="34"/>
        <item m="1" x="239"/>
        <item m="1" x="193"/>
        <item x="25"/>
        <item m="1" x="134"/>
        <item m="1" x="248"/>
        <item m="1" x="233"/>
        <item x="31"/>
        <item m="1" x="119"/>
        <item m="1" x="176"/>
        <item m="1" x="144"/>
        <item m="1" x="117"/>
        <item x="33"/>
        <item m="1" x="114"/>
        <item m="1" x="187"/>
        <item m="1" x="136"/>
        <item m="1" x="116"/>
        <item m="1" x="254"/>
        <item m="1" x="158"/>
        <item m="1" x="159"/>
        <item m="1" x="234"/>
        <item m="1" x="240"/>
        <item m="1" x="197"/>
        <item m="1" x="179"/>
        <item m="1" x="174"/>
        <item m="1" x="118"/>
        <item x="19"/>
        <item x="30"/>
        <item m="1" x="217"/>
        <item m="1" x="232"/>
        <item x="28"/>
        <item m="1" x="112"/>
        <item m="1" x="182"/>
        <item m="1" x="170"/>
        <item m="1" x="171"/>
        <item m="1" x="141"/>
        <item m="1" x="251"/>
        <item m="1" x="222"/>
        <item m="1" x="142"/>
        <item m="1" x="241"/>
        <item m="1" x="139"/>
        <item m="1" x="150"/>
        <item m="1" x="250"/>
        <item m="1" x="218"/>
        <item m="1" x="216"/>
        <item m="1" x="228"/>
        <item m="1" x="146"/>
        <item x="32"/>
        <item m="1" x="243"/>
        <item x="27"/>
        <item x="21"/>
        <item x="29"/>
        <item m="1" x="130"/>
        <item m="1" x="215"/>
        <item m="1" x="145"/>
        <item m="1" x="173"/>
        <item m="1" x="153"/>
        <item m="1" x="196"/>
        <item m="1" x="143"/>
        <item m="1" x="140"/>
        <item m="1" x="110"/>
        <item m="1" x="165"/>
        <item m="1" x="133"/>
        <item m="1" x="160"/>
        <item m="1" x="154"/>
        <item m="1" x="123"/>
        <item x="35"/>
        <item m="1" x="172"/>
        <item m="1" x="125"/>
        <item m="1" x="180"/>
        <item m="1" x="175"/>
        <item m="1" x="155"/>
        <item m="1" x="122"/>
        <item x="0"/>
        <item x="4"/>
        <item x="70"/>
        <item m="1" x="108"/>
        <item x="5"/>
        <item m="1" x="206"/>
        <item m="1" x="235"/>
        <item m="1" x="204"/>
        <item m="1" x="245"/>
        <item m="1" x="177"/>
        <item m="1" x="128"/>
        <item m="1" x="167"/>
        <item m="1" x="255"/>
        <item m="1" x="185"/>
        <item m="1" x="151"/>
        <item m="1" x="184"/>
        <item m="1" x="115"/>
        <item m="1" x="121"/>
        <item m="1" x="135"/>
        <item m="1" x="242"/>
        <item m="1" x="137"/>
        <item x="77"/>
        <item x="78"/>
        <item m="1" x="252"/>
        <item m="1" x="207"/>
        <item m="1" x="111"/>
        <item m="1" x="194"/>
        <item m="1" x="124"/>
        <item m="1" x="203"/>
        <item m="1" x="213"/>
        <item m="1" x="138"/>
        <item m="1" x="162"/>
        <item m="1" x="181"/>
        <item m="1" x="247"/>
        <item m="1" x="227"/>
        <item m="1" x="237"/>
        <item m="1" x="120"/>
        <item m="1" x="161"/>
        <item m="1" x="132"/>
        <item m="1" x="208"/>
        <item m="1" x="113"/>
        <item m="1" x="226"/>
        <item m="1" x="223"/>
        <item m="1" x="236"/>
        <item m="1" x="224"/>
        <item m="1" x="199"/>
        <item m="1" x="200"/>
        <item m="1" x="221"/>
        <item m="1" x="157"/>
        <item m="1" x="230"/>
        <item m="1" x="198"/>
        <item m="1" x="220"/>
        <item m="1" x="192"/>
        <item m="1" x="163"/>
        <item m="1" x="229"/>
        <item m="1" x="231"/>
        <item m="1" x="149"/>
        <item m="1" x="209"/>
        <item m="1" x="244"/>
        <item m="1" x="249"/>
        <item m="1" x="164"/>
        <item m="1" x="129"/>
        <item x="6"/>
        <item x="48"/>
        <item x="107"/>
        <item x="7"/>
        <item x="16"/>
        <item m="1" x="147"/>
        <item x="49"/>
        <item x="8"/>
        <item x="61"/>
        <item x="79"/>
        <item x="85"/>
        <item x="92"/>
        <item x="93"/>
        <item x="105"/>
        <item m="1" x="189"/>
        <item x="50"/>
        <item m="1" x="188"/>
        <item x="9"/>
        <item m="1" x="126"/>
        <item m="1" x="211"/>
        <item m="1" x="152"/>
        <item x="42"/>
        <item x="51"/>
        <item x="94"/>
        <item m="1" x="178"/>
        <item m="1" x="168"/>
        <item m="1" x="183"/>
        <item m="1" x="202"/>
        <item x="37"/>
        <item x="88"/>
        <item x="89"/>
        <item x="95"/>
        <item m="1" x="127"/>
        <item x="10"/>
        <item x="11"/>
        <item x="38"/>
        <item x="52"/>
        <item x="58"/>
        <item x="71"/>
        <item x="72"/>
        <item x="96"/>
        <item x="97"/>
        <item m="1" x="219"/>
        <item m="1" x="212"/>
        <item m="1" x="225"/>
        <item m="1" x="109"/>
        <item m="1" x="195"/>
        <item x="12"/>
        <item x="39"/>
        <item x="41"/>
        <item x="98"/>
        <item m="1" x="169"/>
        <item m="1" x="253"/>
        <item x="99"/>
        <item x="100"/>
        <item m="1" x="148"/>
        <item x="13"/>
        <item x="14"/>
        <item x="40"/>
        <item x="53"/>
        <item x="54"/>
        <item x="59"/>
        <item x="65"/>
        <item x="66"/>
        <item x="67"/>
        <item x="73"/>
        <item x="74"/>
        <item x="80"/>
        <item x="81"/>
        <item x="91"/>
        <item x="101"/>
        <item x="102"/>
        <item x="103"/>
        <item m="1" x="205"/>
        <item x="15"/>
        <item x="43"/>
        <item x="44"/>
        <item x="55"/>
        <item x="56"/>
        <item x="68"/>
        <item x="82"/>
        <item x="83"/>
        <item x="86"/>
        <item x="87"/>
        <item x="106"/>
        <item x="60"/>
        <item t="default"/>
      </items>
    </pivotField>
    <pivotField showAll="0"/>
    <pivotField showAll="0"/>
    <pivotField dataField="1" showAll="0"/>
    <pivotField showAll="0"/>
    <pivotField showAll="0"/>
    <pivotField showAll="0"/>
    <pivotField showAll="0"/>
    <pivotField numFmtId="42" showAll="0"/>
    <pivotField axis="axisRow" showAll="0">
      <items count="14">
        <item x="0"/>
        <item x="1"/>
        <item x="2"/>
        <item x="3"/>
        <item x="4"/>
        <item x="5"/>
        <item x="6"/>
        <item m="1" x="12"/>
        <item x="7"/>
        <item x="8"/>
        <item x="9"/>
        <item x="10"/>
        <item x="11"/>
        <item t="default"/>
      </items>
    </pivotField>
    <pivotField showAll="0"/>
  </pivotFields>
  <rowFields count="3">
    <field x="19"/>
    <field x="6"/>
    <field x="10"/>
  </rowFields>
  <rowItems count="1">
    <i t="grand">
      <x/>
    </i>
  </rowItems>
  <colItems count="1">
    <i/>
  </colItems>
  <dataFields count="1">
    <dataField name="Suma de valor" fld="13" baseField="0" baseItem="112092078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4" cacheId="13" applyNumberFormats="0" applyBorderFormats="0" applyFontFormats="0" applyPatternFormats="0" applyAlignmentFormats="0" applyWidthHeightFormats="1" dataCaption="Valores" updatedVersion="6" minRefreshableVersion="3" itemPrintTitles="1" createdVersion="6" indent="0" outline="1" outlineData="1" multipleFieldFilters="0">
  <location ref="AG5:AI6" firstHeaderRow="0" firstDataRow="1" firstDataCol="1"/>
  <pivotFields count="21">
    <pivotField showAll="0"/>
    <pivotField showAll="0"/>
    <pivotField showAll="0"/>
    <pivotField showAll="0"/>
    <pivotField showAll="0"/>
    <pivotField showAll="0"/>
    <pivotField axis="axisRow" multipleItemSelectionAllowed="1" showAll="0">
      <items count="52">
        <item h="1" x="0"/>
        <item h="1" x="1"/>
        <item h="1" x="2"/>
        <item h="1" x="3"/>
        <item h="1" x="4"/>
        <item h="1" x="5"/>
        <item h="1" x="8"/>
        <item h="1" x="9"/>
        <item h="1" x="10"/>
        <item h="1" x="11"/>
        <item h="1" x="12"/>
        <item h="1" x="13"/>
        <item h="1" x="14"/>
        <item h="1" x="15"/>
        <item h="1" x="16"/>
        <item h="1" x="19"/>
        <item h="1" x="20"/>
        <item h="1" x="21"/>
        <item h="1" x="22"/>
        <item h="1" x="23"/>
        <item h="1" x="24"/>
        <item h="1" x="25"/>
        <item h="1" x="26"/>
        <item h="1" x="27"/>
        <item h="1" x="28"/>
        <item h="1" x="29"/>
        <item h="1" x="30"/>
        <item h="1" x="32"/>
        <item h="1" x="33"/>
        <item h="1" x="34"/>
        <item h="1" x="36"/>
        <item h="1" x="37"/>
        <item h="1" x="38"/>
        <item h="1" x="39"/>
        <item h="1" x="40"/>
        <item h="1" x="42"/>
        <item h="1" m="1" x="49"/>
        <item m="1" x="50"/>
        <item m="1" x="47"/>
        <item m="1" x="48"/>
        <item m="1" x="46"/>
        <item h="1" m="1" x="45"/>
        <item h="1" x="6"/>
        <item h="1" x="44"/>
        <item h="1" x="7"/>
        <item h="1" x="43"/>
        <item h="1" x="31"/>
        <item h="1" x="41"/>
        <item h="1" x="17"/>
        <item h="1" x="18"/>
        <item h="1" x="35"/>
        <item t="default"/>
      </items>
    </pivotField>
    <pivotField showAll="0"/>
    <pivotField showAll="0"/>
    <pivotField showAll="0"/>
    <pivotField showAll="0"/>
    <pivotField showAll="0"/>
    <pivotField showAll="0"/>
    <pivotField showAll="0"/>
    <pivotField showAll="0"/>
    <pivotField dataField="1" showAll="0"/>
    <pivotField showAll="0"/>
    <pivotField showAll="0"/>
    <pivotField dataField="1" numFmtId="42" showAll="0"/>
    <pivotField showAll="0"/>
    <pivotField showAll="0"/>
  </pivotFields>
  <rowFields count="1">
    <field x="6"/>
  </rowFields>
  <rowItems count="1">
    <i t="grand">
      <x/>
    </i>
  </rowItems>
  <colFields count="1">
    <field x="-2"/>
  </colFields>
  <colItems count="2">
    <i>
      <x/>
    </i>
    <i i="1">
      <x v="1"/>
    </i>
  </colItems>
  <dataFields count="2">
    <dataField name="Suma de valor cdp" fld="18" baseField="0" baseItem="0"/>
    <dataField name="Suma de cdp por comprometer" fld="15" baseField="6" baseItem="3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B5:AO23" firstHeaderRow="1" firstDataRow="2" firstDataCol="1"/>
  <pivotFields count="24">
    <pivotField showAll="0" defaultSubtotal="0"/>
    <pivotField showAll="0"/>
    <pivotField showAll="0"/>
    <pivotField showAll="0"/>
    <pivotField numFmtId="15" showAll="0"/>
    <pivotField numFmtId="15" showAll="0"/>
    <pivotField showAll="0"/>
    <pivotField showAll="0"/>
    <pivotField showAll="0"/>
    <pivotField numFmtId="15" showAll="0"/>
    <pivotField numFmtId="15" showAll="0"/>
    <pivotField showAll="0"/>
    <pivotField showAll="0"/>
    <pivotField showAll="0"/>
    <pivotField showAll="0"/>
    <pivotField showAll="0"/>
    <pivotField showAll="0"/>
    <pivotField showAll="0"/>
    <pivotField numFmtId="42" showAll="0"/>
    <pivotField showAll="0"/>
    <pivotField showAll="0"/>
    <pivotField dataField="1" showAll="0"/>
    <pivotField axis="axisCol" showAll="0" defaultSubtotal="0">
      <items count="12">
        <item x="0"/>
        <item x="1"/>
        <item x="2"/>
        <item x="4"/>
        <item x="5"/>
        <item x="6"/>
        <item x="7"/>
        <item x="8"/>
        <item x="9"/>
        <item x="10"/>
        <item x="3"/>
        <item x="11"/>
      </items>
    </pivotField>
    <pivotField axis="axisRow" showAll="0" defaultSubtotal="0">
      <items count="16">
        <item x="0"/>
        <item x="1"/>
        <item x="12"/>
        <item x="13"/>
        <item x="14"/>
        <item x="6"/>
        <item x="2"/>
        <item x="5"/>
        <item x="15"/>
        <item x="4"/>
        <item x="7"/>
        <item x="10"/>
        <item x="3"/>
        <item x="11"/>
        <item x="8"/>
        <item x="9"/>
      </items>
    </pivotField>
  </pivotFields>
  <rowFields count="1">
    <field x="23"/>
  </rowFields>
  <rowItems count="17">
    <i>
      <x/>
    </i>
    <i>
      <x v="1"/>
    </i>
    <i>
      <x v="2"/>
    </i>
    <i>
      <x v="3"/>
    </i>
    <i>
      <x v="4"/>
    </i>
    <i>
      <x v="5"/>
    </i>
    <i>
      <x v="6"/>
    </i>
    <i>
      <x v="7"/>
    </i>
    <i>
      <x v="8"/>
    </i>
    <i>
      <x v="9"/>
    </i>
    <i>
      <x v="10"/>
    </i>
    <i>
      <x v="11"/>
    </i>
    <i>
      <x v="12"/>
    </i>
    <i>
      <x v="13"/>
    </i>
    <i>
      <x v="14"/>
    </i>
    <i>
      <x v="15"/>
    </i>
    <i t="grand">
      <x/>
    </i>
  </rowItems>
  <colFields count="1">
    <field x="22"/>
  </colFields>
  <colItems count="13">
    <i>
      <x/>
    </i>
    <i>
      <x v="1"/>
    </i>
    <i>
      <x v="2"/>
    </i>
    <i>
      <x v="3"/>
    </i>
    <i>
      <x v="4"/>
    </i>
    <i>
      <x v="5"/>
    </i>
    <i>
      <x v="6"/>
    </i>
    <i>
      <x v="7"/>
    </i>
    <i>
      <x v="8"/>
    </i>
    <i>
      <x v="9"/>
    </i>
    <i>
      <x v="10"/>
    </i>
    <i>
      <x v="11"/>
    </i>
    <i t="grand">
      <x/>
    </i>
  </colItems>
  <dataFields count="1">
    <dataField name="Suma de NETO" fld="21" baseField="23" baseItem="7"/>
  </dataFields>
  <formats count="5">
    <format dxfId="125">
      <pivotArea outline="0" collapsedLevelsAreSubtotals="1" fieldPosition="0"/>
    </format>
    <format dxfId="124">
      <pivotArea field="22" type="button" dataOnly="0" labelOnly="1" outline="0" axis="axisCol" fieldPosition="0"/>
    </format>
    <format dxfId="123">
      <pivotArea type="topRight" dataOnly="0" labelOnly="1" outline="0" fieldPosition="0"/>
    </format>
    <format dxfId="122">
      <pivotArea dataOnly="0" labelOnly="1" fieldPosition="0">
        <references count="1">
          <reference field="22" count="0"/>
        </references>
      </pivotArea>
    </format>
    <format dxfId="12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2" cacheId="5" applyNumberFormats="0" applyBorderFormats="0" applyFontFormats="0" applyPatternFormats="0" applyAlignmentFormats="0" applyWidthHeightFormats="1" dataCaption="Valores" updatedVersion="6" minRefreshableVersion="3" itemPrintTitles="1" createdVersion="6" indent="0" outline="1" outlineData="1" multipleFieldFilters="0">
  <location ref="G577:I582" firstHeaderRow="0" firstDataRow="1" firstDataCol="1"/>
  <pivotFields count="25">
    <pivotField showAll="0"/>
    <pivotField showAll="0"/>
    <pivotField showAll="0"/>
    <pivotField numFmtId="14" showAll="0"/>
    <pivotField numFmtId="14" showAll="0"/>
    <pivotField numFmtId="14" showAll="0"/>
    <pivotField axis="axisRow" showAll="0" sortType="descending">
      <items count="47">
        <item h="1" x="14"/>
        <item h="1" x="15"/>
        <item h="1" x="16"/>
        <item h="1" x="17"/>
        <item h="1" x="18"/>
        <item h="1" x="19"/>
        <item h="1" x="20"/>
        <item h="1" x="21"/>
        <item h="1" x="22"/>
        <item h="1" x="23"/>
        <item h="1" x="24"/>
        <item h="1" x="25"/>
        <item h="1" x="26"/>
        <item h="1" x="27"/>
        <item h="1" x="28"/>
        <item h="1" x="11"/>
        <item h="1" x="29"/>
        <item h="1" x="30"/>
        <item h="1" x="31"/>
        <item h="1" x="32"/>
        <item h="1" x="33"/>
        <item h="1" x="34"/>
        <item h="1" x="35"/>
        <item h="1" x="36"/>
        <item h="1" x="37"/>
        <item h="1" x="38"/>
        <item h="1" x="39"/>
        <item h="1" x="40"/>
        <item h="1" x="1"/>
        <item h="1" x="43"/>
        <item h="1" x="44"/>
        <item h="1" x="7"/>
        <item h="1" x="8"/>
        <item h="1" x="13"/>
        <item h="1" x="4"/>
        <item h="1" x="45"/>
        <item x="0"/>
        <item x="10"/>
        <item x="5"/>
        <item x="12"/>
        <item h="1" x="6"/>
        <item h="1" x="9"/>
        <item h="1" x="3"/>
        <item h="1" x="41"/>
        <item h="1" x="42"/>
        <item h="1" x="2"/>
        <item t="default"/>
      </items>
      <autoSortScope>
        <pivotArea dataOnly="0" outline="0" fieldPosition="0">
          <references count="1">
            <reference field="4294967294" count="1" selected="0">
              <x v="0"/>
            </reference>
          </references>
        </pivotArea>
      </autoSortScope>
    </pivotField>
    <pivotField showAll="0"/>
    <pivotField showAll="0"/>
    <pivotField showAll="0"/>
    <pivotField numFmtId="14" showAll="0"/>
    <pivotField showAll="0"/>
    <pivotField showAll="0"/>
    <pivotField showAll="0"/>
    <pivotField showAll="0"/>
    <pivotField numFmtId="14" showAll="0"/>
    <pivotField showAll="0"/>
    <pivotField showAll="0"/>
    <pivotField showAll="0"/>
    <pivotField showAll="0"/>
    <pivotField dataField="1" showAll="0"/>
    <pivotField dataField="1" showAll="0"/>
    <pivotField showAll="0"/>
    <pivotField showAll="0" defaultSubtotal="0"/>
    <pivotField showAll="0" defaultSubtotal="0"/>
  </pivotFields>
  <rowFields count="1">
    <field x="6"/>
  </rowFields>
  <rowItems count="5">
    <i>
      <x v="38"/>
    </i>
    <i>
      <x v="36"/>
    </i>
    <i>
      <x v="39"/>
    </i>
    <i>
      <x v="37"/>
    </i>
    <i t="grand">
      <x/>
    </i>
  </rowItems>
  <colFields count="1">
    <field x="-2"/>
  </colFields>
  <colItems count="2">
    <i>
      <x/>
    </i>
    <i i="1">
      <x v="1"/>
    </i>
  </colItems>
  <dataFields count="2">
    <dataField name="REGISTROS" fld="20" baseField="0" baseItem="0"/>
    <dataField name="GIROS " fld="21" baseField="0" baseItem="0"/>
  </dataFields>
  <formats count="4">
    <format dxfId="119">
      <pivotArea outline="0" collapsedLevelsAreSubtotals="1" fieldPosition="0"/>
    </format>
    <format dxfId="118">
      <pivotArea outline="0" collapsedLevelsAreSubtotals="1" fieldPosition="0"/>
    </format>
    <format dxfId="117">
      <pivotArea outline="0" collapsedLevelsAreSubtotals="1" fieldPosition="0"/>
    </format>
    <format dxfId="11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1" cacheId="2"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location ref="G586:I627" firstHeaderRow="0" firstDataRow="1" firstDataCol="1"/>
  <pivotFields count="25">
    <pivotField showAll="0"/>
    <pivotField showAll="0"/>
    <pivotField showAll="0"/>
    <pivotField showAll="0"/>
    <pivotField showAll="0"/>
    <pivotField showAll="0"/>
    <pivotField axis="axisRow" showAll="0">
      <items count="48">
        <item x="14"/>
        <item x="15"/>
        <item x="16"/>
        <item x="17"/>
        <item x="18"/>
        <item x="19"/>
        <item x="21"/>
        <item x="22"/>
        <item x="23"/>
        <item x="24"/>
        <item x="25"/>
        <item x="26"/>
        <item x="27"/>
        <item x="28"/>
        <item x="11"/>
        <item x="29"/>
        <item x="30"/>
        <item x="31"/>
        <item x="32"/>
        <item x="33"/>
        <item x="34"/>
        <item x="35"/>
        <item x="36"/>
        <item x="37"/>
        <item x="38"/>
        <item x="39"/>
        <item x="40"/>
        <item x="43"/>
        <item x="44"/>
        <item x="7"/>
        <item x="8"/>
        <item x="13"/>
        <item x="45"/>
        <item h="1" x="0"/>
        <item h="1" x="10"/>
        <item h="1" x="5"/>
        <item h="1" x="12"/>
        <item x="46"/>
        <item x="20"/>
        <item x="1"/>
        <item x="4"/>
        <item x="6"/>
        <item x="9"/>
        <item x="3"/>
        <item h="1" x="41"/>
        <item h="1" x="42"/>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s>
  <rowFields count="1">
    <field x="6"/>
  </rowFields>
  <rowItems count="4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7"/>
    </i>
    <i>
      <x v="38"/>
    </i>
    <i>
      <x v="39"/>
    </i>
    <i>
      <x v="40"/>
    </i>
    <i>
      <x v="41"/>
    </i>
    <i>
      <x v="42"/>
    </i>
    <i>
      <x v="43"/>
    </i>
    <i t="grand">
      <x/>
    </i>
  </rowItems>
  <colFields count="1">
    <field x="-2"/>
  </colFields>
  <colItems count="2">
    <i>
      <x/>
    </i>
    <i i="1">
      <x v="1"/>
    </i>
  </colItems>
  <dataFields count="2">
    <dataField name="Suma de Valor_Neto" fld="20" baseField="6" baseItem="0"/>
    <dataField name="Suma de Giros" fld="21" baseField="6" baseItem="32"/>
  </dataFields>
  <formats count="1">
    <format dxfId="120">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1" cacheId="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25" firstHeaderRow="0" firstDataRow="1" firstDataCol="1"/>
  <pivotFields count="19">
    <pivotField showAll="0"/>
    <pivotField axis="axisRow" showAll="0">
      <items count="6">
        <item x="0"/>
        <item x="1"/>
        <item x="2"/>
        <item x="3"/>
        <item x="4"/>
        <item t="default"/>
      </items>
    </pivotField>
    <pivotField axis="axisRow" showAll="0">
      <items count="17">
        <item x="14"/>
        <item x="10"/>
        <item x="0"/>
        <item x="8"/>
        <item x="12"/>
        <item x="13"/>
        <item x="11"/>
        <item x="4"/>
        <item x="3"/>
        <item x="5"/>
        <item x="2"/>
        <item x="6"/>
        <item x="9"/>
        <item x="7"/>
        <item x="1"/>
        <item x="15"/>
        <item t="default"/>
      </items>
    </pivotField>
    <pivotField showAll="0"/>
    <pivotField showAll="0"/>
    <pivotField showAll="0"/>
    <pivotField showAll="0"/>
    <pivotField showAll="0"/>
    <pivotField dataField="1" showAll="0"/>
    <pivotField showAll="0"/>
    <pivotField showAll="0"/>
    <pivotField showAll="0"/>
    <pivotField dataField="1" showAll="0"/>
    <pivotField showAll="0"/>
    <pivotField showAll="0"/>
    <pivotField showAll="0"/>
    <pivotField showAll="0"/>
    <pivotField showAll="0"/>
    <pivotField showAll="0"/>
  </pivotFields>
  <rowFields count="2">
    <field x="1"/>
    <field x="2"/>
  </rowFields>
  <rowItems count="22">
    <i>
      <x/>
    </i>
    <i r="1">
      <x v="2"/>
    </i>
    <i r="1">
      <x v="3"/>
    </i>
    <i r="1">
      <x v="7"/>
    </i>
    <i r="1">
      <x v="8"/>
    </i>
    <i r="1">
      <x v="9"/>
    </i>
    <i r="1">
      <x v="10"/>
    </i>
    <i r="1">
      <x v="11"/>
    </i>
    <i r="1">
      <x v="12"/>
    </i>
    <i r="1">
      <x v="13"/>
    </i>
    <i r="1">
      <x v="14"/>
    </i>
    <i>
      <x v="1"/>
    </i>
    <i r="1">
      <x v="1"/>
    </i>
    <i r="1">
      <x v="6"/>
    </i>
    <i>
      <x v="2"/>
    </i>
    <i r="1">
      <x v="4"/>
    </i>
    <i>
      <x v="3"/>
    </i>
    <i r="1">
      <x/>
    </i>
    <i r="1">
      <x v="5"/>
    </i>
    <i>
      <x v="4"/>
    </i>
    <i r="1">
      <x v="15"/>
    </i>
    <i t="grand">
      <x/>
    </i>
  </rowItems>
  <colFields count="1">
    <field x="-2"/>
  </colFields>
  <colItems count="2">
    <i>
      <x/>
    </i>
    <i i="1">
      <x v="1"/>
    </i>
  </colItems>
  <dataFields count="2">
    <dataField name="Suma de VALOR PROGRAMADO" fld="8" baseField="0" baseItem="0"/>
    <dataField name="Suma de VALOR REGISTRO" fld="12"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Dinámica2" cacheId="3" applyNumberFormats="0" applyBorderFormats="0" applyFontFormats="0" applyPatternFormats="0" applyAlignmentFormats="0" applyWidthHeightFormats="1" dataCaption="Valores" missingCaption="0" updatedVersion="6" minRefreshableVersion="3" useAutoFormatting="1" colGrandTotals="0" itemPrintTitles="1" createdVersion="6" indent="0" compact="0" compactData="0" gridDropZones="1" multipleFieldFilters="0">
  <location ref="H12:P18" firstHeaderRow="1" firstDataRow="2" firstDataCol="1"/>
  <pivotFields count="24">
    <pivotField compact="0" outline="0" showAll="0" defaultSubtotal="0"/>
    <pivotField compact="0" outline="0" showAll="0"/>
    <pivotField compact="0" outline="0" showAll="0"/>
    <pivotField compact="0" outline="0" showAll="0"/>
    <pivotField compact="0" outline="0" showAll="0"/>
    <pivotField compact="0" outline="0" showAll="0"/>
    <pivotField axis="axisRow" compact="0" outline="0" multipleItemSelectionAllowed="1" showAll="0" defaultSubtotal="0">
      <items count="46">
        <item h="1" x="14"/>
        <item h="1" x="15"/>
        <item h="1" x="16"/>
        <item h="1" x="17"/>
        <item h="1" x="18"/>
        <item h="1" x="19"/>
        <item h="1" x="22"/>
        <item h="1" x="23"/>
        <item h="1" x="24"/>
        <item h="1" x="25"/>
        <item h="1" x="27"/>
        <item h="1" x="28"/>
        <item h="1" x="11"/>
        <item h="1" x="30"/>
        <item h="1" m="1" x="37"/>
        <item h="1" m="1" x="39"/>
        <item h="1" m="1" x="40"/>
        <item h="1" m="1" x="32"/>
        <item h="1" m="1" x="35"/>
        <item h="1" m="1" x="41"/>
        <item h="1" m="1" x="45"/>
        <item h="1" m="1" x="33"/>
        <item h="1" m="1" x="36"/>
        <item h="1" m="1" x="38"/>
        <item x="0"/>
        <item x="10"/>
        <item x="5"/>
        <item x="12"/>
        <item h="1" m="1" x="34"/>
        <item h="1" m="1" x="31"/>
        <item h="1" x="21"/>
        <item h="1" x="26"/>
        <item h="1" x="29"/>
        <item h="1" m="1" x="43"/>
        <item h="1" x="8"/>
        <item h="1" m="1" x="42"/>
        <item h="1" x="7"/>
        <item h="1" x="13"/>
        <item h="1" m="1" x="44"/>
        <item h="1" x="1"/>
        <item h="1" x="20"/>
        <item h="1" x="4"/>
        <item h="1" x="3"/>
        <item h="1" x="6"/>
        <item h="1" x="9"/>
        <item h="1" x="2"/>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axis="axisCol" compact="0" outline="0" showAll="0" defaultSubtotal="0">
      <items count="13">
        <item sd="0" x="4"/>
        <item x="8"/>
        <item x="6"/>
        <item x="9"/>
        <item x="0"/>
        <item x="11"/>
        <item x="2"/>
        <item x="7"/>
        <item x="10"/>
        <item x="3"/>
        <item x="5"/>
        <item x="1"/>
        <item m="1" x="12"/>
      </items>
    </pivotField>
  </pivotFields>
  <rowFields count="1">
    <field x="6"/>
  </rowFields>
  <rowItems count="5">
    <i>
      <x v="24"/>
    </i>
    <i>
      <x v="25"/>
    </i>
    <i>
      <x v="26"/>
    </i>
    <i>
      <x v="27"/>
    </i>
    <i t="grand">
      <x/>
    </i>
  </rowItems>
  <colFields count="1">
    <field x="23"/>
  </colFields>
  <colItems count="8">
    <i>
      <x/>
    </i>
    <i>
      <x v="1"/>
    </i>
    <i>
      <x v="4"/>
    </i>
    <i>
      <x v="7"/>
    </i>
    <i>
      <x v="8"/>
    </i>
    <i>
      <x v="9"/>
    </i>
    <i>
      <x v="10"/>
    </i>
    <i>
      <x v="11"/>
    </i>
  </colItems>
  <dataFields count="1">
    <dataField name="Suma de Valor_Neto" fld="20" baseField="6" baseItem="24" numFmtId="168"/>
  </dataFields>
  <formats count="1">
    <format dxfId="9">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EJECUCIÓN 7501" cacheId="6" applyNumberFormats="0" applyBorderFormats="0" applyFontFormats="0" applyPatternFormats="0" applyAlignmentFormats="0" applyWidthHeightFormats="1" dataCaption="," grandTotalCaption="TOTAL INVERSIÓN" showMissing="0" updatedVersion="6" minRefreshableVersion="3" showDrill="0" rowGrandTotals="0" colGrandTotals="0" itemPrintTitles="1" mergeItem="1" createdVersion="6" indent="0" compact="0" compactData="0" gridDropZones="1" multipleFieldFilters="0">
  <location ref="A2:F35" firstHeaderRow="1" firstDataRow="2" firstDataCol="4"/>
  <pivotFields count="13">
    <pivotField axis="axisRow" compact="0" numFmtId="1" outline="0" showAll="0">
      <items count="5">
        <item x="0"/>
        <item x="1"/>
        <item x="2"/>
        <item x="3"/>
        <item t="default"/>
      </items>
    </pivotField>
    <pivotField axis="axisRow" compact="0" outline="0" showAll="0" defaultSubtotal="0">
      <items count="17">
        <item x="4"/>
        <item x="6"/>
        <item x="0"/>
        <item m="1" x="16"/>
        <item x="2"/>
        <item x="3"/>
        <item x="5"/>
        <item x="7"/>
        <item x="8"/>
        <item x="9"/>
        <item x="10"/>
        <item x="11"/>
        <item x="12"/>
        <item x="14"/>
        <item x="13"/>
        <item x="1"/>
        <item m="1" x="15"/>
      </items>
    </pivotField>
    <pivotField axis="axisRow" compact="0" outline="0" showAll="0">
      <items count="23">
        <item x="7"/>
        <item x="16"/>
        <item x="12"/>
        <item x="0"/>
        <item x="1"/>
        <item x="2"/>
        <item x="3"/>
        <item x="4"/>
        <item x="5"/>
        <item x="6"/>
        <item x="8"/>
        <item x="9"/>
        <item x="10"/>
        <item x="11"/>
        <item x="13"/>
        <item x="14"/>
        <item x="15"/>
        <item x="17"/>
        <item x="19"/>
        <item x="18"/>
        <item m="1" x="21"/>
        <item m="1" x="20"/>
        <item t="default"/>
      </items>
    </pivotField>
    <pivotField axis="axisRow" compact="0" outline="0" showAll="0" insertBlankRow="1" defaultSubtotal="0">
      <items count="8">
        <item x="6"/>
        <item x="0"/>
        <item x="1"/>
        <item x="2"/>
        <item x="3"/>
        <item x="4"/>
        <item x="5"/>
        <item x="7"/>
      </items>
    </pivotField>
    <pivotField compact="0" outline="0" showAll="0"/>
    <pivotField compact="0" outline="0" showAll="0" defaultSubtotal="0"/>
    <pivotField compact="0" outline="0" showAll="0"/>
    <pivotField dataField="1" compact="0" numFmtId="42" outline="0" showAll="0"/>
    <pivotField compact="0" outline="0" showAll="0"/>
    <pivotField compact="0" outline="0" showAll="0" defaultSubtotal="0"/>
    <pivotField compact="0" outline="0" showAll="0"/>
    <pivotField dataField="1" compact="0" outline="0" showAll="0"/>
    <pivotField compact="0" outline="0" showAll="0" defaultSubtotal="0"/>
  </pivotFields>
  <rowFields count="4">
    <field x="0"/>
    <field x="3"/>
    <field x="1"/>
    <field x="2"/>
  </rowFields>
  <rowItems count="32">
    <i>
      <x/>
      <x v="1"/>
      <x v="2"/>
      <x v="3"/>
    </i>
    <i t="blank" r="1">
      <x v="1"/>
    </i>
    <i r="1">
      <x v="2"/>
      <x v="4"/>
      <x v="6"/>
    </i>
    <i r="2">
      <x v="5"/>
      <x v="7"/>
    </i>
    <i r="2">
      <x v="15"/>
      <x v="4"/>
    </i>
    <i r="3">
      <x v="5"/>
    </i>
    <i t="blank" r="1">
      <x v="2"/>
    </i>
    <i r="1">
      <x v="3"/>
      <x/>
      <x v="8"/>
    </i>
    <i r="3">
      <x v="9"/>
    </i>
    <i r="2">
      <x v="6"/>
      <x/>
    </i>
    <i t="blank" r="1">
      <x v="3"/>
    </i>
    <i r="1">
      <x v="4"/>
      <x v="1"/>
      <x v="10"/>
    </i>
    <i r="3">
      <x v="11"/>
    </i>
    <i t="blank" r="1">
      <x v="4"/>
    </i>
    <i r="1">
      <x v="5"/>
      <x v="7"/>
      <x v="12"/>
    </i>
    <i r="2">
      <x v="8"/>
      <x v="13"/>
    </i>
    <i r="2">
      <x v="9"/>
      <x v="2"/>
    </i>
    <i t="blank" r="1">
      <x v="5"/>
    </i>
    <i t="default">
      <x/>
    </i>
    <i>
      <x v="1"/>
      <x v="6"/>
      <x v="10"/>
      <x v="14"/>
    </i>
    <i r="3">
      <x v="15"/>
    </i>
    <i r="2">
      <x v="11"/>
      <x v="16"/>
    </i>
    <i t="blank" r="1">
      <x v="6"/>
    </i>
    <i t="default">
      <x v="1"/>
    </i>
    <i>
      <x v="2"/>
      <x/>
      <x v="12"/>
      <x v="1"/>
    </i>
    <i r="3">
      <x v="17"/>
    </i>
    <i t="blank" r="1">
      <x/>
    </i>
    <i t="default">
      <x v="2"/>
    </i>
    <i>
      <x v="3"/>
      <x v="7"/>
      <x v="13"/>
      <x v="18"/>
    </i>
    <i r="2">
      <x v="14"/>
      <x v="19"/>
    </i>
    <i t="blank" r="1">
      <x v="7"/>
    </i>
    <i t="default">
      <x v="3"/>
    </i>
  </rowItems>
  <colFields count="1">
    <field x="-2"/>
  </colFields>
  <colItems count="2">
    <i>
      <x/>
    </i>
    <i i="1">
      <x v="1"/>
    </i>
  </colItems>
  <dataFields count="2">
    <dataField name="TOTAL ENTIDAD" fld="7" baseField="0" baseItem="0"/>
    <dataField name="EJECUTADO" fld="11" baseField="2" baseItem="2"/>
  </dataFields>
  <formats count="106">
    <format dxfId="115">
      <pivotArea outline="0" collapsedLevelsAreSubtotals="1" fieldPosition="0"/>
    </format>
    <format dxfId="114">
      <pivotArea field="-2" type="button" dataOnly="0" labelOnly="1" outline="0" axis="axisCol" fieldPosition="0"/>
    </format>
    <format dxfId="113">
      <pivotArea type="topRight" dataOnly="0" labelOnly="1" outline="0" fieldPosition="0"/>
    </format>
    <format dxfId="112">
      <pivotArea dataOnly="0" labelOnly="1" outline="0" fieldPosition="0">
        <references count="1">
          <reference field="4294967294" count="2">
            <x v="0"/>
            <x v="1"/>
          </reference>
        </references>
      </pivotArea>
    </format>
    <format dxfId="111">
      <pivotArea dataOnly="0" labelOnly="1" outline="0" fieldPosition="0">
        <references count="1">
          <reference field="1" count="0"/>
        </references>
      </pivotArea>
    </format>
    <format dxfId="110">
      <pivotArea dataOnly="0" labelOnly="1" outline="0" fieldPosition="0">
        <references count="1">
          <reference field="0" count="0"/>
        </references>
      </pivotArea>
    </format>
    <format dxfId="109">
      <pivotArea dataOnly="0" labelOnly="1" outline="0" fieldPosition="0">
        <references count="1">
          <reference field="0" count="0" defaultSubtotal="1"/>
        </references>
      </pivotArea>
    </format>
    <format dxfId="108">
      <pivotArea dataOnly="0" labelOnly="1" outline="0" fieldPosition="0">
        <references count="2">
          <reference field="0" count="1" selected="0">
            <x v="0"/>
          </reference>
          <reference field="3" count="5">
            <x v="1"/>
            <x v="2"/>
            <x v="3"/>
            <x v="4"/>
            <x v="5"/>
          </reference>
        </references>
      </pivotArea>
    </format>
    <format dxfId="107">
      <pivotArea dataOnly="0" labelOnly="1" outline="0" fieldPosition="0">
        <references count="2">
          <reference field="0" count="1" selected="0">
            <x v="1"/>
          </reference>
          <reference field="3" count="1">
            <x v="6"/>
          </reference>
        </references>
      </pivotArea>
    </format>
    <format dxfId="106">
      <pivotArea dataOnly="0" labelOnly="1" outline="0" fieldPosition="0">
        <references count="2">
          <reference field="0" count="1" selected="0">
            <x v="2"/>
          </reference>
          <reference field="3" count="1">
            <x v="0"/>
          </reference>
        </references>
      </pivotArea>
    </format>
    <format dxfId="105">
      <pivotArea dataOnly="0" labelOnly="1" outline="0" fieldPosition="0">
        <references count="2">
          <reference field="0" count="1" selected="0">
            <x v="3"/>
          </reference>
          <reference field="3" count="1">
            <x v="7"/>
          </reference>
        </references>
      </pivotArea>
    </format>
    <format dxfId="104">
      <pivotArea dataOnly="0" labelOnly="1" outline="0" fieldPosition="0">
        <references count="3">
          <reference field="0" count="1" selected="0">
            <x v="0"/>
          </reference>
          <reference field="1" count="1">
            <x v="2"/>
          </reference>
          <reference field="3" count="1" selected="0">
            <x v="1"/>
          </reference>
        </references>
      </pivotArea>
    </format>
    <format dxfId="103">
      <pivotArea dataOnly="0" labelOnly="1" outline="0" fieldPosition="0">
        <references count="3">
          <reference field="0" count="1" selected="0">
            <x v="0"/>
          </reference>
          <reference field="1" count="3">
            <x v="4"/>
            <x v="5"/>
            <x v="15"/>
          </reference>
          <reference field="3" count="1" selected="0">
            <x v="2"/>
          </reference>
        </references>
      </pivotArea>
    </format>
    <format dxfId="102">
      <pivotArea dataOnly="0" labelOnly="1" outline="0" fieldPosition="0">
        <references count="3">
          <reference field="0" count="1" selected="0">
            <x v="0"/>
          </reference>
          <reference field="1" count="2">
            <x v="0"/>
            <x v="6"/>
          </reference>
          <reference field="3" count="1" selected="0">
            <x v="3"/>
          </reference>
        </references>
      </pivotArea>
    </format>
    <format dxfId="101">
      <pivotArea dataOnly="0" labelOnly="1" outline="0" fieldPosition="0">
        <references count="3">
          <reference field="0" count="1" selected="0">
            <x v="0"/>
          </reference>
          <reference field="1" count="1">
            <x v="1"/>
          </reference>
          <reference field="3" count="1" selected="0">
            <x v="4"/>
          </reference>
        </references>
      </pivotArea>
    </format>
    <format dxfId="100">
      <pivotArea dataOnly="0" labelOnly="1" outline="0" fieldPosition="0">
        <references count="3">
          <reference field="0" count="1" selected="0">
            <x v="0"/>
          </reference>
          <reference field="1" count="3">
            <x v="7"/>
            <x v="8"/>
            <x v="9"/>
          </reference>
          <reference field="3" count="1" selected="0">
            <x v="5"/>
          </reference>
        </references>
      </pivotArea>
    </format>
    <format dxfId="99">
      <pivotArea dataOnly="0" labelOnly="1" outline="0" fieldPosition="0">
        <references count="3">
          <reference field="0" count="1" selected="0">
            <x v="1"/>
          </reference>
          <reference field="1" count="2">
            <x v="10"/>
            <x v="11"/>
          </reference>
          <reference field="3" count="1" selected="0">
            <x v="6"/>
          </reference>
        </references>
      </pivotArea>
    </format>
    <format dxfId="98">
      <pivotArea dataOnly="0" labelOnly="1" outline="0" fieldPosition="0">
        <references count="3">
          <reference field="0" count="1" selected="0">
            <x v="2"/>
          </reference>
          <reference field="1" count="1">
            <x v="12"/>
          </reference>
          <reference field="3" count="1" selected="0">
            <x v="0"/>
          </reference>
        </references>
      </pivotArea>
    </format>
    <format dxfId="97">
      <pivotArea dataOnly="0" labelOnly="1" outline="0" fieldPosition="0">
        <references count="3">
          <reference field="0" count="1" selected="0">
            <x v="3"/>
          </reference>
          <reference field="1" count="2">
            <x v="13"/>
            <x v="14"/>
          </reference>
          <reference field="3" count="1" selected="0">
            <x v="7"/>
          </reference>
        </references>
      </pivotArea>
    </format>
    <format dxfId="96">
      <pivotArea dataOnly="0" labelOnly="1" outline="0" fieldPosition="0">
        <references count="4">
          <reference field="0" count="1" selected="0">
            <x v="0"/>
          </reference>
          <reference field="1" count="1" selected="0">
            <x v="2"/>
          </reference>
          <reference field="2" count="1">
            <x v="3"/>
          </reference>
          <reference field="3" count="1" selected="0">
            <x v="1"/>
          </reference>
        </references>
      </pivotArea>
    </format>
    <format dxfId="95">
      <pivotArea dataOnly="0" labelOnly="1" outline="0" fieldPosition="0">
        <references count="4">
          <reference field="0" count="1" selected="0">
            <x v="0"/>
          </reference>
          <reference field="1" count="1" selected="0">
            <x v="4"/>
          </reference>
          <reference field="2" count="1">
            <x v="6"/>
          </reference>
          <reference field="3" count="1" selected="0">
            <x v="2"/>
          </reference>
        </references>
      </pivotArea>
    </format>
    <format dxfId="94">
      <pivotArea dataOnly="0" labelOnly="1" outline="0" fieldPosition="0">
        <references count="4">
          <reference field="0" count="1" selected="0">
            <x v="0"/>
          </reference>
          <reference field="1" count="1" selected="0">
            <x v="5"/>
          </reference>
          <reference field="2" count="1">
            <x v="7"/>
          </reference>
          <reference field="3" count="1" selected="0">
            <x v="2"/>
          </reference>
        </references>
      </pivotArea>
    </format>
    <format dxfId="93">
      <pivotArea dataOnly="0" labelOnly="1" outline="0" fieldPosition="0">
        <references count="4">
          <reference field="0" count="1" selected="0">
            <x v="0"/>
          </reference>
          <reference field="1" count="1" selected="0">
            <x v="15"/>
          </reference>
          <reference field="2" count="2">
            <x v="4"/>
            <x v="5"/>
          </reference>
          <reference field="3" count="1" selected="0">
            <x v="2"/>
          </reference>
        </references>
      </pivotArea>
    </format>
    <format dxfId="92">
      <pivotArea dataOnly="0" labelOnly="1" outline="0" fieldPosition="0">
        <references count="4">
          <reference field="0" count="1" selected="0">
            <x v="0"/>
          </reference>
          <reference field="1" count="1" selected="0">
            <x v="0"/>
          </reference>
          <reference field="2" count="2">
            <x v="8"/>
            <x v="9"/>
          </reference>
          <reference field="3" count="1" selected="0">
            <x v="3"/>
          </reference>
        </references>
      </pivotArea>
    </format>
    <format dxfId="91">
      <pivotArea dataOnly="0" labelOnly="1" outline="0" fieldPosition="0">
        <references count="4">
          <reference field="0" count="1" selected="0">
            <x v="0"/>
          </reference>
          <reference field="1" count="1" selected="0">
            <x v="6"/>
          </reference>
          <reference field="2" count="1">
            <x v="0"/>
          </reference>
          <reference field="3" count="1" selected="0">
            <x v="3"/>
          </reference>
        </references>
      </pivotArea>
    </format>
    <format dxfId="90">
      <pivotArea dataOnly="0" labelOnly="1" outline="0" fieldPosition="0">
        <references count="4">
          <reference field="0" count="1" selected="0">
            <x v="0"/>
          </reference>
          <reference field="1" count="1" selected="0">
            <x v="1"/>
          </reference>
          <reference field="2" count="2">
            <x v="10"/>
            <x v="11"/>
          </reference>
          <reference field="3" count="1" selected="0">
            <x v="4"/>
          </reference>
        </references>
      </pivotArea>
    </format>
    <format dxfId="89">
      <pivotArea dataOnly="0" labelOnly="1" outline="0" fieldPosition="0">
        <references count="4">
          <reference field="0" count="1" selected="0">
            <x v="0"/>
          </reference>
          <reference field="1" count="1" selected="0">
            <x v="7"/>
          </reference>
          <reference field="2" count="1">
            <x v="12"/>
          </reference>
          <reference field="3" count="1" selected="0">
            <x v="5"/>
          </reference>
        </references>
      </pivotArea>
    </format>
    <format dxfId="88">
      <pivotArea dataOnly="0" labelOnly="1" outline="0" fieldPosition="0">
        <references count="4">
          <reference field="0" count="1" selected="0">
            <x v="0"/>
          </reference>
          <reference field="1" count="1" selected="0">
            <x v="8"/>
          </reference>
          <reference field="2" count="1">
            <x v="13"/>
          </reference>
          <reference field="3" count="1" selected="0">
            <x v="5"/>
          </reference>
        </references>
      </pivotArea>
    </format>
    <format dxfId="87">
      <pivotArea dataOnly="0" labelOnly="1" outline="0" fieldPosition="0">
        <references count="4">
          <reference field="0" count="1" selected="0">
            <x v="0"/>
          </reference>
          <reference field="1" count="1" selected="0">
            <x v="9"/>
          </reference>
          <reference field="2" count="1">
            <x v="2"/>
          </reference>
          <reference field="3" count="1" selected="0">
            <x v="5"/>
          </reference>
        </references>
      </pivotArea>
    </format>
    <format dxfId="86">
      <pivotArea dataOnly="0" labelOnly="1" outline="0" fieldPosition="0">
        <references count="4">
          <reference field="0" count="1" selected="0">
            <x v="1"/>
          </reference>
          <reference field="1" count="1" selected="0">
            <x v="10"/>
          </reference>
          <reference field="2" count="2">
            <x v="14"/>
            <x v="15"/>
          </reference>
          <reference field="3" count="1" selected="0">
            <x v="6"/>
          </reference>
        </references>
      </pivotArea>
    </format>
    <format dxfId="85">
      <pivotArea dataOnly="0" labelOnly="1" outline="0" fieldPosition="0">
        <references count="4">
          <reference field="0" count="1" selected="0">
            <x v="1"/>
          </reference>
          <reference field="1" count="1" selected="0">
            <x v="11"/>
          </reference>
          <reference field="2" count="1">
            <x v="16"/>
          </reference>
          <reference field="3" count="1" selected="0">
            <x v="6"/>
          </reference>
        </references>
      </pivotArea>
    </format>
    <format dxfId="84">
      <pivotArea dataOnly="0" labelOnly="1" outline="0" fieldPosition="0">
        <references count="4">
          <reference field="0" count="1" selected="0">
            <x v="2"/>
          </reference>
          <reference field="1" count="1" selected="0">
            <x v="12"/>
          </reference>
          <reference field="2" count="2">
            <x v="1"/>
            <x v="17"/>
          </reference>
          <reference field="3" count="1" selected="0">
            <x v="0"/>
          </reference>
        </references>
      </pivotArea>
    </format>
    <format dxfId="83">
      <pivotArea dataOnly="0" labelOnly="1" outline="0" fieldPosition="0">
        <references count="4">
          <reference field="0" count="1" selected="0">
            <x v="3"/>
          </reference>
          <reference field="1" count="1" selected="0">
            <x v="13"/>
          </reference>
          <reference field="2" count="1">
            <x v="18"/>
          </reference>
          <reference field="3" count="1" selected="0">
            <x v="7"/>
          </reference>
        </references>
      </pivotArea>
    </format>
    <format dxfId="82">
      <pivotArea dataOnly="0" labelOnly="1" outline="0" fieldPosition="0">
        <references count="4">
          <reference field="0" count="1" selected="0">
            <x v="3"/>
          </reference>
          <reference field="1" count="1" selected="0">
            <x v="14"/>
          </reference>
          <reference field="2" count="1">
            <x v="19"/>
          </reference>
          <reference field="3" count="1" selected="0">
            <x v="7"/>
          </reference>
        </references>
      </pivotArea>
    </format>
    <format dxfId="81">
      <pivotArea outline="0" collapsedLevelsAreSubtotals="1" fieldPosition="0">
        <references count="1">
          <reference field="0" count="1" selected="0" defaultSubtotal="1">
            <x v="0"/>
          </reference>
        </references>
      </pivotArea>
    </format>
    <format dxfId="80">
      <pivotArea dataOnly="0" labelOnly="1" outline="0" fieldPosition="0">
        <references count="1">
          <reference field="0" count="1">
            <x v="0"/>
          </reference>
        </references>
      </pivotArea>
    </format>
    <format dxfId="79">
      <pivotArea dataOnly="0" labelOnly="1" outline="0" fieldPosition="0">
        <references count="1">
          <reference field="0" count="1" defaultSubtotal="1">
            <x v="0"/>
          </reference>
        </references>
      </pivotArea>
    </format>
    <format dxfId="78">
      <pivotArea dataOnly="0" labelOnly="1" outline="0" fieldPosition="0">
        <references count="2">
          <reference field="0" count="1" selected="0">
            <x v="0"/>
          </reference>
          <reference field="3" count="5">
            <x v="1"/>
            <x v="2"/>
            <x v="3"/>
            <x v="4"/>
            <x v="5"/>
          </reference>
        </references>
      </pivotArea>
    </format>
    <format dxfId="77">
      <pivotArea dataOnly="0" labelOnly="1" outline="0" fieldPosition="0">
        <references count="3">
          <reference field="0" count="1" selected="0">
            <x v="0"/>
          </reference>
          <reference field="1" count="1">
            <x v="2"/>
          </reference>
          <reference field="3" count="1" selected="0">
            <x v="1"/>
          </reference>
        </references>
      </pivotArea>
    </format>
    <format dxfId="76">
      <pivotArea dataOnly="0" labelOnly="1" outline="0" fieldPosition="0">
        <references count="3">
          <reference field="0" count="1" selected="0">
            <x v="0"/>
          </reference>
          <reference field="1" count="3">
            <x v="4"/>
            <x v="5"/>
            <x v="15"/>
          </reference>
          <reference field="3" count="1" selected="0">
            <x v="2"/>
          </reference>
        </references>
      </pivotArea>
    </format>
    <format dxfId="75">
      <pivotArea dataOnly="0" labelOnly="1" outline="0" fieldPosition="0">
        <references count="3">
          <reference field="0" count="1" selected="0">
            <x v="0"/>
          </reference>
          <reference field="1" count="2">
            <x v="0"/>
            <x v="6"/>
          </reference>
          <reference field="3" count="1" selected="0">
            <x v="3"/>
          </reference>
        </references>
      </pivotArea>
    </format>
    <format dxfId="74">
      <pivotArea dataOnly="0" labelOnly="1" outline="0" fieldPosition="0">
        <references count="3">
          <reference field="0" count="1" selected="0">
            <x v="0"/>
          </reference>
          <reference field="1" count="1">
            <x v="1"/>
          </reference>
          <reference field="3" count="1" selected="0">
            <x v="4"/>
          </reference>
        </references>
      </pivotArea>
    </format>
    <format dxfId="73">
      <pivotArea dataOnly="0" labelOnly="1" outline="0" fieldPosition="0">
        <references count="3">
          <reference field="0" count="1" selected="0">
            <x v="0"/>
          </reference>
          <reference field="1" count="3">
            <x v="7"/>
            <x v="8"/>
            <x v="9"/>
          </reference>
          <reference field="3" count="1" selected="0">
            <x v="5"/>
          </reference>
        </references>
      </pivotArea>
    </format>
    <format dxfId="72">
      <pivotArea dataOnly="0" labelOnly="1" outline="0" fieldPosition="0">
        <references count="4">
          <reference field="0" count="1" selected="0">
            <x v="0"/>
          </reference>
          <reference field="1" count="1" selected="0">
            <x v="2"/>
          </reference>
          <reference field="2" count="1">
            <x v="3"/>
          </reference>
          <reference field="3" count="1" selected="0">
            <x v="1"/>
          </reference>
        </references>
      </pivotArea>
    </format>
    <format dxfId="71">
      <pivotArea dataOnly="0" labelOnly="1" outline="0" fieldPosition="0">
        <references count="4">
          <reference field="0" count="1" selected="0">
            <x v="0"/>
          </reference>
          <reference field="1" count="1" selected="0">
            <x v="4"/>
          </reference>
          <reference field="2" count="1">
            <x v="6"/>
          </reference>
          <reference field="3" count="1" selected="0">
            <x v="2"/>
          </reference>
        </references>
      </pivotArea>
    </format>
    <format dxfId="70">
      <pivotArea dataOnly="0" labelOnly="1" outline="0" fieldPosition="0">
        <references count="4">
          <reference field="0" count="1" selected="0">
            <x v="0"/>
          </reference>
          <reference field="1" count="1" selected="0">
            <x v="5"/>
          </reference>
          <reference field="2" count="1">
            <x v="7"/>
          </reference>
          <reference field="3" count="1" selected="0">
            <x v="2"/>
          </reference>
        </references>
      </pivotArea>
    </format>
    <format dxfId="69">
      <pivotArea dataOnly="0" labelOnly="1" outline="0" fieldPosition="0">
        <references count="4">
          <reference field="0" count="1" selected="0">
            <x v="0"/>
          </reference>
          <reference field="1" count="1" selected="0">
            <x v="15"/>
          </reference>
          <reference field="2" count="2">
            <x v="4"/>
            <x v="5"/>
          </reference>
          <reference field="3" count="1" selected="0">
            <x v="2"/>
          </reference>
        </references>
      </pivotArea>
    </format>
    <format dxfId="68">
      <pivotArea dataOnly="0" labelOnly="1" outline="0" fieldPosition="0">
        <references count="4">
          <reference field="0" count="1" selected="0">
            <x v="0"/>
          </reference>
          <reference field="1" count="1" selected="0">
            <x v="0"/>
          </reference>
          <reference field="2" count="2">
            <x v="8"/>
            <x v="9"/>
          </reference>
          <reference field="3" count="1" selected="0">
            <x v="3"/>
          </reference>
        </references>
      </pivotArea>
    </format>
    <format dxfId="67">
      <pivotArea dataOnly="0" labelOnly="1" outline="0" fieldPosition="0">
        <references count="4">
          <reference field="0" count="1" selected="0">
            <x v="0"/>
          </reference>
          <reference field="1" count="1" selected="0">
            <x v="6"/>
          </reference>
          <reference field="2" count="1">
            <x v="0"/>
          </reference>
          <reference field="3" count="1" selected="0">
            <x v="3"/>
          </reference>
        </references>
      </pivotArea>
    </format>
    <format dxfId="66">
      <pivotArea dataOnly="0" labelOnly="1" outline="0" fieldPosition="0">
        <references count="4">
          <reference field="0" count="1" selected="0">
            <x v="0"/>
          </reference>
          <reference field="1" count="1" selected="0">
            <x v="1"/>
          </reference>
          <reference field="2" count="2">
            <x v="10"/>
            <x v="11"/>
          </reference>
          <reference field="3" count="1" selected="0">
            <x v="4"/>
          </reference>
        </references>
      </pivotArea>
    </format>
    <format dxfId="65">
      <pivotArea dataOnly="0" labelOnly="1" outline="0" fieldPosition="0">
        <references count="4">
          <reference field="0" count="1" selected="0">
            <x v="0"/>
          </reference>
          <reference field="1" count="1" selected="0">
            <x v="7"/>
          </reference>
          <reference field="2" count="1">
            <x v="12"/>
          </reference>
          <reference field="3" count="1" selected="0">
            <x v="5"/>
          </reference>
        </references>
      </pivotArea>
    </format>
    <format dxfId="64">
      <pivotArea dataOnly="0" labelOnly="1" outline="0" fieldPosition="0">
        <references count="4">
          <reference field="0" count="1" selected="0">
            <x v="0"/>
          </reference>
          <reference field="1" count="1" selected="0">
            <x v="8"/>
          </reference>
          <reference field="2" count="1">
            <x v="13"/>
          </reference>
          <reference field="3" count="1" selected="0">
            <x v="5"/>
          </reference>
        </references>
      </pivotArea>
    </format>
    <format dxfId="63">
      <pivotArea dataOnly="0" labelOnly="1" outline="0" fieldPosition="0">
        <references count="4">
          <reference field="0" count="1" selected="0">
            <x v="0"/>
          </reference>
          <reference field="1" count="1" selected="0">
            <x v="9"/>
          </reference>
          <reference field="2" count="1">
            <x v="2"/>
          </reference>
          <reference field="3" count="1" selected="0">
            <x v="5"/>
          </reference>
        </references>
      </pivotArea>
    </format>
    <format dxfId="62">
      <pivotArea outline="0" collapsedLevelsAreSubtotals="1" fieldPosition="0">
        <references count="4">
          <reference field="0" count="1" selected="0">
            <x v="0"/>
          </reference>
          <reference field="1" count="1" selected="0">
            <x v="2"/>
          </reference>
          <reference field="2" count="1" selected="0">
            <x v="3"/>
          </reference>
          <reference field="3" count="1" selected="0">
            <x v="1"/>
          </reference>
        </references>
      </pivotArea>
    </format>
    <format dxfId="61">
      <pivotArea dataOnly="0" labelOnly="1" outline="0" fieldPosition="0">
        <references count="2">
          <reference field="0" count="1" selected="0">
            <x v="0"/>
          </reference>
          <reference field="3" count="1">
            <x v="1"/>
          </reference>
        </references>
      </pivotArea>
    </format>
    <format dxfId="60">
      <pivotArea dataOnly="0" labelOnly="1" outline="0" fieldPosition="0">
        <references count="3">
          <reference field="0" count="1" selected="0">
            <x v="0"/>
          </reference>
          <reference field="1" count="1">
            <x v="2"/>
          </reference>
          <reference field="3" count="1" selected="0">
            <x v="1"/>
          </reference>
        </references>
      </pivotArea>
    </format>
    <format dxfId="59">
      <pivotArea dataOnly="0" labelOnly="1" outline="0" fieldPosition="0">
        <references count="4">
          <reference field="0" count="1" selected="0">
            <x v="0"/>
          </reference>
          <reference field="1" count="1" selected="0">
            <x v="2"/>
          </reference>
          <reference field="2" count="1">
            <x v="3"/>
          </reference>
          <reference field="3" count="1" selected="0">
            <x v="1"/>
          </reference>
        </references>
      </pivotArea>
    </format>
    <format dxfId="58">
      <pivotArea outline="0" collapsedLevelsAreSubtotals="1" fieldPosition="0">
        <references count="4">
          <reference field="0" count="1" selected="0">
            <x v="0"/>
          </reference>
          <reference field="1" count="3" selected="0">
            <x v="4"/>
            <x v="5"/>
            <x v="15"/>
          </reference>
          <reference field="2" count="4" selected="0">
            <x v="4"/>
            <x v="5"/>
            <x v="6"/>
            <x v="7"/>
          </reference>
          <reference field="3" count="1" selected="0">
            <x v="2"/>
          </reference>
        </references>
      </pivotArea>
    </format>
    <format dxfId="57">
      <pivotArea dataOnly="0" labelOnly="1" outline="0" fieldPosition="0">
        <references count="2">
          <reference field="0" count="1" selected="0">
            <x v="0"/>
          </reference>
          <reference field="3" count="1">
            <x v="2"/>
          </reference>
        </references>
      </pivotArea>
    </format>
    <format dxfId="56">
      <pivotArea dataOnly="0" labelOnly="1" outline="0" fieldPosition="0">
        <references count="3">
          <reference field="0" count="1" selected="0">
            <x v="0"/>
          </reference>
          <reference field="1" count="3">
            <x v="4"/>
            <x v="5"/>
            <x v="15"/>
          </reference>
          <reference field="3" count="1" selected="0">
            <x v="2"/>
          </reference>
        </references>
      </pivotArea>
    </format>
    <format dxfId="55">
      <pivotArea dataOnly="0" labelOnly="1" outline="0" fieldPosition="0">
        <references count="4">
          <reference field="0" count="1" selected="0">
            <x v="0"/>
          </reference>
          <reference field="1" count="1" selected="0">
            <x v="4"/>
          </reference>
          <reference field="2" count="1">
            <x v="6"/>
          </reference>
          <reference field="3" count="1" selected="0">
            <x v="2"/>
          </reference>
        </references>
      </pivotArea>
    </format>
    <format dxfId="54">
      <pivotArea dataOnly="0" labelOnly="1" outline="0" fieldPosition="0">
        <references count="4">
          <reference field="0" count="1" selected="0">
            <x v="0"/>
          </reference>
          <reference field="1" count="1" selected="0">
            <x v="5"/>
          </reference>
          <reference field="2" count="1">
            <x v="7"/>
          </reference>
          <reference field="3" count="1" selected="0">
            <x v="2"/>
          </reference>
        </references>
      </pivotArea>
    </format>
    <format dxfId="53">
      <pivotArea dataOnly="0" labelOnly="1" outline="0" fieldPosition="0">
        <references count="4">
          <reference field="0" count="1" selected="0">
            <x v="0"/>
          </reference>
          <reference field="1" count="1" selected="0">
            <x v="15"/>
          </reference>
          <reference field="2" count="2">
            <x v="4"/>
            <x v="5"/>
          </reference>
          <reference field="3" count="1" selected="0">
            <x v="2"/>
          </reference>
        </references>
      </pivotArea>
    </format>
    <format dxfId="52">
      <pivotArea outline="0" collapsedLevelsAreSubtotals="1" fieldPosition="0">
        <references count="4">
          <reference field="0" count="1" selected="0">
            <x v="0"/>
          </reference>
          <reference field="1" count="3" selected="0">
            <x v="4"/>
            <x v="5"/>
            <x v="15"/>
          </reference>
          <reference field="2" count="4" selected="0">
            <x v="4"/>
            <x v="5"/>
            <x v="6"/>
            <x v="7"/>
          </reference>
          <reference field="3" count="1" selected="0">
            <x v="2"/>
          </reference>
        </references>
      </pivotArea>
    </format>
    <format dxfId="51">
      <pivotArea dataOnly="0" labelOnly="1" outline="0" fieldPosition="0">
        <references count="2">
          <reference field="0" count="1" selected="0">
            <x v="0"/>
          </reference>
          <reference field="3" count="1">
            <x v="2"/>
          </reference>
        </references>
      </pivotArea>
    </format>
    <format dxfId="50">
      <pivotArea dataOnly="0" labelOnly="1" outline="0" fieldPosition="0">
        <references count="3">
          <reference field="0" count="1" selected="0">
            <x v="0"/>
          </reference>
          <reference field="1" count="3">
            <x v="4"/>
            <x v="5"/>
            <x v="15"/>
          </reference>
          <reference field="3" count="1" selected="0">
            <x v="2"/>
          </reference>
        </references>
      </pivotArea>
    </format>
    <format dxfId="49">
      <pivotArea dataOnly="0" labelOnly="1" outline="0" fieldPosition="0">
        <references count="4">
          <reference field="0" count="1" selected="0">
            <x v="0"/>
          </reference>
          <reference field="1" count="1" selected="0">
            <x v="4"/>
          </reference>
          <reference field="2" count="1">
            <x v="6"/>
          </reference>
          <reference field="3" count="1" selected="0">
            <x v="2"/>
          </reference>
        </references>
      </pivotArea>
    </format>
    <format dxfId="48">
      <pivotArea dataOnly="0" labelOnly="1" outline="0" fieldPosition="0">
        <references count="4">
          <reference field="0" count="1" selected="0">
            <x v="0"/>
          </reference>
          <reference field="1" count="1" selected="0">
            <x v="5"/>
          </reference>
          <reference field="2" count="1">
            <x v="7"/>
          </reference>
          <reference field="3" count="1" selected="0">
            <x v="2"/>
          </reference>
        </references>
      </pivotArea>
    </format>
    <format dxfId="47">
      <pivotArea dataOnly="0" labelOnly="1" outline="0" fieldPosition="0">
        <references count="4">
          <reference field="0" count="1" selected="0">
            <x v="0"/>
          </reference>
          <reference field="1" count="1" selected="0">
            <x v="15"/>
          </reference>
          <reference field="2" count="2">
            <x v="4"/>
            <x v="5"/>
          </reference>
          <reference field="3" count="1" selected="0">
            <x v="2"/>
          </reference>
        </references>
      </pivotArea>
    </format>
    <format dxfId="46">
      <pivotArea outline="0" collapsedLevelsAreSubtotals="1" fieldPosition="0">
        <references count="4">
          <reference field="0" count="1" selected="0">
            <x v="0"/>
          </reference>
          <reference field="1" count="2" selected="0">
            <x v="0"/>
            <x v="6"/>
          </reference>
          <reference field="2" count="3" selected="0">
            <x v="0"/>
            <x v="8"/>
            <x v="9"/>
          </reference>
          <reference field="3" count="1" selected="0">
            <x v="3"/>
          </reference>
        </references>
      </pivotArea>
    </format>
    <format dxfId="45">
      <pivotArea dataOnly="0" labelOnly="1" outline="0" fieldPosition="0">
        <references count="2">
          <reference field="0" count="1" selected="0">
            <x v="0"/>
          </reference>
          <reference field="3" count="1">
            <x v="3"/>
          </reference>
        </references>
      </pivotArea>
    </format>
    <format dxfId="44">
      <pivotArea dataOnly="0" labelOnly="1" outline="0" fieldPosition="0">
        <references count="3">
          <reference field="0" count="1" selected="0">
            <x v="0"/>
          </reference>
          <reference field="1" count="2">
            <x v="0"/>
            <x v="6"/>
          </reference>
          <reference field="3" count="1" selected="0">
            <x v="3"/>
          </reference>
        </references>
      </pivotArea>
    </format>
    <format dxfId="43">
      <pivotArea dataOnly="0" labelOnly="1" outline="0" fieldPosition="0">
        <references count="4">
          <reference field="0" count="1" selected="0">
            <x v="0"/>
          </reference>
          <reference field="1" count="1" selected="0">
            <x v="0"/>
          </reference>
          <reference field="2" count="2">
            <x v="8"/>
            <x v="9"/>
          </reference>
          <reference field="3" count="1" selected="0">
            <x v="3"/>
          </reference>
        </references>
      </pivotArea>
    </format>
    <format dxfId="42">
      <pivotArea dataOnly="0" labelOnly="1" outline="0" fieldPosition="0">
        <references count="4">
          <reference field="0" count="1" selected="0">
            <x v="0"/>
          </reference>
          <reference field="1" count="1" selected="0">
            <x v="6"/>
          </reference>
          <reference field="2" count="1">
            <x v="0"/>
          </reference>
          <reference field="3" count="1" selected="0">
            <x v="3"/>
          </reference>
        </references>
      </pivotArea>
    </format>
    <format dxfId="41">
      <pivotArea outline="0" collapsedLevelsAreSubtotals="1" fieldPosition="0">
        <references count="4">
          <reference field="0" count="1" selected="0">
            <x v="0"/>
          </reference>
          <reference field="1" count="1" selected="0">
            <x v="1"/>
          </reference>
          <reference field="2" count="2" selected="0">
            <x v="10"/>
            <x v="11"/>
          </reference>
          <reference field="3" count="1" selected="0">
            <x v="4"/>
          </reference>
        </references>
      </pivotArea>
    </format>
    <format dxfId="40">
      <pivotArea dataOnly="0" labelOnly="1" outline="0" fieldPosition="0">
        <references count="2">
          <reference field="0" count="1" selected="0">
            <x v="0"/>
          </reference>
          <reference field="3" count="1">
            <x v="4"/>
          </reference>
        </references>
      </pivotArea>
    </format>
    <format dxfId="39">
      <pivotArea dataOnly="0" labelOnly="1" outline="0" fieldPosition="0">
        <references count="3">
          <reference field="0" count="1" selected="0">
            <x v="0"/>
          </reference>
          <reference field="1" count="1">
            <x v="1"/>
          </reference>
          <reference field="3" count="1" selected="0">
            <x v="4"/>
          </reference>
        </references>
      </pivotArea>
    </format>
    <format dxfId="38">
      <pivotArea dataOnly="0" labelOnly="1" outline="0" fieldPosition="0">
        <references count="4">
          <reference field="0" count="1" selected="0">
            <x v="0"/>
          </reference>
          <reference field="1" count="1" selected="0">
            <x v="1"/>
          </reference>
          <reference field="2" count="2">
            <x v="10"/>
            <x v="11"/>
          </reference>
          <reference field="3" count="1" selected="0">
            <x v="4"/>
          </reference>
        </references>
      </pivotArea>
    </format>
    <format dxfId="37">
      <pivotArea outline="0" collapsedLevelsAreSubtotals="1" fieldPosition="0">
        <references count="4">
          <reference field="0" count="1" selected="0">
            <x v="0"/>
          </reference>
          <reference field="1" count="3" selected="0">
            <x v="7"/>
            <x v="8"/>
            <x v="9"/>
          </reference>
          <reference field="2" count="3" selected="0">
            <x v="2"/>
            <x v="12"/>
            <x v="13"/>
          </reference>
          <reference field="3" count="1" selected="0">
            <x v="5"/>
          </reference>
        </references>
      </pivotArea>
    </format>
    <format dxfId="36">
      <pivotArea dataOnly="0" labelOnly="1" outline="0" fieldPosition="0">
        <references count="2">
          <reference field="0" count="1" selected="0">
            <x v="0"/>
          </reference>
          <reference field="3" count="1">
            <x v="5"/>
          </reference>
        </references>
      </pivotArea>
    </format>
    <format dxfId="35">
      <pivotArea dataOnly="0" labelOnly="1" outline="0" fieldPosition="0">
        <references count="3">
          <reference field="0" count="1" selected="0">
            <x v="0"/>
          </reference>
          <reference field="1" count="3">
            <x v="7"/>
            <x v="8"/>
            <x v="9"/>
          </reference>
          <reference field="3" count="1" selected="0">
            <x v="5"/>
          </reference>
        </references>
      </pivotArea>
    </format>
    <format dxfId="34">
      <pivotArea dataOnly="0" labelOnly="1" outline="0" fieldPosition="0">
        <references count="4">
          <reference field="0" count="1" selected="0">
            <x v="0"/>
          </reference>
          <reference field="1" count="1" selected="0">
            <x v="7"/>
          </reference>
          <reference field="2" count="1">
            <x v="12"/>
          </reference>
          <reference field="3" count="1" selected="0">
            <x v="5"/>
          </reference>
        </references>
      </pivotArea>
    </format>
    <format dxfId="33">
      <pivotArea dataOnly="0" labelOnly="1" outline="0" fieldPosition="0">
        <references count="4">
          <reference field="0" count="1" selected="0">
            <x v="0"/>
          </reference>
          <reference field="1" count="1" selected="0">
            <x v="8"/>
          </reference>
          <reference field="2" count="1">
            <x v="13"/>
          </reference>
          <reference field="3" count="1" selected="0">
            <x v="5"/>
          </reference>
        </references>
      </pivotArea>
    </format>
    <format dxfId="32">
      <pivotArea dataOnly="0" labelOnly="1" outline="0" fieldPosition="0">
        <references count="4">
          <reference field="0" count="1" selected="0">
            <x v="0"/>
          </reference>
          <reference field="1" count="1" selected="0">
            <x v="9"/>
          </reference>
          <reference field="2" count="1">
            <x v="2"/>
          </reference>
          <reference field="3" count="1" selected="0">
            <x v="5"/>
          </reference>
        </references>
      </pivotArea>
    </format>
    <format dxfId="31">
      <pivotArea outline="0" collapsedLevelsAreSubtotals="1" fieldPosition="0">
        <references count="4">
          <reference field="0" count="1" selected="0">
            <x v="0"/>
          </reference>
          <reference field="1" count="1" selected="0">
            <x v="0"/>
          </reference>
          <reference field="2" count="2" selected="0">
            <x v="8"/>
            <x v="9"/>
          </reference>
          <reference field="3" count="1" selected="0">
            <x v="3"/>
          </reference>
        </references>
      </pivotArea>
    </format>
    <format dxfId="30">
      <pivotArea dataOnly="0" labelOnly="1" outline="0" fieldPosition="0">
        <references count="3">
          <reference field="0" count="1" selected="0">
            <x v="0"/>
          </reference>
          <reference field="1" count="1">
            <x v="0"/>
          </reference>
          <reference field="3" count="1" selected="0">
            <x v="3"/>
          </reference>
        </references>
      </pivotArea>
    </format>
    <format dxfId="29">
      <pivotArea dataOnly="0" labelOnly="1" outline="0" fieldPosition="0">
        <references count="4">
          <reference field="0" count="1" selected="0">
            <x v="0"/>
          </reference>
          <reference field="1" count="1" selected="0">
            <x v="0"/>
          </reference>
          <reference field="2" count="2">
            <x v="8"/>
            <x v="9"/>
          </reference>
          <reference field="3" count="1" selected="0">
            <x v="3"/>
          </reference>
        </references>
      </pivotArea>
    </format>
    <format dxfId="28">
      <pivotArea dataOnly="0" labelOnly="1" outline="0" fieldPosition="0">
        <references count="4">
          <reference field="0" count="1" selected="0">
            <x v="0"/>
          </reference>
          <reference field="1" count="1" selected="0">
            <x v="15"/>
          </reference>
          <reference field="2" count="1">
            <x v="4"/>
          </reference>
          <reference field="3" count="1" selected="0">
            <x v="2"/>
          </reference>
        </references>
      </pivotArea>
    </format>
    <format dxfId="27">
      <pivotArea dataOnly="0" labelOnly="1" outline="0" fieldPosition="0">
        <references count="4">
          <reference field="0" count="1" selected="0">
            <x v="0"/>
          </reference>
          <reference field="1" count="1" selected="0">
            <x v="1"/>
          </reference>
          <reference field="2" count="1">
            <x v="10"/>
          </reference>
          <reference field="3" count="1" selected="0">
            <x v="4"/>
          </reference>
        </references>
      </pivotArea>
    </format>
    <format dxfId="26">
      <pivotArea dataOnly="0" labelOnly="1" outline="0" fieldPosition="0">
        <references count="4">
          <reference field="0" count="1" selected="0">
            <x v="1"/>
          </reference>
          <reference field="1" count="1" selected="0">
            <x v="10"/>
          </reference>
          <reference field="2" count="1">
            <x v="15"/>
          </reference>
          <reference field="3" count="1" selected="0">
            <x v="6"/>
          </reference>
        </references>
      </pivotArea>
    </format>
    <format dxfId="25">
      <pivotArea dataOnly="0" labelOnly="1" outline="0" fieldPosition="0">
        <references count="4">
          <reference field="0" count="1" selected="0">
            <x v="2"/>
          </reference>
          <reference field="1" count="1" selected="0">
            <x v="12"/>
          </reference>
          <reference field="2" count="1">
            <x v="1"/>
          </reference>
          <reference field="3" count="1" selected="0">
            <x v="0"/>
          </reference>
        </references>
      </pivotArea>
    </format>
    <format dxfId="24">
      <pivotArea dataOnly="0" labelOnly="1" outline="0" fieldPosition="0">
        <references count="4">
          <reference field="0" count="1" selected="0">
            <x v="3"/>
          </reference>
          <reference field="1" count="1" selected="0">
            <x v="13"/>
          </reference>
          <reference field="2" count="1">
            <x v="18"/>
          </reference>
          <reference field="3" count="1" selected="0">
            <x v="7"/>
          </reference>
        </references>
      </pivotArea>
    </format>
    <format dxfId="23">
      <pivotArea dataOnly="0" labelOnly="1" outline="0" fieldPosition="0">
        <references count="4">
          <reference field="0" count="1" selected="0">
            <x v="0"/>
          </reference>
          <reference field="1" count="1" selected="0">
            <x v="0"/>
          </reference>
          <reference field="2" count="1">
            <x v="9"/>
          </reference>
          <reference field="3" count="1" selected="0">
            <x v="3"/>
          </reference>
        </references>
      </pivotArea>
    </format>
    <format dxfId="22">
      <pivotArea outline="0" collapsedLevelsAreSubtotals="1" fieldPosition="0">
        <references count="4">
          <reference field="0" count="1" selected="0">
            <x v="0"/>
          </reference>
          <reference field="1" count="1" selected="0">
            <x v="15"/>
          </reference>
          <reference field="2" count="2" selected="0">
            <x v="4"/>
            <x v="5"/>
          </reference>
          <reference field="3" count="1" selected="0">
            <x v="2"/>
          </reference>
        </references>
      </pivotArea>
    </format>
    <format dxfId="21">
      <pivotArea dataOnly="0" labelOnly="1" outline="0" fieldPosition="0">
        <references count="3">
          <reference field="0" count="1" selected="0">
            <x v="0"/>
          </reference>
          <reference field="1" count="1">
            <x v="15"/>
          </reference>
          <reference field="3" count="1" selected="0">
            <x v="2"/>
          </reference>
        </references>
      </pivotArea>
    </format>
    <format dxfId="20">
      <pivotArea dataOnly="0" labelOnly="1" outline="0" fieldPosition="0">
        <references count="4">
          <reference field="0" count="1" selected="0">
            <x v="0"/>
          </reference>
          <reference field="1" count="1" selected="0">
            <x v="15"/>
          </reference>
          <reference field="2" count="2">
            <x v="4"/>
            <x v="5"/>
          </reference>
          <reference field="3" count="1" selected="0">
            <x v="2"/>
          </reference>
        </references>
      </pivotArea>
    </format>
    <format dxfId="19">
      <pivotArea dataOnly="0" labelOnly="1" outline="0" fieldPosition="0">
        <references count="4">
          <reference field="0" count="1" selected="0">
            <x v="0"/>
          </reference>
          <reference field="1" count="1" selected="0">
            <x v="15"/>
          </reference>
          <reference field="2" count="1">
            <x v="4"/>
          </reference>
          <reference field="3" count="1" selected="0">
            <x v="2"/>
          </reference>
        </references>
      </pivotArea>
    </format>
    <format dxfId="18">
      <pivotArea outline="0" collapsedLevelsAreSubtotals="1" fieldPosition="0">
        <references count="4">
          <reference field="0" count="1" selected="0">
            <x v="1"/>
          </reference>
          <reference field="1" count="1" selected="0">
            <x v="10"/>
          </reference>
          <reference field="2" count="2" selected="0">
            <x v="14"/>
            <x v="15"/>
          </reference>
          <reference field="3" count="1" selected="0">
            <x v="6"/>
          </reference>
        </references>
      </pivotArea>
    </format>
    <format dxfId="17">
      <pivotArea dataOnly="0" labelOnly="1" outline="0" fieldPosition="0">
        <references count="3">
          <reference field="0" count="1" selected="0">
            <x v="1"/>
          </reference>
          <reference field="1" count="1">
            <x v="10"/>
          </reference>
          <reference field="3" count="1" selected="0">
            <x v="6"/>
          </reference>
        </references>
      </pivotArea>
    </format>
    <format dxfId="16">
      <pivotArea dataOnly="0" labelOnly="1" outline="0" fieldPosition="0">
        <references count="4">
          <reference field="0" count="1" selected="0">
            <x v="1"/>
          </reference>
          <reference field="1" count="1" selected="0">
            <x v="10"/>
          </reference>
          <reference field="2" count="2">
            <x v="14"/>
            <x v="15"/>
          </reference>
          <reference field="3" count="1" selected="0">
            <x v="6"/>
          </reference>
        </references>
      </pivotArea>
    </format>
    <format dxfId="15">
      <pivotArea dataOnly="0" labelOnly="1" outline="0" fieldPosition="0">
        <references count="4">
          <reference field="0" count="1" selected="0">
            <x v="1"/>
          </reference>
          <reference field="1" count="1" selected="0">
            <x v="10"/>
          </reference>
          <reference field="2" count="1">
            <x v="15"/>
          </reference>
          <reference field="3" count="1" selected="0">
            <x v="6"/>
          </reference>
        </references>
      </pivotArea>
    </format>
    <format dxfId="14">
      <pivotArea dataOnly="0" labelOnly="1" outline="0" fieldPosition="0">
        <references count="4">
          <reference field="0" count="1" selected="0">
            <x v="3"/>
          </reference>
          <reference field="1" count="1" selected="0">
            <x v="13"/>
          </reference>
          <reference field="2" count="1">
            <x v="18"/>
          </reference>
          <reference field="3" count="1" selected="0">
            <x v="7"/>
          </reference>
        </references>
      </pivotArea>
    </format>
    <format dxfId="13">
      <pivotArea dataOnly="0" labelOnly="1" outline="0" fieldPosition="0">
        <references count="4">
          <reference field="0" count="1" selected="0">
            <x v="3"/>
          </reference>
          <reference field="1" count="1" selected="0">
            <x v="13"/>
          </reference>
          <reference field="2" count="1">
            <x v="18"/>
          </reference>
          <reference field="3" count="1" selected="0">
            <x v="7"/>
          </reference>
        </references>
      </pivotArea>
    </format>
    <format dxfId="12">
      <pivotArea outline="0" collapsedLevelsAreSubtotals="1" fieldPosition="0">
        <references count="4">
          <reference field="0" count="1" selected="0">
            <x v="0"/>
          </reference>
          <reference field="1" count="1" selected="0">
            <x v="8"/>
          </reference>
          <reference field="2" count="1" selected="0">
            <x v="13"/>
          </reference>
          <reference field="3" count="1" selected="0">
            <x v="5"/>
          </reference>
        </references>
      </pivotArea>
    </format>
    <format dxfId="11">
      <pivotArea dataOnly="0" labelOnly="1" outline="0" fieldPosition="0">
        <references count="3">
          <reference field="0" count="1" selected="0">
            <x v="0"/>
          </reference>
          <reference field="1" count="1">
            <x v="8"/>
          </reference>
          <reference field="3" count="1" selected="0">
            <x v="5"/>
          </reference>
        </references>
      </pivotArea>
    </format>
    <format dxfId="10">
      <pivotArea dataOnly="0" labelOnly="1" outline="0" fieldPosition="0">
        <references count="4">
          <reference field="0" count="1" selected="0">
            <x v="0"/>
          </reference>
          <reference field="1" count="1" selected="0">
            <x v="8"/>
          </reference>
          <reference field="2" count="1">
            <x v="13"/>
          </reference>
          <reference field="3"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Rojo naranja">
      <a:dk1>
        <a:sysClr val="windowText" lastClr="000000"/>
      </a:dk1>
      <a:lt1>
        <a:sysClr val="window" lastClr="FFFFFF"/>
      </a:lt1>
      <a:dk2>
        <a:srgbClr val="696464"/>
      </a:dk2>
      <a:lt2>
        <a:srgbClr val="E9E5DC"/>
      </a:lt2>
      <a:accent1>
        <a:srgbClr val="D34817"/>
      </a:accent1>
      <a:accent2>
        <a:srgbClr val="9B2D1F"/>
      </a:accent2>
      <a:accent3>
        <a:srgbClr val="A28E6A"/>
      </a:accent3>
      <a:accent4>
        <a:srgbClr val="956251"/>
      </a:accent4>
      <a:accent5>
        <a:srgbClr val="918485"/>
      </a:accent5>
      <a:accent6>
        <a:srgbClr val="855D5D"/>
      </a:accent6>
      <a:hlink>
        <a:srgbClr val="CC9900"/>
      </a:hlink>
      <a:folHlink>
        <a:srgbClr val="96A9A9"/>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Rojo naranja">
    <a:dk1>
      <a:sysClr val="windowText" lastClr="000000"/>
    </a:dk1>
    <a:lt1>
      <a:sysClr val="window" lastClr="FFFFFF"/>
    </a:lt1>
    <a:dk2>
      <a:srgbClr val="696464"/>
    </a:dk2>
    <a:lt2>
      <a:srgbClr val="E9E5DC"/>
    </a:lt2>
    <a:accent1>
      <a:srgbClr val="D34817"/>
    </a:accent1>
    <a:accent2>
      <a:srgbClr val="9B2D1F"/>
    </a:accent2>
    <a:accent3>
      <a:srgbClr val="A28E6A"/>
    </a:accent3>
    <a:accent4>
      <a:srgbClr val="956251"/>
    </a:accent4>
    <a:accent5>
      <a:srgbClr val="918485"/>
    </a:accent5>
    <a:accent6>
      <a:srgbClr val="855D5D"/>
    </a:accent6>
    <a:hlink>
      <a:srgbClr val="CC9900"/>
    </a:hlink>
    <a:folHlink>
      <a:srgbClr val="96A9A9"/>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drawing" Target="../drawings/drawing14.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7.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9.xml"/><Relationship Id="rId1" Type="http://schemas.openxmlformats.org/officeDocument/2006/relationships/pivotTable" Target="../pivotTables/pivotTable8.x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B1:CB62"/>
  <sheetViews>
    <sheetView showGridLines="0" zoomScale="140" zoomScaleNormal="140" zoomScaleSheetLayoutView="100" workbookViewId="0">
      <pane xSplit="21" ySplit="23" topLeftCell="V24" activePane="bottomRight" state="frozen"/>
      <selection pane="topRight" activeCell="W1" sqref="W1"/>
      <selection pane="bottomLeft" activeCell="A24" sqref="A24"/>
      <selection pane="bottomRight" activeCell="C23" sqref="C23"/>
    </sheetView>
  </sheetViews>
  <sheetFormatPr baseColWidth="10" defaultRowHeight="0" customHeight="1" zeroHeight="1" x14ac:dyDescent="0.25"/>
  <cols>
    <col min="1" max="1" width="4.7109375" style="113" customWidth="1"/>
    <col min="2" max="2" width="24.140625" style="113" customWidth="1"/>
    <col min="3" max="3" width="22.42578125" style="113" customWidth="1"/>
    <col min="4" max="4" width="12.5703125" style="113" customWidth="1"/>
    <col min="5" max="5" width="19" style="113" bestFit="1" customWidth="1"/>
    <col min="6" max="6" width="8.7109375" style="113" customWidth="1"/>
    <col min="7" max="7" width="11.140625" style="113" customWidth="1"/>
    <col min="8" max="8" width="11" style="113" customWidth="1"/>
    <col min="9" max="9" width="8.28515625" style="113" bestFit="1" customWidth="1"/>
    <col min="10" max="10" width="9" style="113" bestFit="1" customWidth="1"/>
    <col min="11" max="34" width="4.140625" style="113" customWidth="1"/>
    <col min="35" max="35" width="13.42578125" style="113" customWidth="1"/>
    <col min="36" max="36" width="11.42578125" style="113" customWidth="1"/>
    <col min="37" max="37" width="14.85546875" style="113" customWidth="1"/>
    <col min="38" max="38" width="13" style="113" customWidth="1"/>
    <col min="39" max="39" width="4.140625" style="113" customWidth="1"/>
    <col min="40" max="40" width="16.28515625" style="113" bestFit="1" customWidth="1"/>
    <col min="41" max="41" width="12.28515625" style="113" bestFit="1" customWidth="1"/>
    <col min="42" max="42" width="15.42578125" style="113" customWidth="1"/>
    <col min="43" max="43" width="13.28515625" style="113" customWidth="1"/>
    <col min="44" max="44" width="10.7109375" style="113" bestFit="1" customWidth="1"/>
    <col min="45" max="53" width="4.140625" style="113" customWidth="1"/>
    <col min="54" max="54" width="17" style="240" bestFit="1" customWidth="1"/>
    <col min="55" max="55" width="15.85546875" style="240" bestFit="1" customWidth="1"/>
    <col min="56" max="57" width="4.140625" style="113" customWidth="1"/>
    <col min="58" max="58" width="13.85546875" style="113" bestFit="1" customWidth="1"/>
    <col min="59" max="59" width="16.42578125" style="147" customWidth="1"/>
    <col min="60" max="60" width="10.5703125" style="11" customWidth="1"/>
    <col min="61" max="61" width="14.42578125" style="115" bestFit="1" customWidth="1"/>
    <col min="62" max="62" width="12.85546875" style="115" bestFit="1" customWidth="1"/>
    <col min="63" max="63" width="0.5703125" style="115" customWidth="1"/>
    <col min="64" max="64" width="16.5703125" style="115" customWidth="1"/>
    <col min="65" max="65" width="12.85546875" style="115" customWidth="1"/>
    <col min="66" max="66" width="10.7109375" style="115" bestFit="1" customWidth="1"/>
    <col min="67" max="67" width="10.140625" style="115" bestFit="1" customWidth="1"/>
    <col min="68" max="68" width="9.140625" style="115" customWidth="1"/>
    <col min="69" max="69" width="10.85546875" style="115" customWidth="1"/>
    <col min="70" max="70" width="7.28515625" style="115" customWidth="1"/>
    <col min="71" max="71" width="0.5703125" style="115" customWidth="1"/>
    <col min="72" max="72" width="10.140625" style="115" bestFit="1" customWidth="1"/>
    <col min="73" max="73" width="27" style="115" bestFit="1" customWidth="1"/>
    <col min="74" max="74" width="5.140625" style="115" customWidth="1"/>
    <col min="75" max="75" width="21.28515625" style="115" bestFit="1" customWidth="1"/>
    <col min="76" max="76" width="4.140625" style="115" customWidth="1"/>
    <col min="77" max="77" width="18.42578125" style="115" bestFit="1" customWidth="1"/>
    <col min="78" max="79" width="0.5703125" style="115" customWidth="1"/>
    <col min="80" max="80" width="11.42578125" style="119"/>
    <col min="81" max="16384" width="11.42578125" style="113"/>
  </cols>
  <sheetData>
    <row r="1" spans="2:77" ht="15.75" customHeight="1" thickBot="1" x14ac:dyDescent="0.3">
      <c r="B1" s="379" t="s">
        <v>894</v>
      </c>
      <c r="C1" s="379"/>
      <c r="D1" s="379"/>
      <c r="E1" s="379"/>
      <c r="F1" s="379"/>
      <c r="G1" s="379"/>
      <c r="H1" s="379"/>
      <c r="I1" s="379"/>
      <c r="J1" s="379"/>
      <c r="K1" s="379"/>
      <c r="L1" s="379"/>
      <c r="M1" s="379"/>
      <c r="N1" s="379"/>
      <c r="O1" s="379"/>
      <c r="P1" s="379"/>
      <c r="Q1" s="379"/>
      <c r="R1" s="379"/>
      <c r="S1" s="379"/>
      <c r="T1" s="379"/>
      <c r="AO1" s="321" t="b">
        <v>1</v>
      </c>
      <c r="AP1" s="321" t="b">
        <v>1</v>
      </c>
      <c r="AQ1" s="321" t="b">
        <v>1</v>
      </c>
      <c r="AR1" s="321" t="b">
        <v>1</v>
      </c>
      <c r="BB1" s="242" t="s">
        <v>511</v>
      </c>
      <c r="BC1" s="239" t="s">
        <v>505</v>
      </c>
      <c r="BF1" s="114" t="s">
        <v>193</v>
      </c>
      <c r="BG1" s="114" t="s">
        <v>220</v>
      </c>
      <c r="BI1" s="114" t="s">
        <v>82</v>
      </c>
      <c r="BJ1" s="114" t="s">
        <v>216</v>
      </c>
      <c r="BL1" s="116" t="s">
        <v>215</v>
      </c>
      <c r="BM1" s="116" t="s">
        <v>214</v>
      </c>
      <c r="BN1" s="116" t="s">
        <v>213</v>
      </c>
      <c r="BR1" s="116" t="s">
        <v>210</v>
      </c>
      <c r="BS1" s="118"/>
      <c r="BT1" s="118"/>
      <c r="BU1" s="380" t="s">
        <v>209</v>
      </c>
      <c r="BV1" s="380"/>
      <c r="BW1" s="380"/>
      <c r="BX1" s="380"/>
      <c r="BY1" s="380"/>
    </row>
    <row r="2" spans="2:77" ht="20.25" customHeight="1" x14ac:dyDescent="0.25">
      <c r="B2" s="381" t="s">
        <v>226</v>
      </c>
      <c r="C2" s="382"/>
      <c r="D2" s="378">
        <f>'7501'!E3+'7502'!D3+'7508'!D3+'7509.'!D3</f>
        <v>13414459000</v>
      </c>
      <c r="E2" s="378"/>
      <c r="F2" s="129">
        <v>1</v>
      </c>
      <c r="S2" s="383">
        <v>0.995</v>
      </c>
      <c r="T2" s="383"/>
      <c r="Z2" s="113" t="s">
        <v>681</v>
      </c>
      <c r="AI2" s="316" t="s">
        <v>212</v>
      </c>
      <c r="AJ2" s="316" t="s">
        <v>211</v>
      </c>
      <c r="AK2" s="317" t="s">
        <v>513</v>
      </c>
      <c r="AL2" s="316" t="s">
        <v>223</v>
      </c>
      <c r="AO2" s="316" t="s">
        <v>212</v>
      </c>
      <c r="AP2" s="316" t="s">
        <v>211</v>
      </c>
      <c r="AQ2" s="317" t="s">
        <v>513</v>
      </c>
      <c r="AR2" s="316" t="s">
        <v>223</v>
      </c>
      <c r="BB2" s="240">
        <f>'7501'!AJ2+'7502'!AI2+'7508'!AJ2+'7509'!BC2</f>
        <v>8320788879</v>
      </c>
      <c r="BC2" s="240">
        <f>'7501'!AU2+'7502'!AT2+'7508'!AU2+'7509'!BD2</f>
        <v>0</v>
      </c>
      <c r="BF2" s="121" t="s">
        <v>188</v>
      </c>
      <c r="BG2" s="219">
        <f t="shared" ref="BG2:BG13" si="0">BB2/1000000</f>
        <v>8320.7888789999997</v>
      </c>
      <c r="BI2" s="123">
        <f>C10</f>
        <v>5027990281</v>
      </c>
      <c r="BJ2" s="123">
        <f t="shared" ref="BJ2:BJ9" si="1">E10</f>
        <v>0</v>
      </c>
      <c r="BL2" s="124">
        <f>BG2</f>
        <v>8320.7888789999997</v>
      </c>
      <c r="BM2" s="125">
        <f>BI2</f>
        <v>5027990281</v>
      </c>
      <c r="BN2" s="125">
        <f>BJ2/1000000</f>
        <v>0</v>
      </c>
      <c r="BO2" s="126" t="s">
        <v>206</v>
      </c>
      <c r="BR2" s="128">
        <f t="shared" ref="BR2:BR13" si="2">E10/$D$2</f>
        <v>0</v>
      </c>
      <c r="BS2" s="128"/>
      <c r="BT2" s="118"/>
      <c r="BU2" s="116" t="s">
        <v>221</v>
      </c>
      <c r="BV2" s="116"/>
      <c r="BW2" s="118" t="s">
        <v>222</v>
      </c>
      <c r="BX2" s="118"/>
    </row>
    <row r="3" spans="2:77" ht="20.25" customHeight="1" x14ac:dyDescent="0.25">
      <c r="B3" s="376" t="s">
        <v>205</v>
      </c>
      <c r="C3" s="377"/>
      <c r="D3" s="378">
        <f>'7501'!E5+'7502'!E5+'7508'!E5+'7509.'!E5</f>
        <v>9625620566</v>
      </c>
      <c r="E3" s="378"/>
      <c r="F3" s="131">
        <f>D3/D2</f>
        <v>0.71755562904176751</v>
      </c>
      <c r="AI3" s="319">
        <f t="shared" ref="AI3:AI14" si="3">IFERROR((BG2/$BG$15),"0")</f>
        <v>0.60858948162176241</v>
      </c>
      <c r="AJ3" s="319">
        <f t="shared" ref="AJ3:AJ14" si="4">D10</f>
        <v>0.3748187147167098</v>
      </c>
      <c r="AK3" s="320">
        <f>BC2/$BC$15</f>
        <v>0</v>
      </c>
      <c r="AL3" s="318">
        <f>BR2</f>
        <v>0</v>
      </c>
      <c r="AO3" s="322">
        <f>IFERROR(IF(AO$1,AI3,NA()),"")</f>
        <v>0.60858948162176241</v>
      </c>
      <c r="AP3" s="322">
        <f>IFERROR(IF(AP$1,AJ3,NA()),"")</f>
        <v>0.3748187147167098</v>
      </c>
      <c r="AQ3" s="322">
        <f>IFERROR(IF(AQ$1,AK3,NA()),"")</f>
        <v>0</v>
      </c>
      <c r="AR3" s="322">
        <f>IF(AR$1,AL3,NA())</f>
        <v>0</v>
      </c>
      <c r="BB3" s="240">
        <f>'7501'!AJ3+'7502'!AI3+'7508'!AJ3+'7509'!BC3</f>
        <v>365123601</v>
      </c>
      <c r="BC3" s="240">
        <f>'7501'!AU3+'7502'!AT3+'7508'!AU3+'7509'!BD3</f>
        <v>90615193</v>
      </c>
      <c r="BF3" s="121" t="s">
        <v>186</v>
      </c>
      <c r="BG3" s="219">
        <f t="shared" si="0"/>
        <v>365.12360100000001</v>
      </c>
      <c r="BI3" s="123">
        <f>(C11+BI2)</f>
        <v>7992703663</v>
      </c>
      <c r="BJ3" s="123">
        <f t="shared" si="1"/>
        <v>78865376</v>
      </c>
      <c r="BL3" s="124">
        <f t="shared" ref="BL3:BL13" si="5">BG3+BL2</f>
        <v>8685.9124799999991</v>
      </c>
      <c r="BM3" s="125">
        <f t="shared" ref="BM3:BM13" si="6">BI3+BM2</f>
        <v>13020693944</v>
      </c>
      <c r="BN3" s="125">
        <f>BN2+(BJ3/1000000)</f>
        <v>78.865375999999998</v>
      </c>
      <c r="BO3" s="126" t="s">
        <v>204</v>
      </c>
      <c r="BR3" s="128">
        <f t="shared" si="2"/>
        <v>5.8791320619042487E-3</v>
      </c>
      <c r="BS3" s="128"/>
      <c r="BT3" s="130" t="s">
        <v>206</v>
      </c>
      <c r="BU3" s="130">
        <f>AI3</f>
        <v>0.60858948162176241</v>
      </c>
      <c r="BV3" s="130"/>
      <c r="BW3" s="130">
        <f>AJ3</f>
        <v>0.3748187147167098</v>
      </c>
      <c r="BX3" s="130"/>
    </row>
    <row r="4" spans="2:77" ht="20.25" customHeight="1" x14ac:dyDescent="0.25">
      <c r="B4" s="384" t="s">
        <v>203</v>
      </c>
      <c r="C4" s="385"/>
      <c r="D4" s="378">
        <f>'7501'!E6+'7502'!E6+'7508'!E6+'7509.'!E6</f>
        <v>3788838434</v>
      </c>
      <c r="E4" s="378"/>
      <c r="F4" s="131">
        <f>D4/$D$2</f>
        <v>0.28244437095823244</v>
      </c>
      <c r="AI4" s="319">
        <f t="shared" si="3"/>
        <v>2.6705446597891168E-2</v>
      </c>
      <c r="AJ4" s="319">
        <f t="shared" si="4"/>
        <v>0.22100879222934</v>
      </c>
      <c r="AK4" s="320">
        <f t="shared" ref="AK4:AK14" si="7">BC3/$BC$15+AK3</f>
        <v>6.2902556204276041E-3</v>
      </c>
      <c r="AL4" s="318">
        <f t="shared" ref="AL4:AL14" si="8">AL3+BR3</f>
        <v>5.8791320619042487E-3</v>
      </c>
      <c r="AO4" s="322">
        <f t="shared" ref="AO4:AO14" si="9">IFERROR(IF(AO$1,AI4,NA()),"")</f>
        <v>2.6705446597891168E-2</v>
      </c>
      <c r="AP4" s="322">
        <f t="shared" ref="AP4:AP14" si="10">IFERROR(IF(AP$1,AJ4,NA()),"")</f>
        <v>0.22100879222934</v>
      </c>
      <c r="AQ4" s="322">
        <f t="shared" ref="AQ4:AQ14" si="11">IFERROR(IF(AQ$1,AK4,NA()),"")</f>
        <v>6.2902556204276041E-3</v>
      </c>
      <c r="AR4" s="322">
        <f t="shared" ref="AR4:AR14" si="12">IF(AR$1,AL4,NA())</f>
        <v>5.8791320619042487E-3</v>
      </c>
      <c r="BB4" s="240">
        <f>'7501'!AJ4+'7502'!AI4+'7508'!AJ4+'7509'!BC4</f>
        <v>906534130</v>
      </c>
      <c r="BC4" s="240">
        <f>'7501'!AU4+'7502'!AT4+'7508'!AU4+'7509'!BD4</f>
        <v>693141037</v>
      </c>
      <c r="BF4" s="121" t="s">
        <v>184</v>
      </c>
      <c r="BG4" s="219">
        <f t="shared" si="0"/>
        <v>906.53413</v>
      </c>
      <c r="BI4" s="123">
        <f t="shared" ref="BI4:BI13" si="13">C12+BI3</f>
        <v>7992703663</v>
      </c>
      <c r="BJ4" s="123">
        <f t="shared" si="1"/>
        <v>687966074</v>
      </c>
      <c r="BL4" s="124">
        <f t="shared" si="5"/>
        <v>9592.4466099999991</v>
      </c>
      <c r="BM4" s="125">
        <f t="shared" si="6"/>
        <v>21013397607</v>
      </c>
      <c r="BN4" s="125">
        <f>BN3+(BJ4/1000000)</f>
        <v>766.83145000000002</v>
      </c>
      <c r="BO4" s="126" t="s">
        <v>202</v>
      </c>
      <c r="BR4" s="128">
        <f t="shared" si="2"/>
        <v>5.1285413299187094E-2</v>
      </c>
      <c r="BS4" s="128"/>
      <c r="BT4" s="130" t="s">
        <v>204</v>
      </c>
      <c r="BU4" s="130">
        <f t="shared" ref="BU4:BU14" si="14">IFERROR((BU3+AI4),"")</f>
        <v>0.63529492821965361</v>
      </c>
      <c r="BV4" s="130"/>
      <c r="BW4" s="130">
        <f t="shared" ref="BW4:BW14" si="15">BW3+AJ4</f>
        <v>0.5958275069460498</v>
      </c>
      <c r="BX4" s="130"/>
    </row>
    <row r="5" spans="2:77" ht="20.25" customHeight="1" x14ac:dyDescent="0.25">
      <c r="B5" s="386" t="s">
        <v>853</v>
      </c>
      <c r="C5" s="387"/>
      <c r="D5" s="378">
        <f>'7501'!E4+'7502'!E4+'7508'!E4+'7509.'!E4</f>
        <v>9625620566</v>
      </c>
      <c r="E5" s="378"/>
      <c r="F5" s="131">
        <f>D5/D2</f>
        <v>0.71755562904176751</v>
      </c>
      <c r="AI5" s="319">
        <f t="shared" si="3"/>
        <v>6.6304667054049818E-2</v>
      </c>
      <c r="AJ5" s="319">
        <f t="shared" si="4"/>
        <v>0</v>
      </c>
      <c r="AK5" s="320">
        <f t="shared" si="7"/>
        <v>5.4406185845707465E-2</v>
      </c>
      <c r="AL5" s="318">
        <f t="shared" si="8"/>
        <v>5.7164545361091341E-2</v>
      </c>
      <c r="AO5" s="322">
        <f t="shared" si="9"/>
        <v>6.6304667054049818E-2</v>
      </c>
      <c r="AP5" s="322">
        <f t="shared" si="10"/>
        <v>0</v>
      </c>
      <c r="AQ5" s="322">
        <f t="shared" si="11"/>
        <v>5.4406185845707465E-2</v>
      </c>
      <c r="AR5" s="322">
        <f t="shared" si="12"/>
        <v>5.7164545361091341E-2</v>
      </c>
      <c r="BB5" s="240">
        <f>'7501'!AJ5+'7502'!AI5+'7508'!AJ5+'7509'!BC5</f>
        <v>429643400</v>
      </c>
      <c r="BC5" s="240">
        <f>'7501'!AU5+'7502'!AT5+'7508'!AU5+'7509'!BD5</f>
        <v>1636198459</v>
      </c>
      <c r="BF5" s="121" t="s">
        <v>182</v>
      </c>
      <c r="BG5" s="219">
        <f t="shared" si="0"/>
        <v>429.64339999999999</v>
      </c>
      <c r="BI5" s="123">
        <f t="shared" si="13"/>
        <v>7992703663</v>
      </c>
      <c r="BJ5" s="123">
        <f t="shared" si="1"/>
        <v>972245315</v>
      </c>
      <c r="BL5" s="124">
        <f t="shared" si="5"/>
        <v>10022.09001</v>
      </c>
      <c r="BM5" s="125">
        <f t="shared" si="6"/>
        <v>29006101270</v>
      </c>
      <c r="BN5" s="125">
        <f t="shared" ref="BN5:BN13" si="16">BN4+BJ5</f>
        <v>972246081.83144999</v>
      </c>
      <c r="BO5" s="126" t="s">
        <v>200</v>
      </c>
      <c r="BR5" s="128">
        <f t="shared" si="2"/>
        <v>7.2477415227852268E-2</v>
      </c>
      <c r="BS5" s="128"/>
      <c r="BT5" s="130" t="s">
        <v>202</v>
      </c>
      <c r="BU5" s="130">
        <f t="shared" si="14"/>
        <v>0.70159959527370341</v>
      </c>
      <c r="BV5" s="130"/>
      <c r="BW5" s="130">
        <f t="shared" si="15"/>
        <v>0.5958275069460498</v>
      </c>
      <c r="BX5" s="130"/>
    </row>
    <row r="6" spans="2:77" ht="20.25" customHeight="1" x14ac:dyDescent="0.25">
      <c r="B6" s="376" t="s">
        <v>854</v>
      </c>
      <c r="C6" s="377"/>
      <c r="D6" s="378">
        <f>'7501'!E7+'7502'!E7+'7508'!E7+'7509.'!E7</f>
        <v>0</v>
      </c>
      <c r="E6" s="378"/>
      <c r="F6" s="131">
        <f>IFERROR((D6/D5),"0")</f>
        <v>0</v>
      </c>
      <c r="AI6" s="319">
        <f t="shared" si="3"/>
        <v>3.1424478843361303E-2</v>
      </c>
      <c r="AJ6" s="319">
        <f t="shared" si="4"/>
        <v>0</v>
      </c>
      <c r="AK6" s="320">
        <f t="shared" si="7"/>
        <v>0.1679865492717362</v>
      </c>
      <c r="AL6" s="318">
        <f t="shared" si="8"/>
        <v>0.12964196058894362</v>
      </c>
      <c r="AO6" s="322">
        <f t="shared" si="9"/>
        <v>3.1424478843361303E-2</v>
      </c>
      <c r="AP6" s="322">
        <f t="shared" si="10"/>
        <v>0</v>
      </c>
      <c r="AQ6" s="322">
        <f t="shared" si="11"/>
        <v>0.1679865492717362</v>
      </c>
      <c r="AR6" s="322">
        <f t="shared" si="12"/>
        <v>0.12964196058894362</v>
      </c>
      <c r="BB6" s="240">
        <f>'7501'!AJ6+'7502'!AI6+'7508'!AJ6+'7509'!BC6</f>
        <v>10000000</v>
      </c>
      <c r="BC6" s="240">
        <f>'7501'!AU6+'7502'!AT6+'7508'!AU6+'7509'!BD6</f>
        <v>684382738</v>
      </c>
      <c r="BF6" s="121" t="s">
        <v>180</v>
      </c>
      <c r="BG6" s="219">
        <f t="shared" si="0"/>
        <v>10</v>
      </c>
      <c r="BI6" s="123">
        <f t="shared" si="13"/>
        <v>8235243715</v>
      </c>
      <c r="BJ6" s="123">
        <f t="shared" si="1"/>
        <v>459857496</v>
      </c>
      <c r="BL6" s="124">
        <f t="shared" si="5"/>
        <v>10032.09001</v>
      </c>
      <c r="BM6" s="125">
        <f t="shared" si="6"/>
        <v>37241344985</v>
      </c>
      <c r="BN6" s="125">
        <f t="shared" si="16"/>
        <v>1432103577.83145</v>
      </c>
      <c r="BO6" s="126" t="s">
        <v>198</v>
      </c>
      <c r="BR6" s="128">
        <f t="shared" si="2"/>
        <v>3.4280733647178763E-2</v>
      </c>
      <c r="BS6" s="128"/>
      <c r="BT6" s="130" t="s">
        <v>200</v>
      </c>
      <c r="BU6" s="130">
        <f t="shared" si="14"/>
        <v>0.73302407411706472</v>
      </c>
      <c r="BV6" s="130"/>
      <c r="BW6" s="130">
        <f t="shared" si="15"/>
        <v>0.5958275069460498</v>
      </c>
      <c r="BX6" s="130"/>
    </row>
    <row r="7" spans="2:77" ht="20.25" customHeight="1" x14ac:dyDescent="0.25">
      <c r="B7" s="376" t="s">
        <v>855</v>
      </c>
      <c r="C7" s="377"/>
      <c r="D7" s="378">
        <f>'7501'!E8+'7502'!E8+'7508'!E8+'7509.'!E8</f>
        <v>3788838434</v>
      </c>
      <c r="E7" s="378"/>
      <c r="F7" s="131">
        <f>D7/D2</f>
        <v>0.28244437095823244</v>
      </c>
      <c r="AI7" s="319">
        <f t="shared" si="3"/>
        <v>7.3140839224718223E-4</v>
      </c>
      <c r="AJ7" s="319">
        <f t="shared" si="4"/>
        <v>1.8080494487328933E-2</v>
      </c>
      <c r="AK7" s="320">
        <f t="shared" si="7"/>
        <v>0.21549450264803297</v>
      </c>
      <c r="AL7" s="318">
        <f t="shared" si="8"/>
        <v>0.16392269423612238</v>
      </c>
      <c r="AO7" s="322">
        <f t="shared" si="9"/>
        <v>7.3140839224718223E-4</v>
      </c>
      <c r="AP7" s="322">
        <f t="shared" si="10"/>
        <v>1.8080494487328933E-2</v>
      </c>
      <c r="AQ7" s="322">
        <f t="shared" si="11"/>
        <v>0.21549450264803297</v>
      </c>
      <c r="AR7" s="322">
        <f t="shared" si="12"/>
        <v>0.16392269423612238</v>
      </c>
      <c r="BB7" s="240">
        <f>'7501'!AJ7+'7502'!AI7+'7508'!AJ7+'7509'!BC7</f>
        <v>2000000</v>
      </c>
      <c r="BC7" s="240">
        <f>'7501'!AU7+'7502'!AT7+'7508'!AU7+'7509'!BD7</f>
        <v>1083242669</v>
      </c>
      <c r="BF7" s="121" t="s">
        <v>179</v>
      </c>
      <c r="BG7" s="219">
        <f t="shared" si="0"/>
        <v>2</v>
      </c>
      <c r="BI7" s="123">
        <f t="shared" si="13"/>
        <v>8235243715</v>
      </c>
      <c r="BJ7" s="123">
        <f t="shared" si="1"/>
        <v>548236362</v>
      </c>
      <c r="BK7" s="132"/>
      <c r="BL7" s="124">
        <f t="shared" si="5"/>
        <v>10034.09001</v>
      </c>
      <c r="BM7" s="125">
        <f t="shared" si="6"/>
        <v>45476588700</v>
      </c>
      <c r="BN7" s="125">
        <f t="shared" si="16"/>
        <v>1980339939.83145</v>
      </c>
      <c r="BO7" s="126" t="s">
        <v>196</v>
      </c>
      <c r="BR7" s="128">
        <f t="shared" si="2"/>
        <v>4.0869062404976599E-2</v>
      </c>
      <c r="BS7" s="128"/>
      <c r="BT7" s="130" t="s">
        <v>198</v>
      </c>
      <c r="BU7" s="130">
        <f t="shared" si="14"/>
        <v>0.73375548250931188</v>
      </c>
      <c r="BV7" s="130"/>
      <c r="BW7" s="130">
        <f t="shared" si="15"/>
        <v>0.61390800143337876</v>
      </c>
      <c r="BX7" s="130"/>
    </row>
    <row r="8" spans="2:77" ht="20.25" customHeight="1" thickBot="1" x14ac:dyDescent="0.3">
      <c r="B8" s="390" t="s">
        <v>87</v>
      </c>
      <c r="C8" s="391"/>
      <c r="D8" s="378">
        <f>'7501'!E9++'7502'!E9+'7508'!E9+'7509.'!E9</f>
        <v>8809414598</v>
      </c>
      <c r="E8" s="378"/>
      <c r="F8" s="133">
        <f>IFERROR((D8/D2),"0")</f>
        <v>0.65671038973692486</v>
      </c>
      <c r="AI8" s="319">
        <f t="shared" si="3"/>
        <v>1.4628167844943645E-4</v>
      </c>
      <c r="AJ8" s="319">
        <f t="shared" si="4"/>
        <v>0</v>
      </c>
      <c r="AK8" s="320">
        <f t="shared" si="7"/>
        <v>0.29069020726860634</v>
      </c>
      <c r="AL8" s="318">
        <f t="shared" si="8"/>
        <v>0.20479175664109897</v>
      </c>
      <c r="AO8" s="322">
        <f t="shared" si="9"/>
        <v>1.4628167844943645E-4</v>
      </c>
      <c r="AP8" s="322">
        <f t="shared" si="10"/>
        <v>0</v>
      </c>
      <c r="AQ8" s="322">
        <f t="shared" si="11"/>
        <v>0.29069020726860634</v>
      </c>
      <c r="AR8" s="322">
        <f t="shared" si="12"/>
        <v>0.20479175664109897</v>
      </c>
      <c r="BB8" s="240">
        <f>'7501'!AJ8+'7502'!AI8+'7508'!AJ8+'7509'!BC8</f>
        <v>364000000</v>
      </c>
      <c r="BC8" s="240">
        <f>'7501'!AU8+'7502'!AT8+'7508'!AU8+'7509'!BD8</f>
        <v>598029708</v>
      </c>
      <c r="BF8" s="121" t="s">
        <v>178</v>
      </c>
      <c r="BG8" s="219">
        <f t="shared" si="0"/>
        <v>364</v>
      </c>
      <c r="BI8" s="123">
        <f t="shared" si="13"/>
        <v>8235243715</v>
      </c>
      <c r="BJ8" s="123">
        <f t="shared" si="1"/>
        <v>439628903</v>
      </c>
      <c r="BK8" s="132"/>
      <c r="BL8" s="124">
        <f t="shared" si="5"/>
        <v>10398.09001</v>
      </c>
      <c r="BM8" s="125">
        <f t="shared" si="6"/>
        <v>53711832415</v>
      </c>
      <c r="BN8" s="125">
        <f t="shared" si="16"/>
        <v>2419968842.83145</v>
      </c>
      <c r="BO8" s="126" t="s">
        <v>194</v>
      </c>
      <c r="BR8" s="128">
        <f t="shared" si="2"/>
        <v>3.2772764298582599E-2</v>
      </c>
      <c r="BS8" s="128"/>
      <c r="BT8" s="130" t="s">
        <v>196</v>
      </c>
      <c r="BU8" s="130">
        <f t="shared" si="14"/>
        <v>0.73390176418776132</v>
      </c>
      <c r="BV8" s="130"/>
      <c r="BW8" s="130">
        <f t="shared" si="15"/>
        <v>0.61390800143337876</v>
      </c>
      <c r="BX8" s="130"/>
    </row>
    <row r="9" spans="2:77" ht="21.75" customHeight="1" x14ac:dyDescent="0.25">
      <c r="B9" s="135" t="s">
        <v>193</v>
      </c>
      <c r="C9" s="136" t="s">
        <v>192</v>
      </c>
      <c r="D9" s="136" t="s">
        <v>191</v>
      </c>
      <c r="E9" s="137" t="s">
        <v>45</v>
      </c>
      <c r="F9" s="138" t="s">
        <v>190</v>
      </c>
      <c r="AI9" s="319">
        <f t="shared" si="3"/>
        <v>2.6623265477797434E-2</v>
      </c>
      <c r="AJ9" s="319">
        <f t="shared" si="4"/>
        <v>0</v>
      </c>
      <c r="AK9" s="320">
        <f t="shared" si="7"/>
        <v>0.33220377257028461</v>
      </c>
      <c r="AL9" s="318">
        <f t="shared" si="8"/>
        <v>0.23756452093968156</v>
      </c>
      <c r="AO9" s="322">
        <f t="shared" si="9"/>
        <v>2.6623265477797434E-2</v>
      </c>
      <c r="AP9" s="322">
        <f t="shared" si="10"/>
        <v>0</v>
      </c>
      <c r="AQ9" s="322">
        <f t="shared" si="11"/>
        <v>0.33220377257028461</v>
      </c>
      <c r="AR9" s="322">
        <f t="shared" si="12"/>
        <v>0.23756452093968156</v>
      </c>
      <c r="BB9" s="240">
        <f>'7501'!AJ9+'7502'!AI9+'7508'!AJ9+'7509'!BC9</f>
        <v>0</v>
      </c>
      <c r="BC9" s="240">
        <f>'7501'!AU9+'7502'!AT9+'7508'!AU9+'7509'!BD9</f>
        <v>1623813644</v>
      </c>
      <c r="BF9" s="121" t="s">
        <v>177</v>
      </c>
      <c r="BG9" s="219">
        <f t="shared" si="0"/>
        <v>0</v>
      </c>
      <c r="BI9" s="123">
        <f t="shared" si="13"/>
        <v>8394688032</v>
      </c>
      <c r="BJ9" s="123">
        <f t="shared" si="1"/>
        <v>993697747</v>
      </c>
      <c r="BK9" s="134"/>
      <c r="BL9" s="124">
        <f t="shared" si="5"/>
        <v>10398.09001</v>
      </c>
      <c r="BM9" s="125">
        <f t="shared" si="6"/>
        <v>62106520447</v>
      </c>
      <c r="BN9" s="125">
        <f t="shared" si="16"/>
        <v>3413666589.83145</v>
      </c>
      <c r="BO9" s="126" t="s">
        <v>195</v>
      </c>
      <c r="BR9" s="128">
        <f t="shared" si="2"/>
        <v>7.4076617402162842E-2</v>
      </c>
      <c r="BS9" s="128"/>
      <c r="BT9" s="130" t="s">
        <v>194</v>
      </c>
      <c r="BU9" s="130">
        <f t="shared" si="14"/>
        <v>0.76052502966555879</v>
      </c>
      <c r="BV9" s="130"/>
      <c r="BW9" s="130">
        <f t="shared" si="15"/>
        <v>0.61390800143337876</v>
      </c>
      <c r="BX9" s="130"/>
    </row>
    <row r="10" spans="2:77" ht="12.75" customHeight="1" x14ac:dyDescent="0.25">
      <c r="B10" s="338" t="s">
        <v>188</v>
      </c>
      <c r="C10" s="342">
        <f>'7501'!C11+'7502'!C11+'7508'!C11+'7509.'!C11</f>
        <v>5027990281</v>
      </c>
      <c r="D10" s="140">
        <f t="shared" ref="D10:D21" si="17">C10/$D$2</f>
        <v>0.3748187147167098</v>
      </c>
      <c r="E10" s="166">
        <f>'7501'!E11+'7502'!E11+'7508'!E11+'7509.'!E11</f>
        <v>0</v>
      </c>
      <c r="F10" s="142">
        <f t="shared" ref="F10:F21" si="18">E10/$D$2</f>
        <v>0</v>
      </c>
      <c r="AI10" s="319">
        <f t="shared" si="3"/>
        <v>0</v>
      </c>
      <c r="AJ10" s="319">
        <f t="shared" si="4"/>
        <v>1.1886004273448523E-2</v>
      </c>
      <c r="AK10" s="320">
        <f t="shared" si="7"/>
        <v>0.44492441645500302</v>
      </c>
      <c r="AL10" s="318">
        <f t="shared" si="8"/>
        <v>0.31164113834184437</v>
      </c>
      <c r="AO10" s="322">
        <f t="shared" si="9"/>
        <v>0</v>
      </c>
      <c r="AP10" s="322">
        <f t="shared" si="10"/>
        <v>1.1886004273448523E-2</v>
      </c>
      <c r="AQ10" s="322">
        <f t="shared" si="11"/>
        <v>0.44492441645500302</v>
      </c>
      <c r="AR10" s="322">
        <f t="shared" si="12"/>
        <v>0.31164113834184437</v>
      </c>
      <c r="BB10" s="240">
        <f>'7501'!AJ10+'7502'!AI10+'7508'!AJ10+'7509'!BC10</f>
        <v>20000000</v>
      </c>
      <c r="BC10" s="240">
        <f>'7501'!AU10+'7502'!AT10+'7508'!AU10+'7509'!BD10</f>
        <v>1683405322</v>
      </c>
      <c r="BF10" s="121" t="s">
        <v>176</v>
      </c>
      <c r="BG10" s="219">
        <f t="shared" si="0"/>
        <v>20</v>
      </c>
      <c r="BI10" s="123">
        <f t="shared" si="13"/>
        <v>8559819871</v>
      </c>
      <c r="BL10" s="124">
        <f t="shared" si="5"/>
        <v>10418.09001</v>
      </c>
      <c r="BM10" s="125">
        <f t="shared" si="6"/>
        <v>70666340318</v>
      </c>
      <c r="BN10" s="125">
        <f t="shared" si="16"/>
        <v>3413666589.83145</v>
      </c>
      <c r="BO10" s="126" t="s">
        <v>189</v>
      </c>
      <c r="BR10" s="128">
        <f t="shared" si="2"/>
        <v>3.4948225120371983E-2</v>
      </c>
      <c r="BT10" s="130" t="s">
        <v>195</v>
      </c>
      <c r="BU10" s="130">
        <f t="shared" si="14"/>
        <v>0.76052502966555879</v>
      </c>
      <c r="BV10" s="130"/>
      <c r="BW10" s="130">
        <f t="shared" si="15"/>
        <v>0.62579400570682731</v>
      </c>
      <c r="BX10" s="130"/>
    </row>
    <row r="11" spans="2:77" ht="12.75" customHeight="1" x14ac:dyDescent="0.25">
      <c r="B11" s="338" t="s">
        <v>186</v>
      </c>
      <c r="C11" s="342">
        <f>'7501'!C12+'7502'!C12+'7508'!C12+'7509.'!C12</f>
        <v>2964713382</v>
      </c>
      <c r="D11" s="140">
        <f t="shared" si="17"/>
        <v>0.22100879222934</v>
      </c>
      <c r="E11" s="166">
        <f>'7501'!E12+'7502'!E12+'7508'!E12+'7509.'!E12</f>
        <v>78865376</v>
      </c>
      <c r="F11" s="142">
        <f t="shared" si="18"/>
        <v>5.8791320619042487E-3</v>
      </c>
      <c r="AI11" s="319">
        <f t="shared" si="3"/>
        <v>1.4628167844943645E-3</v>
      </c>
      <c r="AJ11" s="319">
        <f t="shared" si="4"/>
        <v>1.230998872187093E-2</v>
      </c>
      <c r="AK11" s="320">
        <f t="shared" si="7"/>
        <v>0.56178174950916582</v>
      </c>
      <c r="AL11" s="318">
        <f t="shared" si="8"/>
        <v>0.34658936346221636</v>
      </c>
      <c r="AO11" s="322">
        <f t="shared" si="9"/>
        <v>1.4628167844943645E-3</v>
      </c>
      <c r="AP11" s="322">
        <f t="shared" si="10"/>
        <v>1.230998872187093E-2</v>
      </c>
      <c r="AQ11" s="322">
        <f t="shared" si="11"/>
        <v>0.56178174950916582</v>
      </c>
      <c r="AR11" s="322">
        <f t="shared" si="12"/>
        <v>0.34658936346221636</v>
      </c>
      <c r="BB11" s="240">
        <f>'7501'!AJ11+'7502'!AI11+'7508'!AJ11+'7509'!BC11</f>
        <v>5000000</v>
      </c>
      <c r="BC11" s="240">
        <f>'7501'!AU11+'7502'!AT11+'7508'!AU11+'7509'!BD11</f>
        <v>1015069382</v>
      </c>
      <c r="BF11" s="121" t="s">
        <v>175</v>
      </c>
      <c r="BG11" s="219">
        <f t="shared" si="0"/>
        <v>5</v>
      </c>
      <c r="BI11" s="123">
        <f t="shared" si="13"/>
        <v>8812341306</v>
      </c>
      <c r="BL11" s="124">
        <f t="shared" si="5"/>
        <v>10423.09001</v>
      </c>
      <c r="BM11" s="125">
        <f t="shared" si="6"/>
        <v>79478681624</v>
      </c>
      <c r="BN11" s="125">
        <f t="shared" si="16"/>
        <v>3413666589.83145</v>
      </c>
      <c r="BO11" s="126" t="s">
        <v>187</v>
      </c>
      <c r="BR11" s="128">
        <f t="shared" si="2"/>
        <v>0.14794604955742158</v>
      </c>
      <c r="BT11" s="130" t="s">
        <v>189</v>
      </c>
      <c r="BU11" s="130">
        <f t="shared" si="14"/>
        <v>0.76198784645005313</v>
      </c>
      <c r="BV11" s="130"/>
      <c r="BW11" s="130">
        <f t="shared" si="15"/>
        <v>0.63810399442869825</v>
      </c>
      <c r="BX11" s="130"/>
    </row>
    <row r="12" spans="2:77" ht="12.75" customHeight="1" x14ac:dyDescent="0.25">
      <c r="B12" s="338" t="s">
        <v>184</v>
      </c>
      <c r="C12" s="342">
        <f>'7501'!C13+'7502'!C13+'7508'!C13+'7509.'!C13</f>
        <v>0</v>
      </c>
      <c r="D12" s="140">
        <f t="shared" si="17"/>
        <v>0</v>
      </c>
      <c r="E12" s="166">
        <f>'7501'!E13+'7502'!E13+'7508'!E13+'7509.'!E13</f>
        <v>687966074</v>
      </c>
      <c r="F12" s="142">
        <f t="shared" si="18"/>
        <v>5.1285413299187094E-2</v>
      </c>
      <c r="AI12" s="319">
        <f t="shared" si="3"/>
        <v>3.6570419612359112E-4</v>
      </c>
      <c r="AJ12" s="319">
        <f t="shared" si="4"/>
        <v>1.882457093498888E-2</v>
      </c>
      <c r="AK12" s="320">
        <f t="shared" si="7"/>
        <v>0.63224505344153703</v>
      </c>
      <c r="AL12" s="318">
        <f t="shared" si="8"/>
        <v>0.49453541301963794</v>
      </c>
      <c r="AO12" s="322">
        <f t="shared" si="9"/>
        <v>3.6570419612359112E-4</v>
      </c>
      <c r="AP12" s="322">
        <f t="shared" si="10"/>
        <v>1.882457093498888E-2</v>
      </c>
      <c r="AQ12" s="322">
        <f t="shared" si="11"/>
        <v>0.63224505344153703</v>
      </c>
      <c r="AR12" s="322">
        <f t="shared" si="12"/>
        <v>0.49453541301963794</v>
      </c>
      <c r="BB12" s="240">
        <f>'7501'!AJ12+'7502'!AI12+'7508'!AJ12+'7509'!BC12</f>
        <v>7000000</v>
      </c>
      <c r="BC12" s="240">
        <f>'7501'!AU12+'7502'!AT12+'7508'!AU12+'7509'!BD12</f>
        <v>676235118</v>
      </c>
      <c r="BF12" s="121" t="s">
        <v>174</v>
      </c>
      <c r="BG12" s="219">
        <f t="shared" si="0"/>
        <v>7</v>
      </c>
      <c r="BI12" s="123">
        <f t="shared" si="13"/>
        <v>8846261306</v>
      </c>
      <c r="BL12" s="124">
        <f t="shared" si="5"/>
        <v>10430.09001</v>
      </c>
      <c r="BM12" s="125">
        <f t="shared" si="6"/>
        <v>88324942930</v>
      </c>
      <c r="BN12" s="125">
        <f t="shared" si="16"/>
        <v>3413666589.83145</v>
      </c>
      <c r="BO12" s="126" t="s">
        <v>185</v>
      </c>
      <c r="BR12" s="128">
        <f t="shared" si="2"/>
        <v>4.0398162385825623E-2</v>
      </c>
      <c r="BT12" s="130" t="s">
        <v>187</v>
      </c>
      <c r="BU12" s="130">
        <f t="shared" si="14"/>
        <v>0.76235355064617671</v>
      </c>
      <c r="BV12" s="130"/>
      <c r="BW12" s="130">
        <f t="shared" si="15"/>
        <v>0.65692856536368716</v>
      </c>
      <c r="BX12" s="130"/>
    </row>
    <row r="13" spans="2:77" ht="12.75" customHeight="1" x14ac:dyDescent="0.25">
      <c r="B13" s="338" t="s">
        <v>182</v>
      </c>
      <c r="C13" s="342">
        <f>'7501'!C14+'7502'!C14+'7508'!C14+'7509.'!C14</f>
        <v>0</v>
      </c>
      <c r="D13" s="140">
        <f t="shared" si="17"/>
        <v>0</v>
      </c>
      <c r="E13" s="166">
        <f>'7501'!E14+'7502'!E14+'7508'!E14+'7509.'!E14</f>
        <v>972245315</v>
      </c>
      <c r="F13" s="142">
        <f t="shared" si="18"/>
        <v>7.2477415227852268E-2</v>
      </c>
      <c r="AI13" s="319">
        <f t="shared" si="3"/>
        <v>5.1198587457302756E-4</v>
      </c>
      <c r="AJ13" s="319">
        <f t="shared" si="4"/>
        <v>2.5286148326965703E-3</v>
      </c>
      <c r="AK13" s="320">
        <f t="shared" si="7"/>
        <v>0.6791874216129542</v>
      </c>
      <c r="AL13" s="318">
        <f t="shared" si="8"/>
        <v>0.5349335754054636</v>
      </c>
      <c r="AO13" s="322">
        <f t="shared" si="9"/>
        <v>5.1198587457302756E-4</v>
      </c>
      <c r="AP13" s="322">
        <f t="shared" si="10"/>
        <v>2.5286148326965703E-3</v>
      </c>
      <c r="AQ13" s="322">
        <f t="shared" si="11"/>
        <v>0.6791874216129542</v>
      </c>
      <c r="AR13" s="322">
        <f t="shared" si="12"/>
        <v>0.5349335754054636</v>
      </c>
      <c r="BB13" s="240">
        <f>'7501'!AJ13+'7502'!AI13+'7508'!AJ13+'7509'!BC13</f>
        <v>3242162190</v>
      </c>
      <c r="BC13" s="240">
        <f>'7501'!AU13+'7502'!AT13+'7508'!AU13+'7509'!BD13</f>
        <v>800241430</v>
      </c>
      <c r="BF13" s="121" t="s">
        <v>173</v>
      </c>
      <c r="BG13" s="219">
        <f t="shared" si="0"/>
        <v>3242.16219</v>
      </c>
      <c r="BI13" s="123">
        <f t="shared" si="13"/>
        <v>9625620566</v>
      </c>
      <c r="BL13" s="124">
        <f t="shared" si="5"/>
        <v>13672.252199999999</v>
      </c>
      <c r="BM13" s="125">
        <f t="shared" si="6"/>
        <v>97950563496</v>
      </c>
      <c r="BN13" s="125">
        <f t="shared" si="16"/>
        <v>3413666589.83145</v>
      </c>
      <c r="BO13" s="126" t="s">
        <v>183</v>
      </c>
      <c r="BR13" s="128">
        <f t="shared" si="2"/>
        <v>0.1217768143314613</v>
      </c>
      <c r="BT13" s="130" t="s">
        <v>185</v>
      </c>
      <c r="BU13" s="130">
        <f t="shared" si="14"/>
        <v>0.76286553652074973</v>
      </c>
      <c r="BV13" s="130" t="s">
        <v>224</v>
      </c>
      <c r="BW13" s="130">
        <f t="shared" si="15"/>
        <v>0.65945718019638377</v>
      </c>
      <c r="BX13" s="130" t="s">
        <v>225</v>
      </c>
    </row>
    <row r="14" spans="2:77" ht="12.75" customHeight="1" x14ac:dyDescent="0.25">
      <c r="B14" s="338" t="s">
        <v>180</v>
      </c>
      <c r="C14" s="342">
        <f>'7501'!C15+'7502'!C15+'7508'!C15+'7509.'!C15</f>
        <v>242540052</v>
      </c>
      <c r="D14" s="140">
        <f t="shared" si="17"/>
        <v>1.8080494487328933E-2</v>
      </c>
      <c r="E14" s="166">
        <f>'7501'!E15+'7502'!E15+'7508'!E15+'7509.'!E15</f>
        <v>459857496</v>
      </c>
      <c r="F14" s="142">
        <f t="shared" si="18"/>
        <v>3.4280733647178763E-2</v>
      </c>
      <c r="AI14" s="319">
        <f t="shared" si="3"/>
        <v>0.23713446347925035</v>
      </c>
      <c r="AJ14" s="319">
        <f t="shared" si="4"/>
        <v>5.8098448845383927E-2</v>
      </c>
      <c r="AK14" s="320">
        <f t="shared" si="7"/>
        <v>0.7347379643652775</v>
      </c>
      <c r="AL14" s="318">
        <f t="shared" si="8"/>
        <v>0.65671038973692486</v>
      </c>
      <c r="AO14" s="322">
        <f t="shared" si="9"/>
        <v>0.23713446347925035</v>
      </c>
      <c r="AP14" s="322">
        <f t="shared" si="10"/>
        <v>5.8098448845383927E-2</v>
      </c>
      <c r="AQ14" s="322">
        <f t="shared" si="11"/>
        <v>0.7347379643652775</v>
      </c>
      <c r="AR14" s="322">
        <f t="shared" si="12"/>
        <v>0.65671038973692486</v>
      </c>
      <c r="BC14" s="240">
        <f>'7501'!AU14+'7502'!AT14+'7508'!AU14+'7509'!BD14</f>
        <v>3821270868</v>
      </c>
      <c r="BF14" s="113" t="s">
        <v>512</v>
      </c>
      <c r="BT14" s="130" t="s">
        <v>183</v>
      </c>
      <c r="BU14" s="130">
        <f t="shared" si="14"/>
        <v>1</v>
      </c>
      <c r="BW14" s="130">
        <f t="shared" si="15"/>
        <v>0.71755562904176773</v>
      </c>
    </row>
    <row r="15" spans="2:77" ht="12.75" customHeight="1" x14ac:dyDescent="0.25">
      <c r="B15" s="338" t="s">
        <v>179</v>
      </c>
      <c r="C15" s="342">
        <f>'7501'!C16+'7502'!C16+'7508'!C16+'7509.'!C16</f>
        <v>0</v>
      </c>
      <c r="D15" s="140">
        <f t="shared" si="17"/>
        <v>0</v>
      </c>
      <c r="E15" s="166">
        <f>'7501'!E16+'7502'!E16+'7508'!E16+'7509.'!E16</f>
        <v>548236362</v>
      </c>
      <c r="F15" s="142">
        <f t="shared" si="18"/>
        <v>4.0869062404976599E-2</v>
      </c>
      <c r="AI15" s="145">
        <f>SUM(AI3:AI14)</f>
        <v>1</v>
      </c>
      <c r="AJ15" s="115"/>
      <c r="AK15" s="29">
        <f>BC14/BC15</f>
        <v>0.26526203563472261</v>
      </c>
      <c r="BB15" s="240">
        <f>SUM(BB2:BB13)</f>
        <v>13672252200</v>
      </c>
      <c r="BC15" s="240">
        <f>SUM(BC2:BC14)</f>
        <v>14405645568</v>
      </c>
      <c r="BF15" s="143" t="s">
        <v>181</v>
      </c>
      <c r="BG15" s="144">
        <f>SUM(BG2:BG13)</f>
        <v>13672.252199999999</v>
      </c>
    </row>
    <row r="16" spans="2:77" ht="12.75" customHeight="1" x14ac:dyDescent="0.25">
      <c r="B16" s="338" t="s">
        <v>178</v>
      </c>
      <c r="C16" s="342">
        <f>'7501'!C17+'7502'!C17+'7508'!C17+'7509.'!C17</f>
        <v>0</v>
      </c>
      <c r="D16" s="140">
        <f t="shared" si="17"/>
        <v>0</v>
      </c>
      <c r="E16" s="166">
        <f>'7501'!E17+'7502'!E17+'7508'!E17+'7509.'!E17</f>
        <v>439628903</v>
      </c>
      <c r="F16" s="142">
        <f t="shared" si="18"/>
        <v>3.2772764298582599E-2</v>
      </c>
    </row>
    <row r="17" spans="2:58" ht="12.75" customHeight="1" x14ac:dyDescent="0.25">
      <c r="B17" s="338" t="s">
        <v>177</v>
      </c>
      <c r="C17" s="342">
        <f>'7501'!C18+'7502'!C18+'7508'!C18+'7509.'!C18</f>
        <v>159444317</v>
      </c>
      <c r="D17" s="140">
        <f t="shared" si="17"/>
        <v>1.1886004273448523E-2</v>
      </c>
      <c r="E17" s="166">
        <f>'7501'!E18+'7502'!E18+'7508'!E18+'7509.'!E18</f>
        <v>993697747</v>
      </c>
      <c r="F17" s="142">
        <f t="shared" si="18"/>
        <v>7.4076617402162842E-2</v>
      </c>
      <c r="BF17" s="146"/>
    </row>
    <row r="18" spans="2:58" ht="12.75" customHeight="1" x14ac:dyDescent="0.25">
      <c r="B18" s="338" t="s">
        <v>176</v>
      </c>
      <c r="C18" s="342">
        <f>'7501'!C19+'7502'!C19+'7508'!C19+'7509.'!C19</f>
        <v>165131839</v>
      </c>
      <c r="D18" s="140">
        <f t="shared" si="17"/>
        <v>1.230998872187093E-2</v>
      </c>
      <c r="E18" s="166">
        <f>'7501'!E19+'7502'!E19+'7508'!E19+'7509.'!E19</f>
        <v>468811533</v>
      </c>
      <c r="F18" s="142">
        <f t="shared" si="18"/>
        <v>3.4948225120371983E-2</v>
      </c>
      <c r="BF18" s="146"/>
    </row>
    <row r="19" spans="2:58" ht="12.75" customHeight="1" x14ac:dyDescent="0.25">
      <c r="B19" s="338" t="s">
        <v>175</v>
      </c>
      <c r="C19" s="342">
        <f>'7501'!C20+'7502'!C20+'7508'!C20+'7509.'!C20</f>
        <v>252521435</v>
      </c>
      <c r="D19" s="140">
        <f t="shared" si="17"/>
        <v>1.882457093498888E-2</v>
      </c>
      <c r="E19" s="166">
        <f>'7501'!E20+'7502'!E20+'7508'!E20+'7509.'!E20</f>
        <v>1984616216</v>
      </c>
      <c r="F19" s="142">
        <f t="shared" si="18"/>
        <v>0.14794604955742158</v>
      </c>
    </row>
    <row r="20" spans="2:58" ht="12.75" customHeight="1" x14ac:dyDescent="0.25">
      <c r="B20" s="338" t="s">
        <v>174</v>
      </c>
      <c r="C20" s="342">
        <f>'7501'!C21+'7502'!C21+'7508'!C21+'7509.'!C21</f>
        <v>33920000</v>
      </c>
      <c r="D20" s="140">
        <f t="shared" si="17"/>
        <v>2.5286148326965703E-3</v>
      </c>
      <c r="E20" s="166">
        <f>'7501'!E21+'7502'!E21+'7508'!E21+'7509.'!E21</f>
        <v>541919493</v>
      </c>
      <c r="F20" s="142">
        <f t="shared" si="18"/>
        <v>4.0398162385825623E-2</v>
      </c>
      <c r="BF20" s="146"/>
    </row>
    <row r="21" spans="2:58" ht="12.75" customHeight="1" x14ac:dyDescent="0.25">
      <c r="B21" s="338" t="s">
        <v>173</v>
      </c>
      <c r="C21" s="342">
        <f>'7501'!C22+'7502'!C22+'7508'!C22+'7509.'!C22</f>
        <v>779359260</v>
      </c>
      <c r="D21" s="140">
        <f t="shared" si="17"/>
        <v>5.8098448845383927E-2</v>
      </c>
      <c r="E21" s="166">
        <f>'7501'!E22+'7502'!E22+'7508'!E22+'7509.'!E22</f>
        <v>1633570083</v>
      </c>
      <c r="F21" s="142">
        <f t="shared" si="18"/>
        <v>0.1217768143314613</v>
      </c>
      <c r="BC21" s="240">
        <f>BC3+BC4+BC5+BC6+BC7</f>
        <v>4187580096</v>
      </c>
      <c r="BF21" s="146"/>
    </row>
    <row r="22" spans="2:58" ht="12.75" customHeight="1" thickBot="1" x14ac:dyDescent="0.3">
      <c r="B22" s="165" t="s">
        <v>172</v>
      </c>
      <c r="C22" s="343">
        <f>SUM(C10:C21)</f>
        <v>9625620566</v>
      </c>
      <c r="D22" s="149">
        <f>C22/D2</f>
        <v>0.71755562904176751</v>
      </c>
      <c r="E22" s="148">
        <f>SUM(E10:E21)</f>
        <v>8809414598</v>
      </c>
      <c r="F22" s="150">
        <f>E22/D2</f>
        <v>0.65671038973692486</v>
      </c>
      <c r="BF22" s="146"/>
    </row>
    <row r="23" spans="2:58" ht="16.5" thickTop="1" thickBot="1" x14ac:dyDescent="0.3">
      <c r="B23" s="163" t="s">
        <v>171</v>
      </c>
      <c r="C23" s="157">
        <f>'7501'!C24+'7502'!C24+'7508'!C24+'7509'!D25</f>
        <v>13414459000</v>
      </c>
      <c r="D23" s="158"/>
      <c r="E23" s="300" t="s">
        <v>218</v>
      </c>
      <c r="G23" s="332" t="s">
        <v>219</v>
      </c>
      <c r="H23" s="341"/>
      <c r="I23" s="334"/>
      <c r="J23" s="389" t="s">
        <v>169</v>
      </c>
      <c r="K23" s="389"/>
      <c r="L23" s="389"/>
      <c r="M23" s="159" t="s">
        <v>168</v>
      </c>
      <c r="BC23" s="240">
        <f>BC21-E22</f>
        <v>-4621834502</v>
      </c>
      <c r="BF23" s="146"/>
    </row>
    <row r="24" spans="2:58" ht="15.75" thickTop="1" x14ac:dyDescent="0.25">
      <c r="E24" s="160"/>
      <c r="G24" s="298"/>
      <c r="H24" s="388"/>
      <c r="I24" s="388"/>
    </row>
    <row r="25" spans="2:58" ht="15" hidden="1" x14ac:dyDescent="0.25"/>
    <row r="26" spans="2:58" ht="15" hidden="1" x14ac:dyDescent="0.25">
      <c r="C26" s="113" t="s">
        <v>681</v>
      </c>
    </row>
    <row r="27" spans="2:58" ht="15" hidden="1" x14ac:dyDescent="0.25"/>
    <row r="28" spans="2:58" ht="23.25" hidden="1" customHeight="1" x14ac:dyDescent="0.25"/>
    <row r="29" spans="2:58" ht="20.25" hidden="1" customHeight="1" x14ac:dyDescent="0.25"/>
    <row r="30" spans="2:58" ht="15" hidden="1" x14ac:dyDescent="0.25"/>
    <row r="31" spans="2:58" ht="20.25" hidden="1" customHeight="1" x14ac:dyDescent="0.25"/>
    <row r="32" spans="2:58" ht="21.75" hidden="1" customHeight="1" x14ac:dyDescent="0.25"/>
    <row r="33" spans="2:79" ht="15.75" hidden="1" customHeight="1" x14ac:dyDescent="0.25"/>
    <row r="34" spans="2:79" ht="15" hidden="1" x14ac:dyDescent="0.25"/>
    <row r="35" spans="2:79" ht="24.75" hidden="1" customHeight="1" x14ac:dyDescent="0.25">
      <c r="B35" s="161"/>
      <c r="C35" s="161"/>
      <c r="D35" s="161"/>
      <c r="E35" s="161"/>
    </row>
    <row r="36" spans="2:79" ht="21.75" hidden="1" customHeight="1" x14ac:dyDescent="0.25"/>
    <row r="37" spans="2:79" ht="15" hidden="1" x14ac:dyDescent="0.25">
      <c r="F37" s="161"/>
      <c r="G37" s="161"/>
      <c r="H37" s="161"/>
      <c r="I37" s="161"/>
      <c r="J37" s="161"/>
      <c r="K37" s="161"/>
      <c r="L37" s="161"/>
      <c r="M37" s="161"/>
      <c r="N37" s="161"/>
      <c r="O37" s="161"/>
      <c r="P37" s="161"/>
      <c r="Q37" s="161"/>
      <c r="R37" s="161"/>
      <c r="S37" s="161"/>
      <c r="T37" s="161"/>
      <c r="U37" s="161"/>
      <c r="V37" s="161"/>
      <c r="W37" s="161"/>
      <c r="X37" s="161"/>
    </row>
    <row r="38" spans="2:79" s="161" customFormat="1" ht="22.5" hidden="1" customHeight="1" x14ac:dyDescent="0.2">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AN38" s="113"/>
      <c r="AO38" s="113"/>
      <c r="AP38" s="113"/>
      <c r="AQ38" s="113"/>
      <c r="BB38" s="241"/>
      <c r="BC38" s="241"/>
      <c r="BG38" s="162"/>
      <c r="BI38" s="134"/>
      <c r="BJ38" s="134"/>
      <c r="BK38" s="134"/>
      <c r="BL38" s="134"/>
      <c r="BM38" s="134"/>
      <c r="BN38" s="134"/>
      <c r="BO38" s="134"/>
      <c r="BP38" s="134"/>
      <c r="BQ38" s="134"/>
      <c r="BR38" s="134"/>
      <c r="BS38" s="134"/>
      <c r="BT38" s="134"/>
      <c r="BU38" s="134"/>
      <c r="BV38" s="134"/>
      <c r="BW38" s="134"/>
      <c r="BX38" s="134"/>
      <c r="BY38" s="134"/>
      <c r="BZ38" s="134"/>
      <c r="CA38" s="134"/>
    </row>
    <row r="39" spans="2:79" ht="22.5" hidden="1" customHeight="1" x14ac:dyDescent="0.25">
      <c r="AN39" s="161"/>
      <c r="AO39" s="161"/>
      <c r="AP39" s="161"/>
      <c r="AQ39" s="161"/>
    </row>
    <row r="40" spans="2:79" ht="15" hidden="1" x14ac:dyDescent="0.25"/>
    <row r="41" spans="2:79" ht="15" hidden="1" x14ac:dyDescent="0.25"/>
    <row r="42" spans="2:79" ht="15" hidden="1" x14ac:dyDescent="0.25"/>
    <row r="43" spans="2:79" ht="15" hidden="1" x14ac:dyDescent="0.25"/>
    <row r="44" spans="2:79" ht="15" hidden="1" x14ac:dyDescent="0.25"/>
    <row r="45" spans="2:79" ht="15" hidden="1" x14ac:dyDescent="0.25"/>
    <row r="46" spans="2:79" ht="15" hidden="1" x14ac:dyDescent="0.25"/>
    <row r="47" spans="2:79" ht="15" hidden="1" x14ac:dyDescent="0.25"/>
    <row r="48" spans="2:79"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0" hidden="1" customHeight="1" x14ac:dyDescent="0.25"/>
    <row r="62" ht="0" hidden="1" customHeight="1" x14ac:dyDescent="0.25"/>
  </sheetData>
  <sheetProtection algorithmName="SHA-512" hashValue="sVkd93nvjqZz+HKkIbPM4+QEHJJXg8Pmc8hKFLIGfl9HpYtG/Au1AHm/D420KmQtGCH66Ai7ltXlekAzDmYhFQ==" saltValue="7tuMCQPlV2U490z5WI+1fw==" spinCount="100000" sheet="1" objects="1" scenarios="1"/>
  <mergeCells count="19">
    <mergeCell ref="H24:I24"/>
    <mergeCell ref="J23:L23"/>
    <mergeCell ref="B6:C6"/>
    <mergeCell ref="D6:E6"/>
    <mergeCell ref="B8:C8"/>
    <mergeCell ref="D8:E8"/>
    <mergeCell ref="B4:C4"/>
    <mergeCell ref="D4:E4"/>
    <mergeCell ref="B5:C5"/>
    <mergeCell ref="D5:E5"/>
    <mergeCell ref="B7:C7"/>
    <mergeCell ref="D7:E7"/>
    <mergeCell ref="B3:C3"/>
    <mergeCell ref="D3:E3"/>
    <mergeCell ref="B1:T1"/>
    <mergeCell ref="BU1:BY1"/>
    <mergeCell ref="B2:C2"/>
    <mergeCell ref="D2:E2"/>
    <mergeCell ref="S2:T2"/>
  </mergeCells>
  <printOptions horizontalCentered="1"/>
  <pageMargins left="0" right="0" top="0.39370078740157483" bottom="0.39370078740157483" header="0" footer="0"/>
  <pageSetup paperSize="9" scale="84" orientation="landscape" r:id="rId1"/>
  <headerFooter alignWithMargins="0">
    <oddFooter>&amp;R*Fecha de corte &amp;D</oddFooter>
  </headerFooter>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9</xdr:col>
                    <xdr:colOff>533400</xdr:colOff>
                    <xdr:row>2</xdr:row>
                    <xdr:rowOff>66675</xdr:rowOff>
                  </from>
                  <to>
                    <xdr:col>10</xdr:col>
                    <xdr:colOff>209550</xdr:colOff>
                    <xdr:row>3</xdr:row>
                    <xdr:rowOff>57150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9</xdr:col>
                    <xdr:colOff>533400</xdr:colOff>
                    <xdr:row>3</xdr:row>
                    <xdr:rowOff>123825</xdr:rowOff>
                  </from>
                  <to>
                    <xdr:col>10</xdr:col>
                    <xdr:colOff>219075</xdr:colOff>
                    <xdr:row>4</xdr:row>
                    <xdr:rowOff>123825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9</xdr:col>
                    <xdr:colOff>533400</xdr:colOff>
                    <xdr:row>4</xdr:row>
                    <xdr:rowOff>171450</xdr:rowOff>
                  </from>
                  <to>
                    <xdr:col>10</xdr:col>
                    <xdr:colOff>219075</xdr:colOff>
                    <xdr:row>5</xdr:row>
                    <xdr:rowOff>171450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9</xdr:col>
                    <xdr:colOff>542925</xdr:colOff>
                    <xdr:row>5</xdr:row>
                    <xdr:rowOff>219075</xdr:rowOff>
                  </from>
                  <to>
                    <xdr:col>10</xdr:col>
                    <xdr:colOff>228600</xdr:colOff>
                    <xdr:row>6</xdr:row>
                    <xdr:rowOff>209550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CP669"/>
  <sheetViews>
    <sheetView showGridLines="0" topLeftCell="W1" zoomScale="60" zoomScaleNormal="60" workbookViewId="0">
      <selection activeCell="AF28" sqref="AF28"/>
    </sheetView>
  </sheetViews>
  <sheetFormatPr baseColWidth="10" defaultColWidth="11" defaultRowHeight="15" x14ac:dyDescent="0.25"/>
  <cols>
    <col min="1" max="1" width="5.85546875" style="2" bestFit="1" customWidth="1"/>
    <col min="2" max="2" width="10.7109375" style="2" bestFit="1" customWidth="1"/>
    <col min="3" max="3" width="8.140625" style="2" bestFit="1" customWidth="1"/>
    <col min="4" max="6" width="9.7109375" style="2" bestFit="1" customWidth="1"/>
    <col min="7" max="7" width="47.42578125" style="2" customWidth="1"/>
    <col min="8" max="8" width="23.42578125" style="2" hidden="1" customWidth="1"/>
    <col min="9" max="9" width="31.5703125" style="2" customWidth="1"/>
    <col min="10" max="10" width="20.7109375" style="13" customWidth="1"/>
    <col min="11" max="11" width="79.5703125" style="2" customWidth="1"/>
    <col min="12" max="12" width="32.42578125" style="2" hidden="1" customWidth="1"/>
    <col min="13" max="13" width="20.28515625" style="14" hidden="1" customWidth="1"/>
    <col min="14" max="14" width="33" style="5" bestFit="1" customWidth="1"/>
    <col min="15" max="16" width="33" style="5" customWidth="1"/>
    <col min="17" max="17" width="33" style="14" bestFit="1" customWidth="1"/>
    <col min="18" max="18" width="33" style="2" customWidth="1"/>
    <col min="19" max="29" width="33" style="2" bestFit="1" customWidth="1"/>
    <col min="30" max="30" width="25.5703125" style="2" customWidth="1"/>
    <col min="31" max="31" width="24.42578125" style="5" customWidth="1"/>
    <col min="32" max="32" width="33" style="2" bestFit="1" customWidth="1"/>
    <col min="33" max="33" width="33" style="2" customWidth="1"/>
    <col min="34" max="35" width="33" style="5" bestFit="1" customWidth="1"/>
    <col min="36" max="48" width="33" style="2" bestFit="1" customWidth="1"/>
    <col min="49" max="49" width="38.140625" style="2" bestFit="1" customWidth="1"/>
    <col min="50" max="67" width="33.42578125" style="2" bestFit="1" customWidth="1"/>
    <col min="68" max="68" width="38.5703125" style="2" bestFit="1" customWidth="1"/>
    <col min="69" max="87" width="33.42578125" style="2" bestFit="1" customWidth="1"/>
    <col min="88" max="88" width="38.5703125" style="2" bestFit="1" customWidth="1"/>
    <col min="89" max="92" width="33.85546875" style="2" bestFit="1" customWidth="1"/>
    <col min="93" max="93" width="39.140625" style="2" bestFit="1" customWidth="1"/>
    <col min="94" max="94" width="16.7109375" style="2" bestFit="1" customWidth="1"/>
    <col min="95" max="16384" width="11" style="2"/>
  </cols>
  <sheetData>
    <row r="1" spans="1:35" s="226" customFormat="1" ht="38.25" customHeight="1" x14ac:dyDescent="0.25">
      <c r="A1" s="108" t="s">
        <v>65</v>
      </c>
      <c r="B1" s="108" t="s">
        <v>66</v>
      </c>
      <c r="C1" s="108" t="s">
        <v>67</v>
      </c>
      <c r="D1" s="108" t="s">
        <v>68</v>
      </c>
      <c r="E1" s="108" t="s">
        <v>69</v>
      </c>
      <c r="F1" s="108" t="s">
        <v>70</v>
      </c>
      <c r="G1" s="108" t="s">
        <v>55</v>
      </c>
      <c r="H1" s="108" t="s">
        <v>53</v>
      </c>
      <c r="I1" s="108" t="s">
        <v>56</v>
      </c>
      <c r="J1" s="108" t="s">
        <v>57</v>
      </c>
      <c r="K1" s="108" t="s">
        <v>58</v>
      </c>
      <c r="L1" s="109" t="s">
        <v>59</v>
      </c>
      <c r="M1" s="109" t="s">
        <v>60</v>
      </c>
      <c r="N1" s="109" t="s">
        <v>61</v>
      </c>
      <c r="O1" s="109" t="s">
        <v>62</v>
      </c>
      <c r="P1" s="109" t="s">
        <v>63</v>
      </c>
      <c r="Q1" s="108" t="s">
        <v>64</v>
      </c>
      <c r="R1" s="108">
        <v>0</v>
      </c>
      <c r="S1" s="108" t="s">
        <v>501</v>
      </c>
      <c r="T1" s="108" t="s">
        <v>503</v>
      </c>
      <c r="U1" s="108" t="s">
        <v>56</v>
      </c>
      <c r="AE1" s="299"/>
      <c r="AH1" s="299"/>
      <c r="AI1" s="299"/>
    </row>
    <row r="2" spans="1:35" customFormat="1" x14ac:dyDescent="0.25">
      <c r="A2" s="11">
        <v>2018</v>
      </c>
      <c r="B2" s="11">
        <v>136</v>
      </c>
      <c r="C2" s="11">
        <v>1</v>
      </c>
      <c r="D2" s="1">
        <v>43101</v>
      </c>
      <c r="E2" s="1">
        <v>43465</v>
      </c>
      <c r="F2" s="1">
        <v>43465</v>
      </c>
      <c r="G2" s="11" t="s">
        <v>238</v>
      </c>
      <c r="H2" s="11" t="s">
        <v>239</v>
      </c>
      <c r="I2" s="11">
        <v>76</v>
      </c>
      <c r="J2" s="225">
        <v>43115</v>
      </c>
      <c r="K2" s="11" t="s">
        <v>240</v>
      </c>
      <c r="L2" s="11" t="s">
        <v>241</v>
      </c>
      <c r="M2" s="11">
        <v>264</v>
      </c>
      <c r="N2" s="26">
        <v>18279670</v>
      </c>
      <c r="O2" s="26">
        <v>18279670</v>
      </c>
      <c r="P2" s="26">
        <v>0</v>
      </c>
      <c r="Q2" s="26" t="s">
        <v>270</v>
      </c>
      <c r="R2" s="26">
        <v>0</v>
      </c>
      <c r="S2" s="110">
        <f t="shared" ref="S2:S65" si="0">N2-O2</f>
        <v>0</v>
      </c>
      <c r="T2" t="str">
        <f>VLOOKUP(MONTH(J2),$W$2:$X$13,2,0)</f>
        <v>ENERO</v>
      </c>
      <c r="U2">
        <f>I2</f>
        <v>76</v>
      </c>
      <c r="W2">
        <v>1</v>
      </c>
      <c r="X2" t="s">
        <v>188</v>
      </c>
      <c r="AE2" s="4"/>
      <c r="AG2" s="11"/>
      <c r="AH2" s="4"/>
      <c r="AI2" s="4"/>
    </row>
    <row r="3" spans="1:35" customFormat="1" x14ac:dyDescent="0.25">
      <c r="A3" s="11">
        <v>2018</v>
      </c>
      <c r="B3" s="11">
        <v>136</v>
      </c>
      <c r="C3" s="11">
        <v>1</v>
      </c>
      <c r="D3" s="1">
        <v>43101</v>
      </c>
      <c r="E3" s="1">
        <v>43465</v>
      </c>
      <c r="F3" s="1">
        <v>43465</v>
      </c>
      <c r="G3" s="11" t="s">
        <v>238</v>
      </c>
      <c r="H3" s="11" t="s">
        <v>239</v>
      </c>
      <c r="I3" s="11">
        <v>90</v>
      </c>
      <c r="J3" s="225">
        <v>43122</v>
      </c>
      <c r="K3" s="11" t="s">
        <v>242</v>
      </c>
      <c r="L3" s="11" t="s">
        <v>241</v>
      </c>
      <c r="M3" s="11">
        <v>444</v>
      </c>
      <c r="N3" s="26">
        <v>475255281</v>
      </c>
      <c r="O3" s="26">
        <v>0</v>
      </c>
      <c r="P3" s="26">
        <v>0</v>
      </c>
      <c r="Q3" s="26" t="s">
        <v>243</v>
      </c>
      <c r="R3" s="26">
        <v>0</v>
      </c>
      <c r="S3" s="110">
        <f t="shared" si="0"/>
        <v>475255281</v>
      </c>
      <c r="T3" s="11" t="str">
        <f t="shared" ref="T3:T66" si="1">VLOOKUP(MONTH(J3),$W$2:$X$13,2,0)</f>
        <v>ENERO</v>
      </c>
      <c r="U3" s="11">
        <f t="shared" ref="U3:U66" si="2">I3</f>
        <v>90</v>
      </c>
      <c r="W3">
        <v>2</v>
      </c>
      <c r="X3" t="s">
        <v>186</v>
      </c>
      <c r="AE3" s="4"/>
      <c r="AG3" s="11"/>
      <c r="AH3" s="4"/>
      <c r="AI3" s="4"/>
    </row>
    <row r="4" spans="1:35" customFormat="1" x14ac:dyDescent="0.25">
      <c r="A4" s="11">
        <v>2018</v>
      </c>
      <c r="B4" s="11">
        <v>136</v>
      </c>
      <c r="C4" s="11">
        <v>1</v>
      </c>
      <c r="D4" s="1">
        <v>43101</v>
      </c>
      <c r="E4" s="1">
        <v>43465</v>
      </c>
      <c r="F4" s="1">
        <v>43465</v>
      </c>
      <c r="G4" s="11" t="s">
        <v>238</v>
      </c>
      <c r="H4" s="11" t="s">
        <v>239</v>
      </c>
      <c r="I4" s="11">
        <v>111</v>
      </c>
      <c r="J4" s="225">
        <v>43147</v>
      </c>
      <c r="K4" s="11" t="s">
        <v>516</v>
      </c>
      <c r="L4" s="11" t="s">
        <v>241</v>
      </c>
      <c r="M4" s="11">
        <v>1026</v>
      </c>
      <c r="N4" s="26">
        <v>511213069</v>
      </c>
      <c r="O4" s="26">
        <v>0</v>
      </c>
      <c r="P4" s="26">
        <v>0</v>
      </c>
      <c r="Q4" s="26" t="s">
        <v>243</v>
      </c>
      <c r="R4" s="26">
        <v>0</v>
      </c>
      <c r="S4" s="110">
        <f t="shared" si="0"/>
        <v>511213069</v>
      </c>
      <c r="T4" s="11" t="str">
        <f t="shared" si="1"/>
        <v>FEBRERO</v>
      </c>
      <c r="U4" s="11">
        <f t="shared" si="2"/>
        <v>111</v>
      </c>
      <c r="W4">
        <v>3</v>
      </c>
      <c r="X4" s="11" t="s">
        <v>184</v>
      </c>
      <c r="AE4" s="4"/>
      <c r="AG4" s="11"/>
      <c r="AH4" s="4"/>
      <c r="AI4" s="4"/>
    </row>
    <row r="5" spans="1:35" customFormat="1" x14ac:dyDescent="0.25">
      <c r="A5" s="11">
        <v>2018</v>
      </c>
      <c r="B5" s="11">
        <v>136</v>
      </c>
      <c r="C5" s="11">
        <v>1</v>
      </c>
      <c r="D5" s="1">
        <v>43101</v>
      </c>
      <c r="E5" s="1">
        <v>43465</v>
      </c>
      <c r="F5" s="1">
        <v>43465</v>
      </c>
      <c r="G5" s="11" t="s">
        <v>238</v>
      </c>
      <c r="H5" s="11" t="s">
        <v>239</v>
      </c>
      <c r="I5" s="11">
        <v>116</v>
      </c>
      <c r="J5" s="225">
        <v>43174</v>
      </c>
      <c r="K5" s="11" t="s">
        <v>588</v>
      </c>
      <c r="L5" s="11" t="s">
        <v>594</v>
      </c>
      <c r="M5" s="11">
        <v>1606</v>
      </c>
      <c r="N5" s="26">
        <v>522419675</v>
      </c>
      <c r="O5" s="26">
        <v>0</v>
      </c>
      <c r="P5" s="26">
        <v>0</v>
      </c>
      <c r="Q5" s="26" t="s">
        <v>243</v>
      </c>
      <c r="R5" s="26">
        <v>0</v>
      </c>
      <c r="S5" s="110">
        <f t="shared" si="0"/>
        <v>522419675</v>
      </c>
      <c r="T5" s="11" t="str">
        <f t="shared" si="1"/>
        <v>MARZO</v>
      </c>
      <c r="U5" s="11">
        <f t="shared" si="2"/>
        <v>116</v>
      </c>
      <c r="W5" s="11">
        <v>4</v>
      </c>
      <c r="X5" s="11" t="s">
        <v>182</v>
      </c>
      <c r="AD5" s="3" t="s">
        <v>38</v>
      </c>
      <c r="AE5" t="s">
        <v>604</v>
      </c>
      <c r="AG5" s="3" t="s">
        <v>38</v>
      </c>
      <c r="AH5" s="11" t="s">
        <v>603</v>
      </c>
      <c r="AI5" s="11" t="s">
        <v>605</v>
      </c>
    </row>
    <row r="6" spans="1:35" customFormat="1" x14ac:dyDescent="0.25">
      <c r="A6" s="11">
        <v>2018</v>
      </c>
      <c r="B6" s="11">
        <v>136</v>
      </c>
      <c r="C6" s="11">
        <v>1</v>
      </c>
      <c r="D6" s="1">
        <v>43101</v>
      </c>
      <c r="E6" s="1">
        <v>43465</v>
      </c>
      <c r="F6" s="1">
        <v>43465</v>
      </c>
      <c r="G6" s="11" t="s">
        <v>238</v>
      </c>
      <c r="H6" s="11" t="s">
        <v>239</v>
      </c>
      <c r="I6" s="11">
        <v>121</v>
      </c>
      <c r="J6" s="225">
        <v>43186</v>
      </c>
      <c r="K6" s="11" t="s">
        <v>595</v>
      </c>
      <c r="L6" s="11" t="s">
        <v>296</v>
      </c>
      <c r="M6" s="11">
        <v>1808</v>
      </c>
      <c r="N6" s="26">
        <v>6227352</v>
      </c>
      <c r="O6" s="26">
        <v>6227352</v>
      </c>
      <c r="P6" s="26">
        <v>0</v>
      </c>
      <c r="Q6" s="26" t="s">
        <v>270</v>
      </c>
      <c r="R6" s="26">
        <v>0</v>
      </c>
      <c r="S6" s="110">
        <f t="shared" si="0"/>
        <v>0</v>
      </c>
      <c r="T6" s="11" t="str">
        <f t="shared" si="1"/>
        <v>MARZO</v>
      </c>
      <c r="U6" s="11">
        <f t="shared" si="2"/>
        <v>121</v>
      </c>
      <c r="W6" s="11">
        <v>5</v>
      </c>
      <c r="X6" s="11" t="s">
        <v>180</v>
      </c>
      <c r="AD6" s="49" t="s">
        <v>39</v>
      </c>
      <c r="AE6" s="10"/>
      <c r="AG6" s="49" t="s">
        <v>39</v>
      </c>
      <c r="AH6" s="10"/>
      <c r="AI6" s="10"/>
    </row>
    <row r="7" spans="1:35" customFormat="1" x14ac:dyDescent="0.25">
      <c r="A7" s="11">
        <v>2018</v>
      </c>
      <c r="B7" s="11">
        <v>136</v>
      </c>
      <c r="C7" s="11">
        <v>1</v>
      </c>
      <c r="D7" s="1">
        <v>43101</v>
      </c>
      <c r="E7" s="1">
        <v>43465</v>
      </c>
      <c r="F7" s="1">
        <v>43465</v>
      </c>
      <c r="G7" s="11" t="s">
        <v>238</v>
      </c>
      <c r="H7" s="11" t="s">
        <v>239</v>
      </c>
      <c r="I7" s="11">
        <v>123</v>
      </c>
      <c r="J7" s="225">
        <v>43207</v>
      </c>
      <c r="K7" s="11" t="s">
        <v>609</v>
      </c>
      <c r="L7" s="11" t="s">
        <v>241</v>
      </c>
      <c r="M7" s="11">
        <v>2195</v>
      </c>
      <c r="N7" s="26">
        <v>516242169</v>
      </c>
      <c r="O7" s="26">
        <v>516242169</v>
      </c>
      <c r="P7" s="26">
        <v>0</v>
      </c>
      <c r="Q7" s="26" t="s">
        <v>270</v>
      </c>
      <c r="R7" s="26">
        <v>0</v>
      </c>
      <c r="S7" s="110">
        <f t="shared" si="0"/>
        <v>0</v>
      </c>
      <c r="T7" s="11" t="str">
        <f t="shared" si="1"/>
        <v>ABRIL</v>
      </c>
      <c r="U7" s="11">
        <f t="shared" si="2"/>
        <v>123</v>
      </c>
      <c r="W7" s="11">
        <v>6</v>
      </c>
      <c r="X7" s="11" t="s">
        <v>179</v>
      </c>
    </row>
    <row r="8" spans="1:35" customFormat="1" x14ac:dyDescent="0.25">
      <c r="A8" s="11">
        <v>2018</v>
      </c>
      <c r="B8" s="11">
        <v>136</v>
      </c>
      <c r="C8" s="11">
        <v>1</v>
      </c>
      <c r="D8" s="1">
        <v>43101</v>
      </c>
      <c r="E8" s="1">
        <v>43465</v>
      </c>
      <c r="F8" s="1">
        <v>43465</v>
      </c>
      <c r="G8" s="11" t="s">
        <v>238</v>
      </c>
      <c r="H8" s="11" t="s">
        <v>239</v>
      </c>
      <c r="I8" s="11">
        <v>124</v>
      </c>
      <c r="J8" s="225">
        <v>43209</v>
      </c>
      <c r="K8" s="11" t="s">
        <v>616</v>
      </c>
      <c r="L8" s="11" t="s">
        <v>241</v>
      </c>
      <c r="M8" s="11">
        <v>2224</v>
      </c>
      <c r="N8" s="26">
        <v>516242169</v>
      </c>
      <c r="O8" s="26">
        <v>0</v>
      </c>
      <c r="P8" s="26">
        <v>0</v>
      </c>
      <c r="Q8" s="26" t="s">
        <v>243</v>
      </c>
      <c r="R8" s="26">
        <v>0</v>
      </c>
      <c r="S8" s="110">
        <f t="shared" si="0"/>
        <v>516242169</v>
      </c>
      <c r="T8" s="11" t="str">
        <f t="shared" si="1"/>
        <v>ABRIL</v>
      </c>
      <c r="U8" s="11">
        <f t="shared" si="2"/>
        <v>124</v>
      </c>
      <c r="W8" s="11">
        <v>7</v>
      </c>
      <c r="X8" s="11" t="s">
        <v>178</v>
      </c>
    </row>
    <row r="9" spans="1:35" customFormat="1" x14ac:dyDescent="0.25">
      <c r="A9" s="11">
        <v>2018</v>
      </c>
      <c r="B9" s="11">
        <v>136</v>
      </c>
      <c r="C9" s="11">
        <v>1</v>
      </c>
      <c r="D9" s="1">
        <v>43101</v>
      </c>
      <c r="E9" s="1">
        <v>43465</v>
      </c>
      <c r="F9" s="1">
        <v>43465</v>
      </c>
      <c r="G9" s="11" t="s">
        <v>238</v>
      </c>
      <c r="H9" s="11" t="s">
        <v>239</v>
      </c>
      <c r="I9" s="11">
        <v>131</v>
      </c>
      <c r="J9" s="225">
        <v>43241</v>
      </c>
      <c r="K9" s="11" t="s">
        <v>639</v>
      </c>
      <c r="L9" s="11" t="s">
        <v>241</v>
      </c>
      <c r="M9" s="11">
        <v>2766</v>
      </c>
      <c r="N9" s="26">
        <v>510056174</v>
      </c>
      <c r="O9" s="26">
        <v>0</v>
      </c>
      <c r="P9" s="26">
        <v>0</v>
      </c>
      <c r="Q9" s="26" t="s">
        <v>243</v>
      </c>
      <c r="R9" s="26">
        <v>0</v>
      </c>
      <c r="S9" s="110">
        <f t="shared" si="0"/>
        <v>510056174</v>
      </c>
      <c r="T9" s="11" t="str">
        <f t="shared" si="1"/>
        <v>MAYO</v>
      </c>
      <c r="U9" s="11">
        <f t="shared" si="2"/>
        <v>131</v>
      </c>
      <c r="W9" s="11">
        <v>8</v>
      </c>
      <c r="X9" s="11" t="s">
        <v>177</v>
      </c>
    </row>
    <row r="10" spans="1:35" customFormat="1" x14ac:dyDescent="0.25">
      <c r="A10" s="11">
        <v>2018</v>
      </c>
      <c r="B10" s="11">
        <v>136</v>
      </c>
      <c r="C10" s="11">
        <v>1</v>
      </c>
      <c r="D10" s="1">
        <v>43101</v>
      </c>
      <c r="E10" s="1">
        <v>43465</v>
      </c>
      <c r="F10" s="1">
        <v>43465</v>
      </c>
      <c r="G10" s="11" t="s">
        <v>238</v>
      </c>
      <c r="H10" s="11" t="s">
        <v>239</v>
      </c>
      <c r="I10" s="11">
        <v>132</v>
      </c>
      <c r="J10" s="225">
        <v>43241</v>
      </c>
      <c r="K10" s="11" t="s">
        <v>640</v>
      </c>
      <c r="L10" s="11" t="s">
        <v>241</v>
      </c>
      <c r="M10" s="11">
        <v>2720</v>
      </c>
      <c r="N10" s="26">
        <v>155500171</v>
      </c>
      <c r="O10" s="26">
        <v>155500171</v>
      </c>
      <c r="P10" s="26">
        <v>0</v>
      </c>
      <c r="Q10" s="26" t="s">
        <v>270</v>
      </c>
      <c r="R10" s="26">
        <v>0</v>
      </c>
      <c r="S10" s="110">
        <f t="shared" si="0"/>
        <v>0</v>
      </c>
      <c r="T10" s="11" t="str">
        <f t="shared" si="1"/>
        <v>MAYO</v>
      </c>
      <c r="U10" s="11">
        <f t="shared" si="2"/>
        <v>132</v>
      </c>
      <c r="W10" s="11">
        <v>9</v>
      </c>
      <c r="X10" s="11" t="s">
        <v>176</v>
      </c>
    </row>
    <row r="11" spans="1:35" customFormat="1" x14ac:dyDescent="0.25">
      <c r="A11" s="11">
        <v>2018</v>
      </c>
      <c r="B11" s="11">
        <v>136</v>
      </c>
      <c r="C11" s="11">
        <v>1</v>
      </c>
      <c r="D11" s="1">
        <v>43101</v>
      </c>
      <c r="E11" s="1">
        <v>43465</v>
      </c>
      <c r="F11" s="1">
        <v>43465</v>
      </c>
      <c r="G11" s="11" t="s">
        <v>238</v>
      </c>
      <c r="H11" s="11" t="s">
        <v>239</v>
      </c>
      <c r="I11" s="11">
        <v>135</v>
      </c>
      <c r="J11" s="225">
        <v>43258</v>
      </c>
      <c r="K11" s="11" t="s">
        <v>657</v>
      </c>
      <c r="L11" s="11" t="s">
        <v>241</v>
      </c>
      <c r="M11" s="11">
        <v>3118</v>
      </c>
      <c r="N11" s="26">
        <v>548879609</v>
      </c>
      <c r="O11" s="26">
        <v>0</v>
      </c>
      <c r="P11" s="26">
        <v>0</v>
      </c>
      <c r="Q11" s="26" t="s">
        <v>243</v>
      </c>
      <c r="R11" s="26">
        <v>0</v>
      </c>
      <c r="S11" s="110">
        <f t="shared" si="0"/>
        <v>548879609</v>
      </c>
      <c r="T11" s="11" t="str">
        <f t="shared" si="1"/>
        <v>JUNIO</v>
      </c>
      <c r="U11" s="11">
        <f t="shared" si="2"/>
        <v>135</v>
      </c>
      <c r="W11" s="11">
        <v>10</v>
      </c>
      <c r="X11" s="11" t="s">
        <v>175</v>
      </c>
      <c r="AH11" s="4"/>
      <c r="AI11" s="4"/>
    </row>
    <row r="12" spans="1:35" customFormat="1" x14ac:dyDescent="0.25">
      <c r="A12" s="11">
        <v>2018</v>
      </c>
      <c r="B12" s="11">
        <v>136</v>
      </c>
      <c r="C12" s="11">
        <v>1</v>
      </c>
      <c r="D12" s="1">
        <v>43101</v>
      </c>
      <c r="E12" s="1">
        <v>43465</v>
      </c>
      <c r="F12" s="1">
        <v>43465</v>
      </c>
      <c r="G12" s="11" t="s">
        <v>238</v>
      </c>
      <c r="H12" s="11" t="s">
        <v>239</v>
      </c>
      <c r="I12" s="11">
        <v>136</v>
      </c>
      <c r="J12" s="225">
        <v>43263</v>
      </c>
      <c r="K12" s="11" t="s">
        <v>660</v>
      </c>
      <c r="L12" s="11" t="s">
        <v>241</v>
      </c>
      <c r="M12" s="11">
        <v>3199</v>
      </c>
      <c r="N12" s="26">
        <v>160118990</v>
      </c>
      <c r="O12" s="26">
        <v>160118990</v>
      </c>
      <c r="P12" s="26">
        <v>0</v>
      </c>
      <c r="Q12" s="26" t="s">
        <v>270</v>
      </c>
      <c r="R12" s="26">
        <v>0</v>
      </c>
      <c r="S12" s="110">
        <f t="shared" si="0"/>
        <v>0</v>
      </c>
      <c r="T12" s="11" t="str">
        <f t="shared" si="1"/>
        <v>JUNIO</v>
      </c>
      <c r="U12" s="11">
        <f t="shared" si="2"/>
        <v>136</v>
      </c>
      <c r="W12" s="11">
        <v>11</v>
      </c>
      <c r="X12" s="11" t="s">
        <v>174</v>
      </c>
      <c r="AH12" s="4"/>
      <c r="AI12" s="4"/>
    </row>
    <row r="13" spans="1:35" customFormat="1" x14ac:dyDescent="0.25">
      <c r="A13" s="11">
        <v>2018</v>
      </c>
      <c r="B13" s="11">
        <v>136</v>
      </c>
      <c r="C13" s="11">
        <v>1</v>
      </c>
      <c r="D13" s="1">
        <v>43101</v>
      </c>
      <c r="E13" s="1">
        <v>43465</v>
      </c>
      <c r="F13" s="1">
        <v>43465</v>
      </c>
      <c r="G13" s="11" t="s">
        <v>238</v>
      </c>
      <c r="H13" s="11" t="s">
        <v>239</v>
      </c>
      <c r="I13" s="11">
        <v>151</v>
      </c>
      <c r="J13" s="225">
        <v>43298</v>
      </c>
      <c r="K13" s="11" t="s">
        <v>693</v>
      </c>
      <c r="L13" s="11" t="s">
        <v>241</v>
      </c>
      <c r="M13" s="11">
        <v>4029</v>
      </c>
      <c r="N13" s="26">
        <v>550860320</v>
      </c>
      <c r="O13" s="26">
        <v>0</v>
      </c>
      <c r="P13" s="26">
        <v>0</v>
      </c>
      <c r="Q13" s="26" t="s">
        <v>243</v>
      </c>
      <c r="R13" s="26">
        <v>0</v>
      </c>
      <c r="S13" s="110">
        <f t="shared" si="0"/>
        <v>550860320</v>
      </c>
      <c r="T13" s="11" t="str">
        <f t="shared" si="1"/>
        <v>JULIO</v>
      </c>
      <c r="U13" s="11">
        <f t="shared" si="2"/>
        <v>151</v>
      </c>
      <c r="W13" s="11">
        <v>12</v>
      </c>
      <c r="X13" s="11" t="s">
        <v>173</v>
      </c>
      <c r="AH13" s="4"/>
      <c r="AI13" s="4"/>
    </row>
    <row r="14" spans="1:35" customFormat="1" x14ac:dyDescent="0.25">
      <c r="A14" s="11">
        <v>2018</v>
      </c>
      <c r="B14" s="11">
        <v>136</v>
      </c>
      <c r="C14" s="11">
        <v>1</v>
      </c>
      <c r="D14" s="1">
        <v>43101</v>
      </c>
      <c r="E14" s="1">
        <v>43465</v>
      </c>
      <c r="F14" s="1">
        <v>43465</v>
      </c>
      <c r="G14" s="11" t="s">
        <v>238</v>
      </c>
      <c r="H14" s="11" t="s">
        <v>239</v>
      </c>
      <c r="I14" s="11">
        <v>168</v>
      </c>
      <c r="J14" s="225">
        <v>43334</v>
      </c>
      <c r="K14" s="11" t="s">
        <v>720</v>
      </c>
      <c r="L14" s="11" t="s">
        <v>241</v>
      </c>
      <c r="M14" s="11">
        <v>4799</v>
      </c>
      <c r="N14" s="26">
        <v>481046418</v>
      </c>
      <c r="O14" s="26">
        <v>0</v>
      </c>
      <c r="P14" s="26">
        <v>0</v>
      </c>
      <c r="Q14" s="26" t="s">
        <v>243</v>
      </c>
      <c r="R14" s="26">
        <v>0</v>
      </c>
      <c r="S14" s="110">
        <f t="shared" si="0"/>
        <v>481046418</v>
      </c>
      <c r="T14" s="11" t="str">
        <f t="shared" si="1"/>
        <v>AGOSTO</v>
      </c>
      <c r="U14" s="11">
        <f t="shared" si="2"/>
        <v>168</v>
      </c>
      <c r="AH14" s="4"/>
      <c r="AI14" s="4"/>
    </row>
    <row r="15" spans="1:35" customFormat="1" x14ac:dyDescent="0.25">
      <c r="A15" s="11">
        <v>2018</v>
      </c>
      <c r="B15" s="11">
        <v>136</v>
      </c>
      <c r="C15" s="11">
        <v>1</v>
      </c>
      <c r="D15" s="1">
        <v>43101</v>
      </c>
      <c r="E15" s="1">
        <v>43465</v>
      </c>
      <c r="F15" s="1">
        <v>43465</v>
      </c>
      <c r="G15" s="11" t="s">
        <v>238</v>
      </c>
      <c r="H15" s="11" t="s">
        <v>239</v>
      </c>
      <c r="I15" s="11">
        <v>179</v>
      </c>
      <c r="J15" s="225">
        <v>43348</v>
      </c>
      <c r="K15" s="11" t="s">
        <v>721</v>
      </c>
      <c r="L15" s="11" t="s">
        <v>241</v>
      </c>
      <c r="M15" s="11">
        <v>5122</v>
      </c>
      <c r="N15" s="26">
        <v>9851676</v>
      </c>
      <c r="O15" s="26">
        <v>0</v>
      </c>
      <c r="P15" s="26">
        <v>0</v>
      </c>
      <c r="Q15" s="26" t="s">
        <v>243</v>
      </c>
      <c r="R15" s="26">
        <v>0</v>
      </c>
      <c r="S15" s="110">
        <f t="shared" si="0"/>
        <v>9851676</v>
      </c>
      <c r="T15" s="11" t="str">
        <f t="shared" si="1"/>
        <v>SEPTIEMBRE</v>
      </c>
      <c r="U15" s="11">
        <f t="shared" si="2"/>
        <v>179</v>
      </c>
      <c r="AH15" s="4"/>
      <c r="AI15" s="4"/>
    </row>
    <row r="16" spans="1:35" customFormat="1" x14ac:dyDescent="0.25">
      <c r="A16" s="11">
        <v>2018</v>
      </c>
      <c r="B16" s="11">
        <v>136</v>
      </c>
      <c r="C16" s="11">
        <v>1</v>
      </c>
      <c r="D16" s="1">
        <v>43101</v>
      </c>
      <c r="E16" s="1">
        <v>43465</v>
      </c>
      <c r="F16" s="1">
        <v>43465</v>
      </c>
      <c r="G16" s="11" t="s">
        <v>238</v>
      </c>
      <c r="H16" s="11" t="s">
        <v>239</v>
      </c>
      <c r="I16" s="11">
        <v>185</v>
      </c>
      <c r="J16" s="225">
        <v>43361</v>
      </c>
      <c r="K16" s="11" t="s">
        <v>756</v>
      </c>
      <c r="L16" s="11" t="s">
        <v>241</v>
      </c>
      <c r="M16" s="11">
        <v>5463</v>
      </c>
      <c r="N16" s="26">
        <v>529390307</v>
      </c>
      <c r="O16" s="26">
        <v>0</v>
      </c>
      <c r="P16" s="26">
        <v>0</v>
      </c>
      <c r="Q16" s="26" t="s">
        <v>243</v>
      </c>
      <c r="R16" s="26">
        <v>0</v>
      </c>
      <c r="S16" s="110">
        <f t="shared" si="0"/>
        <v>529390307</v>
      </c>
      <c r="T16" s="11" t="str">
        <f t="shared" si="1"/>
        <v>SEPTIEMBRE</v>
      </c>
      <c r="U16" s="11">
        <f t="shared" si="2"/>
        <v>185</v>
      </c>
      <c r="AH16" s="4"/>
      <c r="AI16" s="4"/>
    </row>
    <row r="17" spans="1:35" customFormat="1" x14ac:dyDescent="0.25">
      <c r="A17" s="11">
        <v>2018</v>
      </c>
      <c r="B17" s="11">
        <v>136</v>
      </c>
      <c r="C17" s="11">
        <v>1</v>
      </c>
      <c r="D17" s="1">
        <v>43101</v>
      </c>
      <c r="E17" s="1">
        <v>43465</v>
      </c>
      <c r="F17" s="1">
        <v>43465</v>
      </c>
      <c r="G17" s="11" t="s">
        <v>238</v>
      </c>
      <c r="H17" s="11" t="s">
        <v>239</v>
      </c>
      <c r="I17" s="11">
        <v>199</v>
      </c>
      <c r="J17" s="225">
        <v>43390</v>
      </c>
      <c r="K17" s="11" t="s">
        <v>790</v>
      </c>
      <c r="L17" s="11" t="s">
        <v>326</v>
      </c>
      <c r="M17" s="11">
        <v>6168</v>
      </c>
      <c r="N17" s="26">
        <v>502215412</v>
      </c>
      <c r="O17" s="26">
        <v>0</v>
      </c>
      <c r="P17" s="26">
        <v>0</v>
      </c>
      <c r="Q17" s="26" t="s">
        <v>243</v>
      </c>
      <c r="R17" s="26">
        <v>0</v>
      </c>
      <c r="S17" s="110">
        <f t="shared" si="0"/>
        <v>502215412</v>
      </c>
      <c r="T17" s="11" t="str">
        <f t="shared" si="1"/>
        <v>OCTUBRE</v>
      </c>
      <c r="U17" s="11">
        <f t="shared" si="2"/>
        <v>199</v>
      </c>
      <c r="AH17" s="4"/>
      <c r="AI17" s="4"/>
    </row>
    <row r="18" spans="1:35" customFormat="1" x14ac:dyDescent="0.25">
      <c r="A18" s="11">
        <v>2018</v>
      </c>
      <c r="B18" s="11">
        <v>136</v>
      </c>
      <c r="C18" s="11">
        <v>1</v>
      </c>
      <c r="D18" s="1">
        <v>43101</v>
      </c>
      <c r="E18" s="1">
        <v>43465</v>
      </c>
      <c r="F18" s="1">
        <v>43465</v>
      </c>
      <c r="G18" s="11" t="s">
        <v>238</v>
      </c>
      <c r="H18" s="11" t="s">
        <v>239</v>
      </c>
      <c r="I18" s="11">
        <v>210</v>
      </c>
      <c r="J18" s="225">
        <v>43412</v>
      </c>
      <c r="K18" s="11" t="s">
        <v>240</v>
      </c>
      <c r="L18" s="11" t="s">
        <v>241</v>
      </c>
      <c r="M18" s="11">
        <v>6813</v>
      </c>
      <c r="N18" s="26">
        <v>29684000</v>
      </c>
      <c r="O18" s="26">
        <v>29684000</v>
      </c>
      <c r="P18" s="26">
        <v>0</v>
      </c>
      <c r="Q18" s="26" t="s">
        <v>270</v>
      </c>
      <c r="R18" s="26">
        <v>0</v>
      </c>
      <c r="S18" s="110">
        <f t="shared" si="0"/>
        <v>0</v>
      </c>
      <c r="T18" s="11" t="str">
        <f t="shared" si="1"/>
        <v>NOVIEMBRE</v>
      </c>
      <c r="U18" s="11">
        <f t="shared" si="2"/>
        <v>210</v>
      </c>
      <c r="AD18" s="3" t="s">
        <v>38</v>
      </c>
      <c r="AE18" t="s">
        <v>603</v>
      </c>
      <c r="AH18" s="4"/>
      <c r="AI18" s="4"/>
    </row>
    <row r="19" spans="1:35" customFormat="1" x14ac:dyDescent="0.25">
      <c r="A19" s="11">
        <v>2018</v>
      </c>
      <c r="B19" s="11">
        <v>136</v>
      </c>
      <c r="C19" s="11">
        <v>1</v>
      </c>
      <c r="D19" s="1">
        <v>43101</v>
      </c>
      <c r="E19" s="1">
        <v>43465</v>
      </c>
      <c r="F19" s="1">
        <v>43465</v>
      </c>
      <c r="G19" s="11" t="s">
        <v>238</v>
      </c>
      <c r="H19" s="11" t="s">
        <v>239</v>
      </c>
      <c r="I19" s="11">
        <v>214</v>
      </c>
      <c r="J19" s="225">
        <v>43424</v>
      </c>
      <c r="K19" s="11" t="s">
        <v>791</v>
      </c>
      <c r="L19" s="11" t="s">
        <v>241</v>
      </c>
      <c r="M19" s="11">
        <v>6984</v>
      </c>
      <c r="N19" s="26">
        <v>511266717</v>
      </c>
      <c r="O19" s="26">
        <v>0</v>
      </c>
      <c r="P19" s="26">
        <v>0</v>
      </c>
      <c r="Q19" s="26" t="s">
        <v>243</v>
      </c>
      <c r="R19" s="26">
        <v>0</v>
      </c>
      <c r="S19" s="110">
        <f t="shared" si="0"/>
        <v>511266717</v>
      </c>
      <c r="T19" s="11" t="str">
        <f t="shared" si="1"/>
        <v>NOVIEMBRE</v>
      </c>
      <c r="U19" s="11">
        <f t="shared" si="2"/>
        <v>214</v>
      </c>
      <c r="AD19" s="49" t="s">
        <v>337</v>
      </c>
      <c r="AE19" s="26">
        <v>2971419262</v>
      </c>
      <c r="AH19" s="4"/>
      <c r="AI19" s="4"/>
    </row>
    <row r="20" spans="1:35" customFormat="1" x14ac:dyDescent="0.25">
      <c r="A20" s="11">
        <v>2018</v>
      </c>
      <c r="B20" s="11">
        <v>136</v>
      </c>
      <c r="C20" s="11">
        <v>1</v>
      </c>
      <c r="D20" s="1">
        <v>43101</v>
      </c>
      <c r="E20" s="1">
        <v>43465</v>
      </c>
      <c r="F20" s="1">
        <v>43465</v>
      </c>
      <c r="G20" s="11" t="s">
        <v>238</v>
      </c>
      <c r="H20" s="11" t="s">
        <v>239</v>
      </c>
      <c r="I20" s="11">
        <v>218</v>
      </c>
      <c r="J20" s="225">
        <v>43432</v>
      </c>
      <c r="K20" s="11" t="s">
        <v>240</v>
      </c>
      <c r="L20" s="11" t="s">
        <v>241</v>
      </c>
      <c r="M20" s="11">
        <v>7200</v>
      </c>
      <c r="N20" s="26">
        <v>9720600</v>
      </c>
      <c r="O20" s="26">
        <v>9720600</v>
      </c>
      <c r="P20" s="26">
        <v>0</v>
      </c>
      <c r="Q20" s="26" t="s">
        <v>270</v>
      </c>
      <c r="R20" s="26">
        <v>0</v>
      </c>
      <c r="S20" s="110">
        <f t="shared" si="0"/>
        <v>0</v>
      </c>
      <c r="T20" s="11" t="str">
        <f t="shared" si="1"/>
        <v>NOVIEMBRE</v>
      </c>
      <c r="U20" s="11">
        <f t="shared" si="2"/>
        <v>218</v>
      </c>
      <c r="AD20" s="49" t="s">
        <v>365</v>
      </c>
      <c r="AE20" s="26">
        <v>729853358</v>
      </c>
      <c r="AH20" s="4"/>
      <c r="AI20" s="4"/>
    </row>
    <row r="21" spans="1:35" customFormat="1" x14ac:dyDescent="0.25">
      <c r="A21" s="11">
        <v>2018</v>
      </c>
      <c r="B21" s="11">
        <v>136</v>
      </c>
      <c r="C21" s="11">
        <v>1</v>
      </c>
      <c r="D21" s="1">
        <v>43101</v>
      </c>
      <c r="E21" s="1">
        <v>43465</v>
      </c>
      <c r="F21" s="1">
        <v>43465</v>
      </c>
      <c r="G21" s="11" t="s">
        <v>238</v>
      </c>
      <c r="H21" s="11" t="s">
        <v>239</v>
      </c>
      <c r="I21" s="11">
        <v>224</v>
      </c>
      <c r="J21" s="225">
        <v>43441</v>
      </c>
      <c r="K21" s="11" t="s">
        <v>860</v>
      </c>
      <c r="L21" s="11" t="s">
        <v>241</v>
      </c>
      <c r="M21" s="11">
        <v>7407</v>
      </c>
      <c r="N21" s="26">
        <v>602967215</v>
      </c>
      <c r="O21" s="26">
        <v>0</v>
      </c>
      <c r="P21" s="26">
        <v>0</v>
      </c>
      <c r="Q21" s="26" t="s">
        <v>243</v>
      </c>
      <c r="R21" s="26">
        <v>0</v>
      </c>
      <c r="S21" s="110">
        <f t="shared" si="0"/>
        <v>602967215</v>
      </c>
      <c r="T21" s="11" t="str">
        <f t="shared" si="1"/>
        <v>DICIEMBRE</v>
      </c>
      <c r="U21" s="11">
        <f t="shared" si="2"/>
        <v>224</v>
      </c>
      <c r="AD21" s="49" t="s">
        <v>381</v>
      </c>
      <c r="AE21" s="26">
        <v>4690773462</v>
      </c>
      <c r="AF21">
        <v>3358019873</v>
      </c>
      <c r="AH21" s="4"/>
      <c r="AI21" s="4"/>
    </row>
    <row r="22" spans="1:35" customFormat="1" x14ac:dyDescent="0.25">
      <c r="A22" s="11">
        <v>2018</v>
      </c>
      <c r="B22" s="11">
        <v>136</v>
      </c>
      <c r="C22" s="11">
        <v>1</v>
      </c>
      <c r="D22" s="1">
        <v>43101</v>
      </c>
      <c r="E22" s="1">
        <v>43465</v>
      </c>
      <c r="F22" s="1">
        <v>43465</v>
      </c>
      <c r="G22" s="11" t="s">
        <v>238</v>
      </c>
      <c r="H22" s="11" t="s">
        <v>239</v>
      </c>
      <c r="I22" s="11">
        <v>233</v>
      </c>
      <c r="J22" s="225">
        <v>43451</v>
      </c>
      <c r="K22" s="11" t="s">
        <v>240</v>
      </c>
      <c r="L22" s="11" t="s">
        <v>241</v>
      </c>
      <c r="M22" s="11">
        <v>7771</v>
      </c>
      <c r="N22" s="26">
        <v>51500000</v>
      </c>
      <c r="O22" s="26">
        <v>51500000</v>
      </c>
      <c r="P22" s="26">
        <v>0</v>
      </c>
      <c r="Q22" s="26" t="s">
        <v>270</v>
      </c>
      <c r="R22" s="26">
        <v>0</v>
      </c>
      <c r="S22" s="110">
        <f t="shared" si="0"/>
        <v>0</v>
      </c>
      <c r="T22" s="11" t="str">
        <f t="shared" si="1"/>
        <v>DICIEMBRE</v>
      </c>
      <c r="U22" s="11">
        <f t="shared" si="2"/>
        <v>233</v>
      </c>
      <c r="AD22" s="49" t="s">
        <v>402</v>
      </c>
      <c r="AE22" s="26">
        <v>1233574484</v>
      </c>
      <c r="AH22" s="4"/>
      <c r="AI22" s="4"/>
    </row>
    <row r="23" spans="1:35" customFormat="1" x14ac:dyDescent="0.25">
      <c r="A23" s="11">
        <v>2018</v>
      </c>
      <c r="B23" s="11">
        <v>136</v>
      </c>
      <c r="C23" s="11">
        <v>1</v>
      </c>
      <c r="D23" s="1">
        <v>43101</v>
      </c>
      <c r="E23" s="1">
        <v>43465</v>
      </c>
      <c r="F23" s="1">
        <v>43465</v>
      </c>
      <c r="G23" s="11" t="s">
        <v>244</v>
      </c>
      <c r="H23" s="11" t="s">
        <v>245</v>
      </c>
      <c r="I23" s="11">
        <v>90</v>
      </c>
      <c r="J23" s="225">
        <v>43122</v>
      </c>
      <c r="K23" s="11" t="s">
        <v>242</v>
      </c>
      <c r="L23" s="11" t="s">
        <v>241</v>
      </c>
      <c r="M23" s="11">
        <v>444</v>
      </c>
      <c r="N23" s="26">
        <v>40305468</v>
      </c>
      <c r="O23" s="26">
        <v>0</v>
      </c>
      <c r="P23" s="26">
        <v>0</v>
      </c>
      <c r="Q23" s="26" t="s">
        <v>243</v>
      </c>
      <c r="R23" s="26">
        <v>0</v>
      </c>
      <c r="S23" s="110">
        <f t="shared" si="0"/>
        <v>40305468</v>
      </c>
      <c r="T23" s="11" t="str">
        <f t="shared" si="1"/>
        <v>ENERO</v>
      </c>
      <c r="U23" s="11">
        <f t="shared" si="2"/>
        <v>90</v>
      </c>
      <c r="AD23" s="49" t="s">
        <v>39</v>
      </c>
      <c r="AE23" s="26">
        <v>9625620566</v>
      </c>
      <c r="AH23" s="4"/>
      <c r="AI23" s="4"/>
    </row>
    <row r="24" spans="1:35" customFormat="1" x14ac:dyDescent="0.25">
      <c r="A24" s="11">
        <v>2018</v>
      </c>
      <c r="B24" s="11">
        <v>136</v>
      </c>
      <c r="C24" s="11">
        <v>1</v>
      </c>
      <c r="D24" s="1">
        <v>43101</v>
      </c>
      <c r="E24" s="1">
        <v>43465</v>
      </c>
      <c r="F24" s="1">
        <v>43465</v>
      </c>
      <c r="G24" s="11" t="s">
        <v>244</v>
      </c>
      <c r="H24" s="11" t="s">
        <v>245</v>
      </c>
      <c r="I24" s="11">
        <v>111</v>
      </c>
      <c r="J24" s="225">
        <v>43147</v>
      </c>
      <c r="K24" s="11" t="s">
        <v>516</v>
      </c>
      <c r="L24" s="11" t="s">
        <v>241</v>
      </c>
      <c r="M24" s="11">
        <v>1026</v>
      </c>
      <c r="N24" s="26">
        <v>42844734</v>
      </c>
      <c r="O24" s="26">
        <v>0</v>
      </c>
      <c r="P24" s="26">
        <v>0</v>
      </c>
      <c r="Q24" s="26" t="s">
        <v>243</v>
      </c>
      <c r="R24" s="26">
        <v>0</v>
      </c>
      <c r="S24" s="110">
        <f t="shared" si="0"/>
        <v>42844734</v>
      </c>
      <c r="T24" s="11" t="str">
        <f t="shared" si="1"/>
        <v>FEBRERO</v>
      </c>
      <c r="U24" s="11">
        <f t="shared" si="2"/>
        <v>111</v>
      </c>
      <c r="AE24" s="26"/>
      <c r="AH24" s="4"/>
      <c r="AI24" s="4"/>
    </row>
    <row r="25" spans="1:35" customFormat="1" x14ac:dyDescent="0.25">
      <c r="A25" s="11">
        <v>2018</v>
      </c>
      <c r="B25" s="11">
        <v>136</v>
      </c>
      <c r="C25" s="11">
        <v>1</v>
      </c>
      <c r="D25" s="1">
        <v>43101</v>
      </c>
      <c r="E25" s="1">
        <v>43465</v>
      </c>
      <c r="F25" s="1">
        <v>43465</v>
      </c>
      <c r="G25" s="11" t="s">
        <v>244</v>
      </c>
      <c r="H25" s="11" t="s">
        <v>245</v>
      </c>
      <c r="I25" s="11">
        <v>116</v>
      </c>
      <c r="J25" s="225">
        <v>43174</v>
      </c>
      <c r="K25" s="11" t="s">
        <v>588</v>
      </c>
      <c r="L25" s="11" t="s">
        <v>594</v>
      </c>
      <c r="M25" s="11">
        <v>1606</v>
      </c>
      <c r="N25" s="26">
        <v>42844734</v>
      </c>
      <c r="O25" s="26">
        <v>0</v>
      </c>
      <c r="P25" s="26">
        <v>0</v>
      </c>
      <c r="Q25" s="26" t="s">
        <v>243</v>
      </c>
      <c r="R25" s="26">
        <v>0</v>
      </c>
      <c r="S25" s="110">
        <f t="shared" si="0"/>
        <v>42844734</v>
      </c>
      <c r="T25" s="11" t="str">
        <f t="shared" si="1"/>
        <v>MARZO</v>
      </c>
      <c r="U25" s="11">
        <f t="shared" si="2"/>
        <v>116</v>
      </c>
      <c r="AH25" s="4"/>
      <c r="AI25" s="4"/>
    </row>
    <row r="26" spans="1:35" customFormat="1" x14ac:dyDescent="0.25">
      <c r="A26" s="11">
        <v>2018</v>
      </c>
      <c r="B26" s="11">
        <v>136</v>
      </c>
      <c r="C26" s="11">
        <v>1</v>
      </c>
      <c r="D26" s="1">
        <v>43101</v>
      </c>
      <c r="E26" s="1">
        <v>43465</v>
      </c>
      <c r="F26" s="1">
        <v>43465</v>
      </c>
      <c r="G26" s="11" t="s">
        <v>244</v>
      </c>
      <c r="H26" s="11" t="s">
        <v>245</v>
      </c>
      <c r="I26" s="11">
        <v>123</v>
      </c>
      <c r="J26" s="225">
        <v>43207</v>
      </c>
      <c r="K26" s="11" t="s">
        <v>609</v>
      </c>
      <c r="L26" s="11" t="s">
        <v>241</v>
      </c>
      <c r="M26" s="11">
        <v>2195</v>
      </c>
      <c r="N26" s="26">
        <v>41220668</v>
      </c>
      <c r="O26" s="26">
        <v>41220668</v>
      </c>
      <c r="P26" s="26">
        <v>0</v>
      </c>
      <c r="Q26" s="26" t="s">
        <v>270</v>
      </c>
      <c r="R26" s="26">
        <v>0</v>
      </c>
      <c r="S26" s="110">
        <f t="shared" si="0"/>
        <v>0</v>
      </c>
      <c r="T26" s="11" t="str">
        <f t="shared" si="1"/>
        <v>ABRIL</v>
      </c>
      <c r="U26" s="11">
        <f t="shared" si="2"/>
        <v>123</v>
      </c>
      <c r="AH26" s="4"/>
      <c r="AI26" s="4"/>
    </row>
    <row r="27" spans="1:35" customFormat="1" x14ac:dyDescent="0.25">
      <c r="A27" s="11">
        <v>2018</v>
      </c>
      <c r="B27" s="11">
        <v>136</v>
      </c>
      <c r="C27" s="11">
        <v>1</v>
      </c>
      <c r="D27" s="1">
        <v>43101</v>
      </c>
      <c r="E27" s="1">
        <v>43465</v>
      </c>
      <c r="F27" s="1">
        <v>43465</v>
      </c>
      <c r="G27" s="11" t="s">
        <v>244</v>
      </c>
      <c r="H27" s="11" t="s">
        <v>245</v>
      </c>
      <c r="I27" s="11">
        <v>124</v>
      </c>
      <c r="J27" s="225">
        <v>43209</v>
      </c>
      <c r="K27" s="11" t="s">
        <v>616</v>
      </c>
      <c r="L27" s="11" t="s">
        <v>241</v>
      </c>
      <c r="M27" s="11">
        <v>2224</v>
      </c>
      <c r="N27" s="26">
        <v>41220668</v>
      </c>
      <c r="O27" s="26">
        <v>0</v>
      </c>
      <c r="P27" s="26">
        <v>0</v>
      </c>
      <c r="Q27" s="26" t="s">
        <v>243</v>
      </c>
      <c r="R27" s="26">
        <v>0</v>
      </c>
      <c r="S27" s="110">
        <f t="shared" si="0"/>
        <v>41220668</v>
      </c>
      <c r="T27" s="11" t="str">
        <f t="shared" si="1"/>
        <v>ABRIL</v>
      </c>
      <c r="U27" s="11">
        <f t="shared" si="2"/>
        <v>124</v>
      </c>
      <c r="AH27" s="4"/>
      <c r="AI27" s="4"/>
    </row>
    <row r="28" spans="1:35" customFormat="1" x14ac:dyDescent="0.25">
      <c r="A28" s="11">
        <v>2018</v>
      </c>
      <c r="B28" s="11">
        <v>136</v>
      </c>
      <c r="C28" s="11">
        <v>1</v>
      </c>
      <c r="D28" s="1">
        <v>43101</v>
      </c>
      <c r="E28" s="1">
        <v>43465</v>
      </c>
      <c r="F28" s="1">
        <v>43465</v>
      </c>
      <c r="G28" s="11" t="s">
        <v>244</v>
      </c>
      <c r="H28" s="11" t="s">
        <v>245</v>
      </c>
      <c r="I28" s="11">
        <v>131</v>
      </c>
      <c r="J28" s="225">
        <v>43241</v>
      </c>
      <c r="K28" s="11" t="s">
        <v>639</v>
      </c>
      <c r="L28" s="11" t="s">
        <v>241</v>
      </c>
      <c r="M28" s="11">
        <v>2766</v>
      </c>
      <c r="N28" s="26">
        <v>42844734</v>
      </c>
      <c r="O28" s="26">
        <v>0</v>
      </c>
      <c r="P28" s="26">
        <v>0</v>
      </c>
      <c r="Q28" s="26" t="s">
        <v>243</v>
      </c>
      <c r="R28" s="26">
        <v>0</v>
      </c>
      <c r="S28" s="110">
        <f t="shared" si="0"/>
        <v>42844734</v>
      </c>
      <c r="T28" s="11" t="str">
        <f t="shared" si="1"/>
        <v>MAYO</v>
      </c>
      <c r="U28" s="11">
        <f t="shared" si="2"/>
        <v>131</v>
      </c>
      <c r="AH28" s="4"/>
      <c r="AI28" s="4"/>
    </row>
    <row r="29" spans="1:35" customFormat="1" x14ac:dyDescent="0.25">
      <c r="A29" s="11">
        <v>2018</v>
      </c>
      <c r="B29" s="11">
        <v>136</v>
      </c>
      <c r="C29" s="11">
        <v>1</v>
      </c>
      <c r="D29" s="1">
        <v>43101</v>
      </c>
      <c r="E29" s="1">
        <v>43465</v>
      </c>
      <c r="F29" s="1">
        <v>43465</v>
      </c>
      <c r="G29" s="11" t="s">
        <v>244</v>
      </c>
      <c r="H29" s="11" t="s">
        <v>245</v>
      </c>
      <c r="I29" s="11">
        <v>135</v>
      </c>
      <c r="J29" s="225">
        <v>43258</v>
      </c>
      <c r="K29" s="11" t="s">
        <v>657</v>
      </c>
      <c r="L29" s="11" t="s">
        <v>241</v>
      </c>
      <c r="M29" s="11">
        <v>3118</v>
      </c>
      <c r="N29" s="26">
        <v>41477100</v>
      </c>
      <c r="O29" s="26">
        <v>0</v>
      </c>
      <c r="P29" s="26">
        <v>0</v>
      </c>
      <c r="Q29" s="26" t="s">
        <v>243</v>
      </c>
      <c r="R29" s="26">
        <v>0</v>
      </c>
      <c r="S29" s="110">
        <f t="shared" si="0"/>
        <v>41477100</v>
      </c>
      <c r="T29" s="11" t="str">
        <f t="shared" si="1"/>
        <v>JUNIO</v>
      </c>
      <c r="U29" s="11">
        <f t="shared" si="2"/>
        <v>135</v>
      </c>
      <c r="AH29" s="4"/>
      <c r="AI29" s="4"/>
    </row>
    <row r="30" spans="1:35" customFormat="1" x14ac:dyDescent="0.25">
      <c r="A30" s="11">
        <v>2018</v>
      </c>
      <c r="B30" s="11">
        <v>136</v>
      </c>
      <c r="C30" s="11">
        <v>1</v>
      </c>
      <c r="D30" s="1">
        <v>43101</v>
      </c>
      <c r="E30" s="1">
        <v>43465</v>
      </c>
      <c r="F30" s="1">
        <v>43465</v>
      </c>
      <c r="G30" s="11" t="s">
        <v>244</v>
      </c>
      <c r="H30" s="11" t="s">
        <v>245</v>
      </c>
      <c r="I30" s="11">
        <v>151</v>
      </c>
      <c r="J30" s="225">
        <v>43298</v>
      </c>
      <c r="K30" s="11" t="s">
        <v>693</v>
      </c>
      <c r="L30" s="11" t="s">
        <v>241</v>
      </c>
      <c r="M30" s="11">
        <v>4029</v>
      </c>
      <c r="N30" s="26">
        <v>42331871</v>
      </c>
      <c r="O30" s="26">
        <v>0</v>
      </c>
      <c r="P30" s="26">
        <v>0</v>
      </c>
      <c r="Q30" s="26" t="s">
        <v>243</v>
      </c>
      <c r="R30" s="26">
        <v>0</v>
      </c>
      <c r="S30" s="110">
        <f t="shared" si="0"/>
        <v>42331871</v>
      </c>
      <c r="T30" s="11" t="str">
        <f t="shared" si="1"/>
        <v>JULIO</v>
      </c>
      <c r="U30" s="11">
        <f t="shared" si="2"/>
        <v>151</v>
      </c>
      <c r="AH30" s="4"/>
      <c r="AI30" s="4"/>
    </row>
    <row r="31" spans="1:35" customFormat="1" x14ac:dyDescent="0.25">
      <c r="A31" s="11">
        <v>2018</v>
      </c>
      <c r="B31" s="11">
        <v>136</v>
      </c>
      <c r="C31" s="11">
        <v>1</v>
      </c>
      <c r="D31" s="1">
        <v>43101</v>
      </c>
      <c r="E31" s="1">
        <v>43465</v>
      </c>
      <c r="F31" s="1">
        <v>43465</v>
      </c>
      <c r="G31" s="11" t="s">
        <v>244</v>
      </c>
      <c r="H31" s="11" t="s">
        <v>245</v>
      </c>
      <c r="I31" s="11">
        <v>168</v>
      </c>
      <c r="J31" s="225">
        <v>43334</v>
      </c>
      <c r="K31" s="11" t="s">
        <v>720</v>
      </c>
      <c r="L31" s="11" t="s">
        <v>241</v>
      </c>
      <c r="M31" s="11">
        <v>4799</v>
      </c>
      <c r="N31" s="26">
        <v>36226967</v>
      </c>
      <c r="O31" s="26">
        <v>0</v>
      </c>
      <c r="P31" s="26">
        <v>0</v>
      </c>
      <c r="Q31" s="26" t="s">
        <v>243</v>
      </c>
      <c r="R31" s="26">
        <v>0</v>
      </c>
      <c r="S31" s="110">
        <f t="shared" si="0"/>
        <v>36226967</v>
      </c>
      <c r="T31" s="11" t="str">
        <f t="shared" si="1"/>
        <v>AGOSTO</v>
      </c>
      <c r="U31" s="11">
        <f t="shared" si="2"/>
        <v>168</v>
      </c>
      <c r="AH31" s="4"/>
      <c r="AI31" s="4"/>
    </row>
    <row r="32" spans="1:35" customFormat="1" x14ac:dyDescent="0.25">
      <c r="A32" s="11">
        <v>2018</v>
      </c>
      <c r="B32" s="11">
        <v>136</v>
      </c>
      <c r="C32" s="11">
        <v>1</v>
      </c>
      <c r="D32" s="1">
        <v>43101</v>
      </c>
      <c r="E32" s="1">
        <v>43465</v>
      </c>
      <c r="F32" s="1">
        <v>43465</v>
      </c>
      <c r="G32" s="11" t="s">
        <v>244</v>
      </c>
      <c r="H32" s="11" t="s">
        <v>245</v>
      </c>
      <c r="I32" s="11">
        <v>185</v>
      </c>
      <c r="J32" s="225">
        <v>43361</v>
      </c>
      <c r="K32" s="11" t="s">
        <v>756</v>
      </c>
      <c r="L32" s="11" t="s">
        <v>241</v>
      </c>
      <c r="M32" s="11">
        <v>5463</v>
      </c>
      <c r="N32" s="26">
        <v>41752710</v>
      </c>
      <c r="O32" s="26">
        <v>0</v>
      </c>
      <c r="P32" s="26">
        <v>0</v>
      </c>
      <c r="Q32" s="26" t="s">
        <v>243</v>
      </c>
      <c r="R32" s="26">
        <v>0</v>
      </c>
      <c r="S32" s="110">
        <f t="shared" si="0"/>
        <v>41752710</v>
      </c>
      <c r="T32" s="11" t="str">
        <f t="shared" si="1"/>
        <v>SEPTIEMBRE</v>
      </c>
      <c r="U32" s="11">
        <f t="shared" si="2"/>
        <v>185</v>
      </c>
      <c r="AH32" s="4"/>
      <c r="AI32" s="4"/>
    </row>
    <row r="33" spans="1:35" customFormat="1" x14ac:dyDescent="0.25">
      <c r="A33" s="11">
        <v>2018</v>
      </c>
      <c r="B33" s="11">
        <v>136</v>
      </c>
      <c r="C33" s="11">
        <v>1</v>
      </c>
      <c r="D33" s="1">
        <v>43101</v>
      </c>
      <c r="E33" s="1">
        <v>43465</v>
      </c>
      <c r="F33" s="1">
        <v>43465</v>
      </c>
      <c r="G33" s="11" t="s">
        <v>244</v>
      </c>
      <c r="H33" s="11" t="s">
        <v>245</v>
      </c>
      <c r="I33" s="11">
        <v>199</v>
      </c>
      <c r="J33" s="225">
        <v>43390</v>
      </c>
      <c r="K33" s="11" t="s">
        <v>790</v>
      </c>
      <c r="L33" s="11" t="s">
        <v>326</v>
      </c>
      <c r="M33" s="11">
        <v>6168</v>
      </c>
      <c r="N33" s="26">
        <v>30556902</v>
      </c>
      <c r="O33" s="26">
        <v>0</v>
      </c>
      <c r="P33" s="26">
        <v>0</v>
      </c>
      <c r="Q33" s="26" t="s">
        <v>243</v>
      </c>
      <c r="R33" s="26">
        <v>0</v>
      </c>
      <c r="S33" s="110">
        <f t="shared" si="0"/>
        <v>30556902</v>
      </c>
      <c r="T33" s="11" t="str">
        <f t="shared" si="1"/>
        <v>OCTUBRE</v>
      </c>
      <c r="U33" s="11">
        <f t="shared" si="2"/>
        <v>199</v>
      </c>
      <c r="AH33" s="4"/>
      <c r="AI33" s="4"/>
    </row>
    <row r="34" spans="1:35" customFormat="1" x14ac:dyDescent="0.25">
      <c r="A34" s="11">
        <v>2018</v>
      </c>
      <c r="B34" s="11">
        <v>136</v>
      </c>
      <c r="C34" s="11">
        <v>1</v>
      </c>
      <c r="D34" s="1">
        <v>43101</v>
      </c>
      <c r="E34" s="1">
        <v>43465</v>
      </c>
      <c r="F34" s="1">
        <v>43465</v>
      </c>
      <c r="G34" s="11" t="s">
        <v>244</v>
      </c>
      <c r="H34" s="11" t="s">
        <v>245</v>
      </c>
      <c r="I34" s="11">
        <v>214</v>
      </c>
      <c r="J34" s="225">
        <v>43424</v>
      </c>
      <c r="K34" s="11" t="s">
        <v>791</v>
      </c>
      <c r="L34" s="11" t="s">
        <v>241</v>
      </c>
      <c r="M34" s="11">
        <v>6984</v>
      </c>
      <c r="N34" s="26">
        <v>39676468</v>
      </c>
      <c r="O34" s="26">
        <v>0</v>
      </c>
      <c r="P34" s="26">
        <v>0</v>
      </c>
      <c r="Q34" s="26" t="s">
        <v>243</v>
      </c>
      <c r="R34" s="26">
        <v>0</v>
      </c>
      <c r="S34" s="110">
        <f t="shared" si="0"/>
        <v>39676468</v>
      </c>
      <c r="T34" s="11" t="str">
        <f t="shared" si="1"/>
        <v>NOVIEMBRE</v>
      </c>
      <c r="U34" s="11">
        <f t="shared" si="2"/>
        <v>214</v>
      </c>
      <c r="AH34" s="4"/>
      <c r="AI34" s="4"/>
    </row>
    <row r="35" spans="1:35" customFormat="1" x14ac:dyDescent="0.25">
      <c r="A35" s="11">
        <v>2018</v>
      </c>
      <c r="B35" s="11">
        <v>136</v>
      </c>
      <c r="C35" s="11">
        <v>1</v>
      </c>
      <c r="D35" s="1">
        <v>43101</v>
      </c>
      <c r="E35" s="1">
        <v>43465</v>
      </c>
      <c r="F35" s="1">
        <v>43465</v>
      </c>
      <c r="G35" s="11" t="s">
        <v>244</v>
      </c>
      <c r="H35" s="11" t="s">
        <v>245</v>
      </c>
      <c r="I35" s="11">
        <v>224</v>
      </c>
      <c r="J35" s="225">
        <v>43441</v>
      </c>
      <c r="K35" s="11" t="s">
        <v>860</v>
      </c>
      <c r="L35" s="11" t="s">
        <v>241</v>
      </c>
      <c r="M35" s="11">
        <v>7407</v>
      </c>
      <c r="N35" s="26">
        <v>41876039</v>
      </c>
      <c r="O35" s="26">
        <v>0</v>
      </c>
      <c r="P35" s="26">
        <v>0</v>
      </c>
      <c r="Q35" s="26" t="s">
        <v>243</v>
      </c>
      <c r="R35" s="26">
        <v>0</v>
      </c>
      <c r="S35" s="110">
        <f t="shared" si="0"/>
        <v>41876039</v>
      </c>
      <c r="T35" s="11" t="str">
        <f t="shared" si="1"/>
        <v>DICIEMBRE</v>
      </c>
      <c r="U35" s="11">
        <f t="shared" si="2"/>
        <v>224</v>
      </c>
      <c r="AH35" s="4"/>
      <c r="AI35" s="4"/>
    </row>
    <row r="36" spans="1:35" customFormat="1" x14ac:dyDescent="0.25">
      <c r="A36" s="11">
        <v>2018</v>
      </c>
      <c r="B36" s="11">
        <v>136</v>
      </c>
      <c r="C36" s="11">
        <v>1</v>
      </c>
      <c r="D36" s="1">
        <v>43101</v>
      </c>
      <c r="E36" s="1">
        <v>43465</v>
      </c>
      <c r="F36" s="1">
        <v>43465</v>
      </c>
      <c r="G36" s="11" t="s">
        <v>246</v>
      </c>
      <c r="H36" s="11" t="s">
        <v>247</v>
      </c>
      <c r="I36" s="11">
        <v>90</v>
      </c>
      <c r="J36" s="225">
        <v>43122</v>
      </c>
      <c r="K36" s="11" t="s">
        <v>242</v>
      </c>
      <c r="L36" s="11" t="s">
        <v>241</v>
      </c>
      <c r="M36" s="11">
        <v>444</v>
      </c>
      <c r="N36" s="26">
        <v>7983505</v>
      </c>
      <c r="O36" s="26">
        <v>0</v>
      </c>
      <c r="P36" s="26">
        <v>0</v>
      </c>
      <c r="Q36" s="26" t="s">
        <v>243</v>
      </c>
      <c r="R36" s="26">
        <v>0</v>
      </c>
      <c r="S36" s="110">
        <f t="shared" si="0"/>
        <v>7983505</v>
      </c>
      <c r="T36" s="11" t="str">
        <f t="shared" si="1"/>
        <v>ENERO</v>
      </c>
      <c r="U36" s="11">
        <f t="shared" si="2"/>
        <v>90</v>
      </c>
      <c r="AH36" s="4"/>
      <c r="AI36" s="4"/>
    </row>
    <row r="37" spans="1:35" customFormat="1" x14ac:dyDescent="0.25">
      <c r="A37" s="11">
        <v>2018</v>
      </c>
      <c r="B37" s="11">
        <v>136</v>
      </c>
      <c r="C37" s="11">
        <v>1</v>
      </c>
      <c r="D37" s="1">
        <v>43101</v>
      </c>
      <c r="E37" s="1">
        <v>43465</v>
      </c>
      <c r="F37" s="1">
        <v>43465</v>
      </c>
      <c r="G37" s="11" t="s">
        <v>246</v>
      </c>
      <c r="H37" s="11" t="s">
        <v>247</v>
      </c>
      <c r="I37" s="11">
        <v>111</v>
      </c>
      <c r="J37" s="225">
        <v>43147</v>
      </c>
      <c r="K37" s="11" t="s">
        <v>516</v>
      </c>
      <c r="L37" s="11" t="s">
        <v>241</v>
      </c>
      <c r="M37" s="11">
        <v>1026</v>
      </c>
      <c r="N37" s="26">
        <v>8768851</v>
      </c>
      <c r="O37" s="26">
        <v>0</v>
      </c>
      <c r="P37" s="26">
        <v>0</v>
      </c>
      <c r="Q37" s="26" t="s">
        <v>243</v>
      </c>
      <c r="R37" s="26">
        <v>0</v>
      </c>
      <c r="S37" s="110">
        <f t="shared" si="0"/>
        <v>8768851</v>
      </c>
      <c r="T37" s="11" t="str">
        <f t="shared" si="1"/>
        <v>FEBRERO</v>
      </c>
      <c r="U37" s="11">
        <f t="shared" si="2"/>
        <v>111</v>
      </c>
      <c r="AH37" s="4"/>
      <c r="AI37" s="4"/>
    </row>
    <row r="38" spans="1:35" customFormat="1" x14ac:dyDescent="0.25">
      <c r="A38" s="11">
        <v>2018</v>
      </c>
      <c r="B38" s="11">
        <v>136</v>
      </c>
      <c r="C38" s="11">
        <v>1</v>
      </c>
      <c r="D38" s="1">
        <v>43101</v>
      </c>
      <c r="E38" s="1">
        <v>43465</v>
      </c>
      <c r="F38" s="1">
        <v>43465</v>
      </c>
      <c r="G38" s="11" t="s">
        <v>246</v>
      </c>
      <c r="H38" s="11" t="s">
        <v>247</v>
      </c>
      <c r="I38" s="11">
        <v>116</v>
      </c>
      <c r="J38" s="225">
        <v>43174</v>
      </c>
      <c r="K38" s="11" t="s">
        <v>588</v>
      </c>
      <c r="L38" s="11" t="s">
        <v>594</v>
      </c>
      <c r="M38" s="11">
        <v>1606</v>
      </c>
      <c r="N38" s="26">
        <v>7662980</v>
      </c>
      <c r="O38" s="26">
        <v>0</v>
      </c>
      <c r="P38" s="26">
        <v>0</v>
      </c>
      <c r="Q38" s="26" t="s">
        <v>243</v>
      </c>
      <c r="R38" s="26">
        <v>0</v>
      </c>
      <c r="S38" s="110">
        <f t="shared" si="0"/>
        <v>7662980</v>
      </c>
      <c r="T38" s="11" t="str">
        <f t="shared" si="1"/>
        <v>MARZO</v>
      </c>
      <c r="U38" s="11">
        <f t="shared" si="2"/>
        <v>116</v>
      </c>
      <c r="AH38" s="4"/>
      <c r="AI38" s="4"/>
    </row>
    <row r="39" spans="1:35" customFormat="1" x14ac:dyDescent="0.25">
      <c r="A39" s="11">
        <v>2018</v>
      </c>
      <c r="B39" s="11">
        <v>136</v>
      </c>
      <c r="C39" s="11">
        <v>1</v>
      </c>
      <c r="D39" s="1">
        <v>43101</v>
      </c>
      <c r="E39" s="1">
        <v>43465</v>
      </c>
      <c r="F39" s="1">
        <v>43465</v>
      </c>
      <c r="G39" s="11" t="s">
        <v>246</v>
      </c>
      <c r="H39" s="11" t="s">
        <v>247</v>
      </c>
      <c r="I39" s="11">
        <v>123</v>
      </c>
      <c r="J39" s="225">
        <v>43207</v>
      </c>
      <c r="K39" s="11" t="s">
        <v>609</v>
      </c>
      <c r="L39" s="11" t="s">
        <v>241</v>
      </c>
      <c r="M39" s="11">
        <v>2195</v>
      </c>
      <c r="N39" s="26">
        <v>7709975</v>
      </c>
      <c r="O39" s="26">
        <v>7709975</v>
      </c>
      <c r="P39" s="26">
        <v>0</v>
      </c>
      <c r="Q39" s="26" t="s">
        <v>270</v>
      </c>
      <c r="R39" s="26">
        <v>0</v>
      </c>
      <c r="S39" s="110">
        <f t="shared" si="0"/>
        <v>0</v>
      </c>
      <c r="T39" s="11" t="str">
        <f t="shared" si="1"/>
        <v>ABRIL</v>
      </c>
      <c r="U39" s="11">
        <f t="shared" si="2"/>
        <v>123</v>
      </c>
      <c r="AH39" s="4"/>
      <c r="AI39" s="4"/>
    </row>
    <row r="40" spans="1:35" customFormat="1" x14ac:dyDescent="0.25">
      <c r="A40" s="11">
        <v>2018</v>
      </c>
      <c r="B40" s="11">
        <v>136</v>
      </c>
      <c r="C40" s="11">
        <v>1</v>
      </c>
      <c r="D40" s="1">
        <v>43101</v>
      </c>
      <c r="E40" s="1">
        <v>43465</v>
      </c>
      <c r="F40" s="1">
        <v>43465</v>
      </c>
      <c r="G40" s="11" t="s">
        <v>246</v>
      </c>
      <c r="H40" s="11" t="s">
        <v>247</v>
      </c>
      <c r="I40" s="11">
        <v>124</v>
      </c>
      <c r="J40" s="225">
        <v>43209</v>
      </c>
      <c r="K40" s="11" t="s">
        <v>616</v>
      </c>
      <c r="L40" s="11" t="s">
        <v>241</v>
      </c>
      <c r="M40" s="11">
        <v>2224</v>
      </c>
      <c r="N40" s="26">
        <v>7709975</v>
      </c>
      <c r="O40" s="26">
        <v>0</v>
      </c>
      <c r="P40" s="26">
        <v>0</v>
      </c>
      <c r="Q40" s="26" t="s">
        <v>243</v>
      </c>
      <c r="R40" s="26">
        <v>0</v>
      </c>
      <c r="S40" s="110">
        <f t="shared" si="0"/>
        <v>7709975</v>
      </c>
      <c r="T40" s="11" t="str">
        <f t="shared" si="1"/>
        <v>ABRIL</v>
      </c>
      <c r="U40" s="11">
        <f t="shared" si="2"/>
        <v>124</v>
      </c>
      <c r="AH40" s="4"/>
      <c r="AI40" s="4"/>
    </row>
    <row r="41" spans="1:35" customFormat="1" x14ac:dyDescent="0.25">
      <c r="A41" s="11">
        <v>2018</v>
      </c>
      <c r="B41" s="11">
        <v>136</v>
      </c>
      <c r="C41" s="11">
        <v>1</v>
      </c>
      <c r="D41" s="1">
        <v>43101</v>
      </c>
      <c r="E41" s="1">
        <v>43465</v>
      </c>
      <c r="F41" s="1">
        <v>43465</v>
      </c>
      <c r="G41" s="11" t="s">
        <v>246</v>
      </c>
      <c r="H41" s="11" t="s">
        <v>247</v>
      </c>
      <c r="I41" s="11">
        <v>131</v>
      </c>
      <c r="J41" s="225">
        <v>43241</v>
      </c>
      <c r="K41" s="11" t="s">
        <v>639</v>
      </c>
      <c r="L41" s="11" t="s">
        <v>241</v>
      </c>
      <c r="M41" s="11">
        <v>2766</v>
      </c>
      <c r="N41" s="26">
        <v>9528143</v>
      </c>
      <c r="O41" s="26">
        <v>0</v>
      </c>
      <c r="P41" s="26">
        <v>0</v>
      </c>
      <c r="Q41" s="26" t="s">
        <v>243</v>
      </c>
      <c r="R41" s="26">
        <v>0</v>
      </c>
      <c r="S41" s="110">
        <f t="shared" si="0"/>
        <v>9528143</v>
      </c>
      <c r="T41" s="11" t="str">
        <f t="shared" si="1"/>
        <v>MAYO</v>
      </c>
      <c r="U41" s="11">
        <f t="shared" si="2"/>
        <v>131</v>
      </c>
      <c r="AH41" s="4"/>
      <c r="AI41" s="4"/>
    </row>
    <row r="42" spans="1:35" customFormat="1" x14ac:dyDescent="0.25">
      <c r="A42" s="11">
        <v>2018</v>
      </c>
      <c r="B42" s="11">
        <v>136</v>
      </c>
      <c r="C42" s="11">
        <v>1</v>
      </c>
      <c r="D42" s="1">
        <v>43101</v>
      </c>
      <c r="E42" s="1">
        <v>43465</v>
      </c>
      <c r="F42" s="1">
        <v>43465</v>
      </c>
      <c r="G42" s="11" t="s">
        <v>246</v>
      </c>
      <c r="H42" s="11" t="s">
        <v>247</v>
      </c>
      <c r="I42" s="11">
        <v>135</v>
      </c>
      <c r="J42" s="225">
        <v>43258</v>
      </c>
      <c r="K42" s="11" t="s">
        <v>657</v>
      </c>
      <c r="L42" s="11" t="s">
        <v>241</v>
      </c>
      <c r="M42" s="11">
        <v>3118</v>
      </c>
      <c r="N42" s="26">
        <v>8580919</v>
      </c>
      <c r="O42" s="26">
        <v>0</v>
      </c>
      <c r="P42" s="26">
        <v>0</v>
      </c>
      <c r="Q42" s="26" t="s">
        <v>243</v>
      </c>
      <c r="R42" s="26">
        <v>0</v>
      </c>
      <c r="S42" s="110">
        <f t="shared" si="0"/>
        <v>8580919</v>
      </c>
      <c r="T42" s="11" t="str">
        <f t="shared" si="1"/>
        <v>JUNIO</v>
      </c>
      <c r="U42" s="11">
        <f t="shared" si="2"/>
        <v>135</v>
      </c>
      <c r="AH42" s="4"/>
      <c r="AI42" s="4"/>
    </row>
    <row r="43" spans="1:35" customFormat="1" x14ac:dyDescent="0.25">
      <c r="A43" s="11">
        <v>2018</v>
      </c>
      <c r="B43" s="11">
        <v>136</v>
      </c>
      <c r="C43" s="11">
        <v>1</v>
      </c>
      <c r="D43" s="1">
        <v>43101</v>
      </c>
      <c r="E43" s="1">
        <v>43465</v>
      </c>
      <c r="F43" s="1">
        <v>43465</v>
      </c>
      <c r="G43" s="11" t="s">
        <v>246</v>
      </c>
      <c r="H43" s="11" t="s">
        <v>247</v>
      </c>
      <c r="I43" s="11">
        <v>151</v>
      </c>
      <c r="J43" s="225">
        <v>43298</v>
      </c>
      <c r="K43" s="11" t="s">
        <v>693</v>
      </c>
      <c r="L43" s="11" t="s">
        <v>241</v>
      </c>
      <c r="M43" s="11">
        <v>4029</v>
      </c>
      <c r="N43" s="26">
        <v>9786039</v>
      </c>
      <c r="O43" s="26">
        <v>0</v>
      </c>
      <c r="P43" s="26">
        <v>0</v>
      </c>
      <c r="Q43" s="26" t="s">
        <v>243</v>
      </c>
      <c r="R43" s="26">
        <v>0</v>
      </c>
      <c r="S43" s="110">
        <f t="shared" si="0"/>
        <v>9786039</v>
      </c>
      <c r="T43" s="11" t="str">
        <f t="shared" si="1"/>
        <v>JULIO</v>
      </c>
      <c r="U43" s="11">
        <f t="shared" si="2"/>
        <v>151</v>
      </c>
      <c r="AH43" s="4"/>
      <c r="AI43" s="4"/>
    </row>
    <row r="44" spans="1:35" customFormat="1" x14ac:dyDescent="0.25">
      <c r="A44" s="11">
        <v>2018</v>
      </c>
      <c r="B44" s="11">
        <v>136</v>
      </c>
      <c r="C44" s="11">
        <v>1</v>
      </c>
      <c r="D44" s="1">
        <v>43101</v>
      </c>
      <c r="E44" s="1">
        <v>43465</v>
      </c>
      <c r="F44" s="1">
        <v>43465</v>
      </c>
      <c r="G44" s="11" t="s">
        <v>246</v>
      </c>
      <c r="H44" s="11" t="s">
        <v>247</v>
      </c>
      <c r="I44" s="11">
        <v>168</v>
      </c>
      <c r="J44" s="225">
        <v>43334</v>
      </c>
      <c r="K44" s="11" t="s">
        <v>720</v>
      </c>
      <c r="L44" s="11" t="s">
        <v>241</v>
      </c>
      <c r="M44" s="11">
        <v>4799</v>
      </c>
      <c r="N44" s="26">
        <v>9383670</v>
      </c>
      <c r="O44" s="26">
        <v>0</v>
      </c>
      <c r="P44" s="26">
        <v>0</v>
      </c>
      <c r="Q44" s="26" t="s">
        <v>243</v>
      </c>
      <c r="R44" s="26">
        <v>0</v>
      </c>
      <c r="S44" s="110">
        <f t="shared" si="0"/>
        <v>9383670</v>
      </c>
      <c r="T44" s="11" t="str">
        <f t="shared" si="1"/>
        <v>AGOSTO</v>
      </c>
      <c r="U44" s="11">
        <f t="shared" si="2"/>
        <v>168</v>
      </c>
      <c r="AH44" s="4"/>
      <c r="AI44" s="4"/>
    </row>
    <row r="45" spans="1:35" customFormat="1" x14ac:dyDescent="0.25">
      <c r="A45" s="11">
        <v>2018</v>
      </c>
      <c r="B45" s="11">
        <v>136</v>
      </c>
      <c r="C45" s="11">
        <v>1</v>
      </c>
      <c r="D45" s="1">
        <v>43101</v>
      </c>
      <c r="E45" s="1">
        <v>43465</v>
      </c>
      <c r="F45" s="1">
        <v>43465</v>
      </c>
      <c r="G45" s="11" t="s">
        <v>246</v>
      </c>
      <c r="H45" s="11" t="s">
        <v>247</v>
      </c>
      <c r="I45" s="11">
        <v>185</v>
      </c>
      <c r="J45" s="225">
        <v>43361</v>
      </c>
      <c r="K45" s="11" t="s">
        <v>756</v>
      </c>
      <c r="L45" s="11" t="s">
        <v>241</v>
      </c>
      <c r="M45" s="11">
        <v>5463</v>
      </c>
      <c r="N45" s="26">
        <v>8452243</v>
      </c>
      <c r="O45" s="26">
        <v>0</v>
      </c>
      <c r="P45" s="26">
        <v>0</v>
      </c>
      <c r="Q45" s="26" t="s">
        <v>243</v>
      </c>
      <c r="R45" s="26">
        <v>0</v>
      </c>
      <c r="S45" s="110">
        <f t="shared" si="0"/>
        <v>8452243</v>
      </c>
      <c r="T45" s="11" t="str">
        <f t="shared" si="1"/>
        <v>SEPTIEMBRE</v>
      </c>
      <c r="U45" s="11">
        <f t="shared" si="2"/>
        <v>185</v>
      </c>
      <c r="AH45" s="4"/>
      <c r="AI45" s="4"/>
    </row>
    <row r="46" spans="1:35" customFormat="1" x14ac:dyDescent="0.25">
      <c r="A46" s="11">
        <v>2018</v>
      </c>
      <c r="B46" s="11">
        <v>136</v>
      </c>
      <c r="C46" s="11">
        <v>1</v>
      </c>
      <c r="D46" s="1">
        <v>43101</v>
      </c>
      <c r="E46" s="1">
        <v>43465</v>
      </c>
      <c r="F46" s="1">
        <v>43465</v>
      </c>
      <c r="G46" s="11" t="s">
        <v>246</v>
      </c>
      <c r="H46" s="11" t="s">
        <v>247</v>
      </c>
      <c r="I46" s="11">
        <v>199</v>
      </c>
      <c r="J46" s="225">
        <v>43390</v>
      </c>
      <c r="K46" s="11" t="s">
        <v>790</v>
      </c>
      <c r="L46" s="11" t="s">
        <v>326</v>
      </c>
      <c r="M46" s="11">
        <v>6168</v>
      </c>
      <c r="N46" s="26">
        <v>7540290</v>
      </c>
      <c r="O46" s="26">
        <v>0</v>
      </c>
      <c r="P46" s="26">
        <v>0</v>
      </c>
      <c r="Q46" s="26" t="s">
        <v>243</v>
      </c>
      <c r="R46" s="26">
        <v>0</v>
      </c>
      <c r="S46" s="110">
        <f t="shared" si="0"/>
        <v>7540290</v>
      </c>
      <c r="T46" s="11" t="str">
        <f t="shared" si="1"/>
        <v>OCTUBRE</v>
      </c>
      <c r="U46" s="11">
        <f t="shared" si="2"/>
        <v>199</v>
      </c>
      <c r="AH46" s="4"/>
      <c r="AI46" s="4"/>
    </row>
    <row r="47" spans="1:35" customFormat="1" x14ac:dyDescent="0.25">
      <c r="A47" s="11">
        <v>2018</v>
      </c>
      <c r="B47" s="11">
        <v>136</v>
      </c>
      <c r="C47" s="11">
        <v>1</v>
      </c>
      <c r="D47" s="1">
        <v>43101</v>
      </c>
      <c r="E47" s="1">
        <v>43465</v>
      </c>
      <c r="F47" s="1">
        <v>43465</v>
      </c>
      <c r="G47" s="11" t="s">
        <v>246</v>
      </c>
      <c r="H47" s="11" t="s">
        <v>247</v>
      </c>
      <c r="I47" s="11">
        <v>214</v>
      </c>
      <c r="J47" s="225">
        <v>43424</v>
      </c>
      <c r="K47" s="11" t="s">
        <v>791</v>
      </c>
      <c r="L47" s="11" t="s">
        <v>241</v>
      </c>
      <c r="M47" s="11">
        <v>6984</v>
      </c>
      <c r="N47" s="26">
        <v>8613406</v>
      </c>
      <c r="O47" s="26">
        <v>0</v>
      </c>
      <c r="P47" s="26">
        <v>0</v>
      </c>
      <c r="Q47" s="26" t="s">
        <v>243</v>
      </c>
      <c r="R47" s="26">
        <v>0</v>
      </c>
      <c r="S47" s="110">
        <f t="shared" si="0"/>
        <v>8613406</v>
      </c>
      <c r="T47" s="11" t="str">
        <f t="shared" si="1"/>
        <v>NOVIEMBRE</v>
      </c>
      <c r="U47" s="11">
        <f t="shared" si="2"/>
        <v>214</v>
      </c>
      <c r="AH47" s="4"/>
      <c r="AI47" s="4"/>
    </row>
    <row r="48" spans="1:35" customFormat="1" x14ac:dyDescent="0.25">
      <c r="A48" s="11">
        <v>2018</v>
      </c>
      <c r="B48" s="11">
        <v>136</v>
      </c>
      <c r="C48" s="11">
        <v>1</v>
      </c>
      <c r="D48" s="1">
        <v>43101</v>
      </c>
      <c r="E48" s="1">
        <v>43465</v>
      </c>
      <c r="F48" s="1">
        <v>43465</v>
      </c>
      <c r="G48" s="11" t="s">
        <v>246</v>
      </c>
      <c r="H48" s="11" t="s">
        <v>247</v>
      </c>
      <c r="I48" s="11">
        <v>224</v>
      </c>
      <c r="J48" s="225">
        <v>43441</v>
      </c>
      <c r="K48" s="11" t="s">
        <v>860</v>
      </c>
      <c r="L48" s="11" t="s">
        <v>241</v>
      </c>
      <c r="M48" s="11">
        <v>7407</v>
      </c>
      <c r="N48" s="26">
        <v>6799529</v>
      </c>
      <c r="O48" s="26">
        <v>0</v>
      </c>
      <c r="P48" s="26">
        <v>0</v>
      </c>
      <c r="Q48" s="26" t="s">
        <v>243</v>
      </c>
      <c r="R48" s="26">
        <v>0</v>
      </c>
      <c r="S48" s="110">
        <f t="shared" si="0"/>
        <v>6799529</v>
      </c>
      <c r="T48" s="11" t="str">
        <f t="shared" si="1"/>
        <v>DICIEMBRE</v>
      </c>
      <c r="U48" s="11">
        <f t="shared" si="2"/>
        <v>224</v>
      </c>
      <c r="AH48" s="4"/>
      <c r="AI48" s="4"/>
    </row>
    <row r="49" spans="1:35" customFormat="1" x14ac:dyDescent="0.25">
      <c r="A49" s="11">
        <v>2018</v>
      </c>
      <c r="B49" s="11">
        <v>136</v>
      </c>
      <c r="C49" s="11">
        <v>1</v>
      </c>
      <c r="D49" s="1">
        <v>43101</v>
      </c>
      <c r="E49" s="1">
        <v>43465</v>
      </c>
      <c r="F49" s="1">
        <v>43465</v>
      </c>
      <c r="G49" s="11" t="s">
        <v>248</v>
      </c>
      <c r="H49" s="11" t="s">
        <v>249</v>
      </c>
      <c r="I49" s="11">
        <v>90</v>
      </c>
      <c r="J49" s="225">
        <v>43122</v>
      </c>
      <c r="K49" s="11" t="s">
        <v>242</v>
      </c>
      <c r="L49" s="11" t="s">
        <v>241</v>
      </c>
      <c r="M49" s="11">
        <v>444</v>
      </c>
      <c r="N49" s="26">
        <v>555729</v>
      </c>
      <c r="O49" s="26">
        <v>0</v>
      </c>
      <c r="P49" s="26">
        <v>0</v>
      </c>
      <c r="Q49" s="26" t="s">
        <v>243</v>
      </c>
      <c r="R49" s="26">
        <v>0</v>
      </c>
      <c r="S49" s="110">
        <f t="shared" si="0"/>
        <v>555729</v>
      </c>
      <c r="T49" s="11" t="str">
        <f t="shared" si="1"/>
        <v>ENERO</v>
      </c>
      <c r="U49" s="11">
        <f t="shared" si="2"/>
        <v>90</v>
      </c>
      <c r="AH49" s="4"/>
      <c r="AI49" s="4"/>
    </row>
    <row r="50" spans="1:35" customFormat="1" x14ac:dyDescent="0.25">
      <c r="A50" s="11">
        <v>2018</v>
      </c>
      <c r="B50" s="11">
        <v>136</v>
      </c>
      <c r="C50" s="11">
        <v>1</v>
      </c>
      <c r="D50" s="1">
        <v>43101</v>
      </c>
      <c r="E50" s="1">
        <v>43465</v>
      </c>
      <c r="F50" s="1">
        <v>43465</v>
      </c>
      <c r="G50" s="11" t="s">
        <v>248</v>
      </c>
      <c r="H50" s="11" t="s">
        <v>249</v>
      </c>
      <c r="I50" s="11">
        <v>111</v>
      </c>
      <c r="J50" s="225">
        <v>43147</v>
      </c>
      <c r="K50" s="11" t="s">
        <v>516</v>
      </c>
      <c r="L50" s="11" t="s">
        <v>241</v>
      </c>
      <c r="M50" s="11">
        <v>1026</v>
      </c>
      <c r="N50" s="26">
        <v>555729</v>
      </c>
      <c r="O50" s="26">
        <v>0</v>
      </c>
      <c r="P50" s="26">
        <v>0</v>
      </c>
      <c r="Q50" s="26" t="s">
        <v>243</v>
      </c>
      <c r="R50" s="26">
        <v>0</v>
      </c>
      <c r="S50" s="110">
        <f t="shared" si="0"/>
        <v>555729</v>
      </c>
      <c r="T50" s="11" t="str">
        <f t="shared" si="1"/>
        <v>FEBRERO</v>
      </c>
      <c r="U50" s="11">
        <f t="shared" si="2"/>
        <v>111</v>
      </c>
      <c r="AH50" s="4"/>
      <c r="AI50" s="4"/>
    </row>
    <row r="51" spans="1:35" customFormat="1" x14ac:dyDescent="0.25">
      <c r="A51" s="11">
        <v>2018</v>
      </c>
      <c r="B51" s="11">
        <v>136</v>
      </c>
      <c r="C51" s="11">
        <v>1</v>
      </c>
      <c r="D51" s="1">
        <v>43101</v>
      </c>
      <c r="E51" s="1">
        <v>43465</v>
      </c>
      <c r="F51" s="1">
        <v>43465</v>
      </c>
      <c r="G51" s="11" t="s">
        <v>248</v>
      </c>
      <c r="H51" s="11" t="s">
        <v>249</v>
      </c>
      <c r="I51" s="11">
        <v>116</v>
      </c>
      <c r="J51" s="225">
        <v>43174</v>
      </c>
      <c r="K51" s="11" t="s">
        <v>588</v>
      </c>
      <c r="L51" s="11" t="s">
        <v>594</v>
      </c>
      <c r="M51" s="11">
        <v>1606</v>
      </c>
      <c r="N51" s="26">
        <v>617477</v>
      </c>
      <c r="O51" s="26">
        <v>0</v>
      </c>
      <c r="P51" s="26">
        <v>0</v>
      </c>
      <c r="Q51" s="26" t="s">
        <v>243</v>
      </c>
      <c r="R51" s="26">
        <v>0</v>
      </c>
      <c r="S51" s="110">
        <f t="shared" si="0"/>
        <v>617477</v>
      </c>
      <c r="T51" s="11" t="str">
        <f t="shared" si="1"/>
        <v>MARZO</v>
      </c>
      <c r="U51" s="11">
        <f t="shared" si="2"/>
        <v>116</v>
      </c>
      <c r="AH51" s="4"/>
      <c r="AI51" s="4"/>
    </row>
    <row r="52" spans="1:35" customFormat="1" x14ac:dyDescent="0.25">
      <c r="A52" s="11">
        <v>2018</v>
      </c>
      <c r="B52" s="11">
        <v>136</v>
      </c>
      <c r="C52" s="11">
        <v>1</v>
      </c>
      <c r="D52" s="1">
        <v>43101</v>
      </c>
      <c r="E52" s="1">
        <v>43465</v>
      </c>
      <c r="F52" s="1">
        <v>43465</v>
      </c>
      <c r="G52" s="11" t="s">
        <v>248</v>
      </c>
      <c r="H52" s="11" t="s">
        <v>249</v>
      </c>
      <c r="I52" s="11">
        <v>123</v>
      </c>
      <c r="J52" s="225">
        <v>43207</v>
      </c>
      <c r="K52" s="11" t="s">
        <v>609</v>
      </c>
      <c r="L52" s="11" t="s">
        <v>241</v>
      </c>
      <c r="M52" s="11">
        <v>2195</v>
      </c>
      <c r="N52" s="26">
        <v>617477</v>
      </c>
      <c r="O52" s="26">
        <v>617477</v>
      </c>
      <c r="P52" s="26">
        <v>0</v>
      </c>
      <c r="Q52" s="26" t="s">
        <v>270</v>
      </c>
      <c r="R52" s="26">
        <v>0</v>
      </c>
      <c r="S52" s="110">
        <f t="shared" si="0"/>
        <v>0</v>
      </c>
      <c r="T52" s="11" t="str">
        <f t="shared" si="1"/>
        <v>ABRIL</v>
      </c>
      <c r="U52" s="11">
        <f t="shared" si="2"/>
        <v>123</v>
      </c>
      <c r="AH52" s="4"/>
      <c r="AI52" s="4"/>
    </row>
    <row r="53" spans="1:35" customFormat="1" x14ac:dyDescent="0.25">
      <c r="A53" s="11">
        <v>2018</v>
      </c>
      <c r="B53" s="11">
        <v>136</v>
      </c>
      <c r="C53" s="11">
        <v>1</v>
      </c>
      <c r="D53" s="1">
        <v>43101</v>
      </c>
      <c r="E53" s="1">
        <v>43465</v>
      </c>
      <c r="F53" s="1">
        <v>43465</v>
      </c>
      <c r="G53" s="11" t="s">
        <v>248</v>
      </c>
      <c r="H53" s="11" t="s">
        <v>249</v>
      </c>
      <c r="I53" s="11">
        <v>124</v>
      </c>
      <c r="J53" s="225">
        <v>43209</v>
      </c>
      <c r="K53" s="11" t="s">
        <v>616</v>
      </c>
      <c r="L53" s="11" t="s">
        <v>241</v>
      </c>
      <c r="M53" s="11">
        <v>2224</v>
      </c>
      <c r="N53" s="26">
        <v>617477</v>
      </c>
      <c r="O53" s="26">
        <v>0</v>
      </c>
      <c r="P53" s="26">
        <v>0</v>
      </c>
      <c r="Q53" s="26" t="s">
        <v>243</v>
      </c>
      <c r="R53" s="26">
        <v>0</v>
      </c>
      <c r="S53" s="110">
        <f t="shared" si="0"/>
        <v>617477</v>
      </c>
      <c r="T53" s="11" t="str">
        <f t="shared" si="1"/>
        <v>ABRIL</v>
      </c>
      <c r="U53" s="11">
        <f t="shared" si="2"/>
        <v>124</v>
      </c>
      <c r="AH53" s="4"/>
      <c r="AI53" s="4"/>
    </row>
    <row r="54" spans="1:35" customFormat="1" x14ac:dyDescent="0.25">
      <c r="A54" s="11">
        <v>2018</v>
      </c>
      <c r="B54" s="11">
        <v>136</v>
      </c>
      <c r="C54" s="11">
        <v>1</v>
      </c>
      <c r="D54" s="1">
        <v>43101</v>
      </c>
      <c r="E54" s="1">
        <v>43465</v>
      </c>
      <c r="F54" s="1">
        <v>43465</v>
      </c>
      <c r="G54" s="11" t="s">
        <v>248</v>
      </c>
      <c r="H54" s="11" t="s">
        <v>249</v>
      </c>
      <c r="I54" s="11">
        <v>131</v>
      </c>
      <c r="J54" s="225">
        <v>43241</v>
      </c>
      <c r="K54" s="11" t="s">
        <v>639</v>
      </c>
      <c r="L54" s="11" t="s">
        <v>241</v>
      </c>
      <c r="M54" s="11">
        <v>2766</v>
      </c>
      <c r="N54" s="26">
        <v>617477</v>
      </c>
      <c r="O54" s="26">
        <v>0</v>
      </c>
      <c r="P54" s="26">
        <v>0</v>
      </c>
      <c r="Q54" s="26" t="s">
        <v>243</v>
      </c>
      <c r="R54" s="26">
        <v>0</v>
      </c>
      <c r="S54" s="110">
        <f t="shared" si="0"/>
        <v>617477</v>
      </c>
      <c r="T54" s="11" t="str">
        <f t="shared" si="1"/>
        <v>MAYO</v>
      </c>
      <c r="U54" s="11">
        <f t="shared" si="2"/>
        <v>131</v>
      </c>
      <c r="AH54" s="4"/>
      <c r="AI54" s="4"/>
    </row>
    <row r="55" spans="1:35" customFormat="1" x14ac:dyDescent="0.25">
      <c r="A55" s="11">
        <v>2018</v>
      </c>
      <c r="B55" s="11">
        <v>136</v>
      </c>
      <c r="C55" s="11">
        <v>1</v>
      </c>
      <c r="D55" s="1">
        <v>43101</v>
      </c>
      <c r="E55" s="1">
        <v>43465</v>
      </c>
      <c r="F55" s="1">
        <v>43465</v>
      </c>
      <c r="G55" s="11" t="s">
        <v>248</v>
      </c>
      <c r="H55" s="11" t="s">
        <v>249</v>
      </c>
      <c r="I55" s="11">
        <v>132</v>
      </c>
      <c r="J55" s="225">
        <v>43241</v>
      </c>
      <c r="K55" s="11" t="s">
        <v>640</v>
      </c>
      <c r="L55" s="11" t="s">
        <v>241</v>
      </c>
      <c r="M55" s="11">
        <v>2720</v>
      </c>
      <c r="N55" s="26">
        <v>294252</v>
      </c>
      <c r="O55" s="26">
        <v>294252</v>
      </c>
      <c r="P55" s="26">
        <v>0</v>
      </c>
      <c r="Q55" s="26" t="s">
        <v>270</v>
      </c>
      <c r="R55" s="26">
        <v>0</v>
      </c>
      <c r="S55" s="110">
        <f t="shared" si="0"/>
        <v>0</v>
      </c>
      <c r="T55" s="11" t="str">
        <f t="shared" si="1"/>
        <v>MAYO</v>
      </c>
      <c r="U55" s="11">
        <f t="shared" si="2"/>
        <v>132</v>
      </c>
      <c r="AH55" s="4"/>
      <c r="AI55" s="4"/>
    </row>
    <row r="56" spans="1:35" customFormat="1" x14ac:dyDescent="0.25">
      <c r="A56" s="11">
        <v>2018</v>
      </c>
      <c r="B56" s="11">
        <v>136</v>
      </c>
      <c r="C56" s="11">
        <v>1</v>
      </c>
      <c r="D56" s="1">
        <v>43101</v>
      </c>
      <c r="E56" s="1">
        <v>43465</v>
      </c>
      <c r="F56" s="1">
        <v>43465</v>
      </c>
      <c r="G56" s="11" t="s">
        <v>248</v>
      </c>
      <c r="H56" s="11" t="s">
        <v>249</v>
      </c>
      <c r="I56" s="11">
        <v>135</v>
      </c>
      <c r="J56" s="225">
        <v>43258</v>
      </c>
      <c r="K56" s="11" t="s">
        <v>657</v>
      </c>
      <c r="L56" s="11" t="s">
        <v>241</v>
      </c>
      <c r="M56" s="11">
        <v>3118</v>
      </c>
      <c r="N56" s="26">
        <v>552789</v>
      </c>
      <c r="O56" s="26">
        <v>0</v>
      </c>
      <c r="P56" s="26">
        <v>0</v>
      </c>
      <c r="Q56" s="26" t="s">
        <v>243</v>
      </c>
      <c r="R56" s="26">
        <v>0</v>
      </c>
      <c r="S56" s="110">
        <f t="shared" si="0"/>
        <v>552789</v>
      </c>
      <c r="T56" s="11" t="str">
        <f t="shared" si="1"/>
        <v>JUNIO</v>
      </c>
      <c r="U56" s="11">
        <f t="shared" si="2"/>
        <v>135</v>
      </c>
      <c r="AH56" s="4"/>
      <c r="AI56" s="4"/>
    </row>
    <row r="57" spans="1:35" customFormat="1" x14ac:dyDescent="0.25">
      <c r="A57" s="11">
        <v>2018</v>
      </c>
      <c r="B57" s="11">
        <v>136</v>
      </c>
      <c r="C57" s="11">
        <v>1</v>
      </c>
      <c r="D57" s="1">
        <v>43101</v>
      </c>
      <c r="E57" s="1">
        <v>43465</v>
      </c>
      <c r="F57" s="1">
        <v>43465</v>
      </c>
      <c r="G57" s="11" t="s">
        <v>248</v>
      </c>
      <c r="H57" s="11" t="s">
        <v>249</v>
      </c>
      <c r="I57" s="11">
        <v>136</v>
      </c>
      <c r="J57" s="225">
        <v>43263</v>
      </c>
      <c r="K57" s="11" t="s">
        <v>660</v>
      </c>
      <c r="L57" s="11" t="s">
        <v>241</v>
      </c>
      <c r="M57" s="11">
        <v>3199</v>
      </c>
      <c r="N57" s="26">
        <v>302992</v>
      </c>
      <c r="O57" s="26">
        <v>302992</v>
      </c>
      <c r="P57" s="26">
        <v>0</v>
      </c>
      <c r="Q57" s="26" t="s">
        <v>270</v>
      </c>
      <c r="R57" s="26">
        <v>0</v>
      </c>
      <c r="S57" s="110">
        <f t="shared" si="0"/>
        <v>0</v>
      </c>
      <c r="T57" s="11" t="str">
        <f t="shared" si="1"/>
        <v>JUNIO</v>
      </c>
      <c r="U57" s="11">
        <f t="shared" si="2"/>
        <v>136</v>
      </c>
      <c r="AH57" s="4"/>
      <c r="AI57" s="4"/>
    </row>
    <row r="58" spans="1:35" customFormat="1" x14ac:dyDescent="0.25">
      <c r="A58" s="11">
        <v>2018</v>
      </c>
      <c r="B58" s="11">
        <v>136</v>
      </c>
      <c r="C58" s="11">
        <v>1</v>
      </c>
      <c r="D58" s="1">
        <v>43101</v>
      </c>
      <c r="E58" s="1">
        <v>43465</v>
      </c>
      <c r="F58" s="1">
        <v>43465</v>
      </c>
      <c r="G58" s="11" t="s">
        <v>248</v>
      </c>
      <c r="H58" s="11" t="s">
        <v>249</v>
      </c>
      <c r="I58" s="11">
        <v>151</v>
      </c>
      <c r="J58" s="225">
        <v>43298</v>
      </c>
      <c r="K58" s="11" t="s">
        <v>693</v>
      </c>
      <c r="L58" s="11" t="s">
        <v>241</v>
      </c>
      <c r="M58" s="11">
        <v>4029</v>
      </c>
      <c r="N58" s="26">
        <v>617477</v>
      </c>
      <c r="O58" s="26">
        <v>0</v>
      </c>
      <c r="P58" s="26">
        <v>0</v>
      </c>
      <c r="Q58" s="26" t="s">
        <v>243</v>
      </c>
      <c r="R58" s="26">
        <v>0</v>
      </c>
      <c r="S58" s="110">
        <f t="shared" si="0"/>
        <v>617477</v>
      </c>
      <c r="T58" s="11" t="str">
        <f t="shared" si="1"/>
        <v>JULIO</v>
      </c>
      <c r="U58" s="11">
        <f t="shared" si="2"/>
        <v>151</v>
      </c>
      <c r="AH58" s="4"/>
      <c r="AI58" s="4"/>
    </row>
    <row r="59" spans="1:35" customFormat="1" x14ac:dyDescent="0.25">
      <c r="A59" s="11">
        <v>2018</v>
      </c>
      <c r="B59" s="11">
        <v>136</v>
      </c>
      <c r="C59" s="11">
        <v>1</v>
      </c>
      <c r="D59" s="1">
        <v>43101</v>
      </c>
      <c r="E59" s="1">
        <v>43465</v>
      </c>
      <c r="F59" s="1">
        <v>43465</v>
      </c>
      <c r="G59" s="11" t="s">
        <v>248</v>
      </c>
      <c r="H59" s="11" t="s">
        <v>249</v>
      </c>
      <c r="I59" s="11">
        <v>168</v>
      </c>
      <c r="J59" s="225">
        <v>43334</v>
      </c>
      <c r="K59" s="11" t="s">
        <v>720</v>
      </c>
      <c r="L59" s="11" t="s">
        <v>241</v>
      </c>
      <c r="M59" s="11">
        <v>4799</v>
      </c>
      <c r="N59" s="26">
        <v>617477</v>
      </c>
      <c r="O59" s="26">
        <v>0</v>
      </c>
      <c r="P59" s="26">
        <v>0</v>
      </c>
      <c r="Q59" s="26" t="s">
        <v>243</v>
      </c>
      <c r="R59" s="26">
        <v>0</v>
      </c>
      <c r="S59" s="110">
        <f t="shared" si="0"/>
        <v>617477</v>
      </c>
      <c r="T59" s="11" t="str">
        <f t="shared" si="1"/>
        <v>AGOSTO</v>
      </c>
      <c r="U59" s="11">
        <f t="shared" si="2"/>
        <v>168</v>
      </c>
      <c r="AH59" s="4"/>
      <c r="AI59" s="4"/>
    </row>
    <row r="60" spans="1:35" customFormat="1" x14ac:dyDescent="0.25">
      <c r="A60" s="11">
        <v>2018</v>
      </c>
      <c r="B60" s="11">
        <v>136</v>
      </c>
      <c r="C60" s="11">
        <v>1</v>
      </c>
      <c r="D60" s="1">
        <v>43101</v>
      </c>
      <c r="E60" s="1">
        <v>43465</v>
      </c>
      <c r="F60" s="1">
        <v>43465</v>
      </c>
      <c r="G60" s="11" t="s">
        <v>248</v>
      </c>
      <c r="H60" s="11" t="s">
        <v>249</v>
      </c>
      <c r="I60" s="11">
        <v>185</v>
      </c>
      <c r="J60" s="225">
        <v>43361</v>
      </c>
      <c r="K60" s="11" t="s">
        <v>756</v>
      </c>
      <c r="L60" s="11" t="s">
        <v>241</v>
      </c>
      <c r="M60" s="11">
        <v>5463</v>
      </c>
      <c r="N60" s="26">
        <v>555729</v>
      </c>
      <c r="O60" s="26">
        <v>0</v>
      </c>
      <c r="P60" s="26">
        <v>0</v>
      </c>
      <c r="Q60" s="26" t="s">
        <v>243</v>
      </c>
      <c r="R60" s="26">
        <v>0</v>
      </c>
      <c r="S60" s="110">
        <f t="shared" si="0"/>
        <v>555729</v>
      </c>
      <c r="T60" s="11" t="str">
        <f t="shared" si="1"/>
        <v>SEPTIEMBRE</v>
      </c>
      <c r="U60" s="11">
        <f t="shared" si="2"/>
        <v>185</v>
      </c>
      <c r="AH60" s="4"/>
      <c r="AI60" s="4"/>
    </row>
    <row r="61" spans="1:35" customFormat="1" x14ac:dyDescent="0.25">
      <c r="A61" s="11">
        <v>2018</v>
      </c>
      <c r="B61" s="11">
        <v>136</v>
      </c>
      <c r="C61" s="11">
        <v>1</v>
      </c>
      <c r="D61" s="1">
        <v>43101</v>
      </c>
      <c r="E61" s="1">
        <v>43465</v>
      </c>
      <c r="F61" s="1">
        <v>43465</v>
      </c>
      <c r="G61" s="11" t="s">
        <v>248</v>
      </c>
      <c r="H61" s="11" t="s">
        <v>249</v>
      </c>
      <c r="I61" s="11">
        <v>199</v>
      </c>
      <c r="J61" s="225">
        <v>43390</v>
      </c>
      <c r="K61" s="11" t="s">
        <v>790</v>
      </c>
      <c r="L61" s="11" t="s">
        <v>326</v>
      </c>
      <c r="M61" s="11">
        <v>6168</v>
      </c>
      <c r="N61" s="26">
        <v>617477</v>
      </c>
      <c r="O61" s="26">
        <v>0</v>
      </c>
      <c r="P61" s="26">
        <v>0</v>
      </c>
      <c r="Q61" s="26" t="s">
        <v>243</v>
      </c>
      <c r="R61" s="26">
        <v>0</v>
      </c>
      <c r="S61" s="110">
        <f t="shared" si="0"/>
        <v>617477</v>
      </c>
      <c r="T61" s="11" t="str">
        <f t="shared" si="1"/>
        <v>OCTUBRE</v>
      </c>
      <c r="U61" s="11">
        <f t="shared" si="2"/>
        <v>199</v>
      </c>
      <c r="AH61" s="4"/>
      <c r="AI61" s="4"/>
    </row>
    <row r="62" spans="1:35" customFormat="1" x14ac:dyDescent="0.25">
      <c r="A62" s="11">
        <v>2018</v>
      </c>
      <c r="B62" s="11">
        <v>136</v>
      </c>
      <c r="C62" s="11">
        <v>1</v>
      </c>
      <c r="D62" s="1">
        <v>43101</v>
      </c>
      <c r="E62" s="1">
        <v>43465</v>
      </c>
      <c r="F62" s="1">
        <v>43465</v>
      </c>
      <c r="G62" s="11" t="s">
        <v>248</v>
      </c>
      <c r="H62" s="11" t="s">
        <v>249</v>
      </c>
      <c r="I62" s="11">
        <v>214</v>
      </c>
      <c r="J62" s="225">
        <v>43424</v>
      </c>
      <c r="K62" s="11" t="s">
        <v>791</v>
      </c>
      <c r="L62" s="11" t="s">
        <v>241</v>
      </c>
      <c r="M62" s="11">
        <v>6984</v>
      </c>
      <c r="N62" s="26">
        <v>702748</v>
      </c>
      <c r="O62" s="26">
        <v>0</v>
      </c>
      <c r="P62" s="26">
        <v>0</v>
      </c>
      <c r="Q62" s="26" t="s">
        <v>243</v>
      </c>
      <c r="R62" s="26">
        <v>0</v>
      </c>
      <c r="S62" s="110">
        <f t="shared" si="0"/>
        <v>702748</v>
      </c>
      <c r="T62" s="11" t="str">
        <f t="shared" si="1"/>
        <v>NOVIEMBRE</v>
      </c>
      <c r="U62" s="11">
        <f t="shared" si="2"/>
        <v>214</v>
      </c>
      <c r="AH62" s="4"/>
      <c r="AI62" s="4"/>
    </row>
    <row r="63" spans="1:35" customFormat="1" x14ac:dyDescent="0.25">
      <c r="A63" s="11">
        <v>2018</v>
      </c>
      <c r="B63" s="11">
        <v>136</v>
      </c>
      <c r="C63" s="11">
        <v>1</v>
      </c>
      <c r="D63" s="1">
        <v>43101</v>
      </c>
      <c r="E63" s="1">
        <v>43465</v>
      </c>
      <c r="F63" s="1">
        <v>43465</v>
      </c>
      <c r="G63" s="11" t="s">
        <v>248</v>
      </c>
      <c r="H63" s="11" t="s">
        <v>249</v>
      </c>
      <c r="I63" s="11">
        <v>224</v>
      </c>
      <c r="J63" s="225">
        <v>43441</v>
      </c>
      <c r="K63" s="11" t="s">
        <v>860</v>
      </c>
      <c r="L63" s="11" t="s">
        <v>241</v>
      </c>
      <c r="M63" s="11">
        <v>7407</v>
      </c>
      <c r="N63" s="26">
        <v>676284</v>
      </c>
      <c r="O63" s="26">
        <v>0</v>
      </c>
      <c r="P63" s="26">
        <v>0</v>
      </c>
      <c r="Q63" s="26" t="s">
        <v>243</v>
      </c>
      <c r="R63" s="26">
        <v>0</v>
      </c>
      <c r="S63" s="110">
        <f t="shared" si="0"/>
        <v>676284</v>
      </c>
      <c r="T63" s="11" t="str">
        <f t="shared" si="1"/>
        <v>DICIEMBRE</v>
      </c>
      <c r="U63" s="11">
        <f t="shared" si="2"/>
        <v>224</v>
      </c>
      <c r="AH63" s="4"/>
      <c r="AI63" s="4"/>
    </row>
    <row r="64" spans="1:35" customFormat="1" x14ac:dyDescent="0.25">
      <c r="A64" s="11">
        <v>2018</v>
      </c>
      <c r="B64" s="11">
        <v>136</v>
      </c>
      <c r="C64" s="11">
        <v>1</v>
      </c>
      <c r="D64" s="1">
        <v>43101</v>
      </c>
      <c r="E64" s="1">
        <v>43465</v>
      </c>
      <c r="F64" s="1">
        <v>43465</v>
      </c>
      <c r="G64" s="11" t="s">
        <v>250</v>
      </c>
      <c r="H64" s="11" t="s">
        <v>251</v>
      </c>
      <c r="I64" s="11">
        <v>90</v>
      </c>
      <c r="J64" s="225">
        <v>43122</v>
      </c>
      <c r="K64" s="11" t="s">
        <v>242</v>
      </c>
      <c r="L64" s="11" t="s">
        <v>241</v>
      </c>
      <c r="M64" s="11">
        <v>444</v>
      </c>
      <c r="N64" s="26">
        <v>532472</v>
      </c>
      <c r="O64" s="26">
        <v>0</v>
      </c>
      <c r="P64" s="26">
        <v>0</v>
      </c>
      <c r="Q64" s="26" t="s">
        <v>243</v>
      </c>
      <c r="R64" s="26">
        <v>0</v>
      </c>
      <c r="S64" s="110">
        <f t="shared" si="0"/>
        <v>532472</v>
      </c>
      <c r="T64" s="11" t="str">
        <f t="shared" si="1"/>
        <v>ENERO</v>
      </c>
      <c r="U64" s="11">
        <f t="shared" si="2"/>
        <v>90</v>
      </c>
      <c r="AH64" s="4"/>
      <c r="AI64" s="4"/>
    </row>
    <row r="65" spans="1:35" customFormat="1" x14ac:dyDescent="0.25">
      <c r="A65" s="11">
        <v>2018</v>
      </c>
      <c r="B65" s="11">
        <v>136</v>
      </c>
      <c r="C65" s="11">
        <v>1</v>
      </c>
      <c r="D65" s="1">
        <v>43101</v>
      </c>
      <c r="E65" s="1">
        <v>43465</v>
      </c>
      <c r="F65" s="1">
        <v>43465</v>
      </c>
      <c r="G65" s="11" t="s">
        <v>250</v>
      </c>
      <c r="H65" s="11" t="s">
        <v>251</v>
      </c>
      <c r="I65" s="11">
        <v>111</v>
      </c>
      <c r="J65" s="225">
        <v>43147</v>
      </c>
      <c r="K65" s="11" t="s">
        <v>516</v>
      </c>
      <c r="L65" s="11" t="s">
        <v>241</v>
      </c>
      <c r="M65" s="11">
        <v>1026</v>
      </c>
      <c r="N65" s="26">
        <v>532472</v>
      </c>
      <c r="O65" s="26">
        <v>0</v>
      </c>
      <c r="P65" s="26">
        <v>0</v>
      </c>
      <c r="Q65" s="26" t="s">
        <v>243</v>
      </c>
      <c r="R65" s="26">
        <v>0</v>
      </c>
      <c r="S65" s="110">
        <f t="shared" si="0"/>
        <v>532472</v>
      </c>
      <c r="T65" s="11" t="str">
        <f t="shared" si="1"/>
        <v>FEBRERO</v>
      </c>
      <c r="U65" s="11">
        <f t="shared" si="2"/>
        <v>111</v>
      </c>
      <c r="AH65" s="4"/>
      <c r="AI65" s="4"/>
    </row>
    <row r="66" spans="1:35" customFormat="1" x14ac:dyDescent="0.25">
      <c r="A66" s="11">
        <v>2018</v>
      </c>
      <c r="B66" s="11">
        <v>136</v>
      </c>
      <c r="C66" s="11">
        <v>1</v>
      </c>
      <c r="D66" s="1">
        <v>43101</v>
      </c>
      <c r="E66" s="1">
        <v>43465</v>
      </c>
      <c r="F66" s="1">
        <v>43465</v>
      </c>
      <c r="G66" s="11" t="s">
        <v>250</v>
      </c>
      <c r="H66" s="11" t="s">
        <v>251</v>
      </c>
      <c r="I66" s="11">
        <v>116</v>
      </c>
      <c r="J66" s="225">
        <v>43174</v>
      </c>
      <c r="K66" s="11" t="s">
        <v>588</v>
      </c>
      <c r="L66" s="11" t="s">
        <v>594</v>
      </c>
      <c r="M66" s="11">
        <v>1606</v>
      </c>
      <c r="N66" s="26">
        <v>655821</v>
      </c>
      <c r="O66" s="26">
        <v>0</v>
      </c>
      <c r="P66" s="26">
        <v>0</v>
      </c>
      <c r="Q66" s="26" t="s">
        <v>243</v>
      </c>
      <c r="R66" s="26">
        <v>0</v>
      </c>
      <c r="S66" s="110">
        <f t="shared" ref="S66:S129" si="3">N66-O66</f>
        <v>655821</v>
      </c>
      <c r="T66" s="11" t="str">
        <f t="shared" si="1"/>
        <v>MARZO</v>
      </c>
      <c r="U66" s="11">
        <f t="shared" si="2"/>
        <v>116</v>
      </c>
      <c r="AH66" s="4"/>
      <c r="AI66" s="4"/>
    </row>
    <row r="67" spans="1:35" customFormat="1" x14ac:dyDescent="0.25">
      <c r="A67" s="11">
        <v>2018</v>
      </c>
      <c r="B67" s="11">
        <v>136</v>
      </c>
      <c r="C67" s="11">
        <v>1</v>
      </c>
      <c r="D67" s="1">
        <v>43101</v>
      </c>
      <c r="E67" s="1">
        <v>43465</v>
      </c>
      <c r="F67" s="1">
        <v>43465</v>
      </c>
      <c r="G67" s="11" t="s">
        <v>250</v>
      </c>
      <c r="H67" s="11" t="s">
        <v>251</v>
      </c>
      <c r="I67" s="11">
        <v>123</v>
      </c>
      <c r="J67" s="225">
        <v>43207</v>
      </c>
      <c r="K67" s="11" t="s">
        <v>609</v>
      </c>
      <c r="L67" s="11" t="s">
        <v>241</v>
      </c>
      <c r="M67" s="11">
        <v>2195</v>
      </c>
      <c r="N67" s="26">
        <v>6017</v>
      </c>
      <c r="O67" s="26">
        <v>6017</v>
      </c>
      <c r="P67" s="26">
        <v>0</v>
      </c>
      <c r="Q67" s="26" t="s">
        <v>270</v>
      </c>
      <c r="R67" s="26">
        <v>0</v>
      </c>
      <c r="S67" s="110">
        <f t="shared" si="3"/>
        <v>0</v>
      </c>
      <c r="T67" s="11" t="str">
        <f t="shared" ref="T67:T130" si="4">VLOOKUP(MONTH(J67),$W$2:$X$13,2,0)</f>
        <v>ABRIL</v>
      </c>
      <c r="U67" s="11">
        <f t="shared" ref="U67:U130" si="5">I67</f>
        <v>123</v>
      </c>
      <c r="AH67" s="4"/>
      <c r="AI67" s="4"/>
    </row>
    <row r="68" spans="1:35" customFormat="1" x14ac:dyDescent="0.25">
      <c r="A68" s="11">
        <v>2018</v>
      </c>
      <c r="B68" s="11">
        <v>136</v>
      </c>
      <c r="C68" s="11">
        <v>1</v>
      </c>
      <c r="D68" s="1">
        <v>43101</v>
      </c>
      <c r="E68" s="1">
        <v>43465</v>
      </c>
      <c r="F68" s="1">
        <v>43465</v>
      </c>
      <c r="G68" s="11" t="s">
        <v>250</v>
      </c>
      <c r="H68" s="11" t="s">
        <v>251</v>
      </c>
      <c r="I68" s="11">
        <v>124</v>
      </c>
      <c r="J68" s="225">
        <v>43209</v>
      </c>
      <c r="K68" s="11" t="s">
        <v>616</v>
      </c>
      <c r="L68" s="11" t="s">
        <v>241</v>
      </c>
      <c r="M68" s="11">
        <v>2224</v>
      </c>
      <c r="N68" s="26">
        <v>6017</v>
      </c>
      <c r="O68" s="26">
        <v>0</v>
      </c>
      <c r="P68" s="26">
        <v>0</v>
      </c>
      <c r="Q68" s="26" t="s">
        <v>243</v>
      </c>
      <c r="R68" s="26">
        <v>0</v>
      </c>
      <c r="S68" s="110">
        <f t="shared" si="3"/>
        <v>6017</v>
      </c>
      <c r="T68" s="11" t="str">
        <f t="shared" si="4"/>
        <v>ABRIL</v>
      </c>
      <c r="U68" s="11">
        <f t="shared" si="5"/>
        <v>124</v>
      </c>
      <c r="AH68" s="4"/>
      <c r="AI68" s="4"/>
    </row>
    <row r="69" spans="1:35" customFormat="1" x14ac:dyDescent="0.25">
      <c r="A69" s="11">
        <v>2018</v>
      </c>
      <c r="B69" s="11">
        <v>136</v>
      </c>
      <c r="C69" s="11">
        <v>1</v>
      </c>
      <c r="D69" s="1">
        <v>43101</v>
      </c>
      <c r="E69" s="1">
        <v>43465</v>
      </c>
      <c r="F69" s="1">
        <v>43465</v>
      </c>
      <c r="G69" s="11" t="s">
        <v>250</v>
      </c>
      <c r="H69" s="11" t="s">
        <v>251</v>
      </c>
      <c r="I69" s="11">
        <v>131</v>
      </c>
      <c r="J69" s="225">
        <v>43241</v>
      </c>
      <c r="K69" s="11" t="s">
        <v>639</v>
      </c>
      <c r="L69" s="11" t="s">
        <v>241</v>
      </c>
      <c r="M69" s="11">
        <v>2766</v>
      </c>
      <c r="N69" s="26">
        <v>6017</v>
      </c>
      <c r="O69" s="26">
        <v>0</v>
      </c>
      <c r="P69" s="26">
        <v>0</v>
      </c>
      <c r="Q69" s="26" t="s">
        <v>243</v>
      </c>
      <c r="R69" s="26">
        <v>0</v>
      </c>
      <c r="S69" s="110">
        <f t="shared" si="3"/>
        <v>6017</v>
      </c>
      <c r="T69" s="11" t="str">
        <f t="shared" si="4"/>
        <v>MAYO</v>
      </c>
      <c r="U69" s="11">
        <f t="shared" si="5"/>
        <v>131</v>
      </c>
      <c r="AH69" s="4"/>
      <c r="AI69" s="4"/>
    </row>
    <row r="70" spans="1:35" customFormat="1" x14ac:dyDescent="0.25">
      <c r="A70" s="11">
        <v>2018</v>
      </c>
      <c r="B70" s="11">
        <v>136</v>
      </c>
      <c r="C70" s="11">
        <v>1</v>
      </c>
      <c r="D70" s="1">
        <v>43101</v>
      </c>
      <c r="E70" s="1">
        <v>43465</v>
      </c>
      <c r="F70" s="1">
        <v>43465</v>
      </c>
      <c r="G70" s="11" t="s">
        <v>250</v>
      </c>
      <c r="H70" s="11" t="s">
        <v>251</v>
      </c>
      <c r="I70" s="11">
        <v>132</v>
      </c>
      <c r="J70" s="225">
        <v>43241</v>
      </c>
      <c r="K70" s="11" t="s">
        <v>640</v>
      </c>
      <c r="L70" s="11" t="s">
        <v>241</v>
      </c>
      <c r="M70" s="11">
        <v>2720</v>
      </c>
      <c r="N70" s="26">
        <v>200713</v>
      </c>
      <c r="O70" s="26">
        <v>200713</v>
      </c>
      <c r="P70" s="26">
        <v>0</v>
      </c>
      <c r="Q70" s="26" t="s">
        <v>270</v>
      </c>
      <c r="R70" s="26">
        <v>0</v>
      </c>
      <c r="S70" s="110">
        <f t="shared" si="3"/>
        <v>0</v>
      </c>
      <c r="T70" s="11" t="str">
        <f t="shared" si="4"/>
        <v>MAYO</v>
      </c>
      <c r="U70" s="11">
        <f t="shared" si="5"/>
        <v>132</v>
      </c>
      <c r="AH70" s="4"/>
      <c r="AI70" s="4"/>
    </row>
    <row r="71" spans="1:35" customFormat="1" x14ac:dyDescent="0.25">
      <c r="A71" s="11">
        <v>2018</v>
      </c>
      <c r="B71" s="11">
        <v>136</v>
      </c>
      <c r="C71" s="11">
        <v>1</v>
      </c>
      <c r="D71" s="1">
        <v>43101</v>
      </c>
      <c r="E71" s="1">
        <v>43465</v>
      </c>
      <c r="F71" s="1">
        <v>43465</v>
      </c>
      <c r="G71" s="11" t="s">
        <v>250</v>
      </c>
      <c r="H71" s="11" t="s">
        <v>251</v>
      </c>
      <c r="I71" s="11">
        <v>135</v>
      </c>
      <c r="J71" s="225">
        <v>43258</v>
      </c>
      <c r="K71" s="11" t="s">
        <v>657</v>
      </c>
      <c r="L71" s="11" t="s">
        <v>241</v>
      </c>
      <c r="M71" s="11">
        <v>3118</v>
      </c>
      <c r="N71" s="26">
        <v>525484</v>
      </c>
      <c r="O71" s="26">
        <v>0</v>
      </c>
      <c r="P71" s="26">
        <v>0</v>
      </c>
      <c r="Q71" s="26" t="s">
        <v>243</v>
      </c>
      <c r="R71" s="26">
        <v>0</v>
      </c>
      <c r="S71" s="110">
        <f t="shared" si="3"/>
        <v>525484</v>
      </c>
      <c r="T71" s="11" t="str">
        <f t="shared" si="4"/>
        <v>JUNIO</v>
      </c>
      <c r="U71" s="11">
        <f t="shared" si="5"/>
        <v>135</v>
      </c>
      <c r="AH71" s="4"/>
      <c r="AI71" s="4"/>
    </row>
    <row r="72" spans="1:35" customFormat="1" x14ac:dyDescent="0.25">
      <c r="A72" s="11">
        <v>2018</v>
      </c>
      <c r="B72" s="11">
        <v>136</v>
      </c>
      <c r="C72" s="11">
        <v>1</v>
      </c>
      <c r="D72" s="1">
        <v>43101</v>
      </c>
      <c r="E72" s="1">
        <v>43465</v>
      </c>
      <c r="F72" s="1">
        <v>43465</v>
      </c>
      <c r="G72" s="11" t="s">
        <v>250</v>
      </c>
      <c r="H72" s="11" t="s">
        <v>251</v>
      </c>
      <c r="I72" s="11">
        <v>136</v>
      </c>
      <c r="J72" s="225">
        <v>43263</v>
      </c>
      <c r="K72" s="11" t="s">
        <v>660</v>
      </c>
      <c r="L72" s="11" t="s">
        <v>241</v>
      </c>
      <c r="M72" s="11">
        <v>3199</v>
      </c>
      <c r="N72" s="26">
        <v>206675</v>
      </c>
      <c r="O72" s="26">
        <v>206675</v>
      </c>
      <c r="P72" s="26">
        <v>0</v>
      </c>
      <c r="Q72" s="26" t="s">
        <v>270</v>
      </c>
      <c r="R72" s="26">
        <v>0</v>
      </c>
      <c r="S72" s="110">
        <f t="shared" si="3"/>
        <v>0</v>
      </c>
      <c r="T72" s="11" t="str">
        <f t="shared" si="4"/>
        <v>JUNIO</v>
      </c>
      <c r="U72" s="11">
        <f t="shared" si="5"/>
        <v>136</v>
      </c>
      <c r="AH72" s="4"/>
      <c r="AI72" s="4"/>
    </row>
    <row r="73" spans="1:35" customFormat="1" x14ac:dyDescent="0.25">
      <c r="A73" s="11">
        <v>2018</v>
      </c>
      <c r="B73" s="11">
        <v>136</v>
      </c>
      <c r="C73" s="11">
        <v>1</v>
      </c>
      <c r="D73" s="1">
        <v>43101</v>
      </c>
      <c r="E73" s="1">
        <v>43465</v>
      </c>
      <c r="F73" s="1">
        <v>43465</v>
      </c>
      <c r="G73" s="11" t="s">
        <v>250</v>
      </c>
      <c r="H73" s="11" t="s">
        <v>251</v>
      </c>
      <c r="I73" s="11">
        <v>151</v>
      </c>
      <c r="J73" s="225">
        <v>43298</v>
      </c>
      <c r="K73" s="11" t="s">
        <v>693</v>
      </c>
      <c r="L73" s="11" t="s">
        <v>241</v>
      </c>
      <c r="M73" s="11">
        <v>4029</v>
      </c>
      <c r="N73" s="26">
        <v>589666</v>
      </c>
      <c r="O73" s="26">
        <v>0</v>
      </c>
      <c r="P73" s="26">
        <v>0</v>
      </c>
      <c r="Q73" s="26" t="s">
        <v>243</v>
      </c>
      <c r="R73" s="26">
        <v>0</v>
      </c>
      <c r="S73" s="110">
        <f t="shared" si="3"/>
        <v>589666</v>
      </c>
      <c r="T73" s="11" t="str">
        <f t="shared" si="4"/>
        <v>JULIO</v>
      </c>
      <c r="U73" s="11">
        <f t="shared" si="5"/>
        <v>151</v>
      </c>
      <c r="AH73" s="4"/>
      <c r="AI73" s="4"/>
    </row>
    <row r="74" spans="1:35" customFormat="1" x14ac:dyDescent="0.25">
      <c r="A74" s="11">
        <v>2018</v>
      </c>
      <c r="B74" s="11">
        <v>136</v>
      </c>
      <c r="C74" s="11">
        <v>1</v>
      </c>
      <c r="D74" s="1">
        <v>43101</v>
      </c>
      <c r="E74" s="1">
        <v>43465</v>
      </c>
      <c r="F74" s="1">
        <v>43465</v>
      </c>
      <c r="G74" s="11" t="s">
        <v>250</v>
      </c>
      <c r="H74" s="11" t="s">
        <v>251</v>
      </c>
      <c r="I74" s="11">
        <v>168</v>
      </c>
      <c r="J74" s="225">
        <v>43334</v>
      </c>
      <c r="K74" s="11" t="s">
        <v>720</v>
      </c>
      <c r="L74" s="11" t="s">
        <v>241</v>
      </c>
      <c r="M74" s="11">
        <v>4799</v>
      </c>
      <c r="N74" s="26">
        <v>6017</v>
      </c>
      <c r="O74" s="26">
        <v>0</v>
      </c>
      <c r="P74" s="26">
        <v>0</v>
      </c>
      <c r="Q74" s="26" t="s">
        <v>243</v>
      </c>
      <c r="R74" s="26">
        <v>0</v>
      </c>
      <c r="S74" s="110">
        <f t="shared" si="3"/>
        <v>6017</v>
      </c>
      <c r="T74" s="11" t="str">
        <f t="shared" si="4"/>
        <v>AGOSTO</v>
      </c>
      <c r="U74" s="11">
        <f t="shared" si="5"/>
        <v>168</v>
      </c>
      <c r="AH74" s="4"/>
      <c r="AI74" s="4"/>
    </row>
    <row r="75" spans="1:35" customFormat="1" x14ac:dyDescent="0.25">
      <c r="A75" s="11">
        <v>2018</v>
      </c>
      <c r="B75" s="11">
        <v>136</v>
      </c>
      <c r="C75" s="11">
        <v>1</v>
      </c>
      <c r="D75" s="1">
        <v>43101</v>
      </c>
      <c r="E75" s="1">
        <v>43465</v>
      </c>
      <c r="F75" s="1">
        <v>43465</v>
      </c>
      <c r="G75" s="11" t="s">
        <v>250</v>
      </c>
      <c r="H75" s="11" t="s">
        <v>251</v>
      </c>
      <c r="I75" s="11">
        <v>185</v>
      </c>
      <c r="J75" s="225">
        <v>43361</v>
      </c>
      <c r="K75" s="11" t="s">
        <v>756</v>
      </c>
      <c r="L75" s="11" t="s">
        <v>241</v>
      </c>
      <c r="M75" s="11">
        <v>5463</v>
      </c>
      <c r="N75" s="26">
        <v>559581</v>
      </c>
      <c r="O75" s="26">
        <v>0</v>
      </c>
      <c r="P75" s="26">
        <v>0</v>
      </c>
      <c r="Q75" s="26" t="s">
        <v>243</v>
      </c>
      <c r="R75" s="26">
        <v>0</v>
      </c>
      <c r="S75" s="110">
        <f t="shared" si="3"/>
        <v>559581</v>
      </c>
      <c r="T75" s="11" t="str">
        <f t="shared" si="4"/>
        <v>SEPTIEMBRE</v>
      </c>
      <c r="U75" s="11">
        <f t="shared" si="5"/>
        <v>185</v>
      </c>
      <c r="AH75" s="4"/>
      <c r="AI75" s="4"/>
    </row>
    <row r="76" spans="1:35" customFormat="1" x14ac:dyDescent="0.25">
      <c r="A76" s="11">
        <v>2018</v>
      </c>
      <c r="B76" s="11">
        <v>136</v>
      </c>
      <c r="C76" s="11">
        <v>1</v>
      </c>
      <c r="D76" s="1">
        <v>43101</v>
      </c>
      <c r="E76" s="1">
        <v>43465</v>
      </c>
      <c r="F76" s="1">
        <v>43465</v>
      </c>
      <c r="G76" s="11" t="s">
        <v>250</v>
      </c>
      <c r="H76" s="11" t="s">
        <v>251</v>
      </c>
      <c r="I76" s="11">
        <v>199</v>
      </c>
      <c r="J76" s="225">
        <v>43390</v>
      </c>
      <c r="K76" s="11" t="s">
        <v>790</v>
      </c>
      <c r="L76" s="11" t="s">
        <v>326</v>
      </c>
      <c r="M76" s="11">
        <v>6168</v>
      </c>
      <c r="N76" s="26">
        <v>6017</v>
      </c>
      <c r="O76" s="26">
        <v>0</v>
      </c>
      <c r="P76" s="26">
        <v>0</v>
      </c>
      <c r="Q76" s="26" t="s">
        <v>243</v>
      </c>
      <c r="R76" s="26">
        <v>0</v>
      </c>
      <c r="S76" s="110">
        <f t="shared" si="3"/>
        <v>6017</v>
      </c>
      <c r="T76" s="11" t="str">
        <f t="shared" si="4"/>
        <v>OCTUBRE</v>
      </c>
      <c r="U76" s="11">
        <f t="shared" si="5"/>
        <v>199</v>
      </c>
      <c r="AH76" s="4"/>
      <c r="AI76" s="4"/>
    </row>
    <row r="77" spans="1:35" customFormat="1" x14ac:dyDescent="0.25">
      <c r="A77" s="11">
        <v>2018</v>
      </c>
      <c r="B77" s="11">
        <v>136</v>
      </c>
      <c r="C77" s="11">
        <v>1</v>
      </c>
      <c r="D77" s="1">
        <v>43101</v>
      </c>
      <c r="E77" s="1">
        <v>43465</v>
      </c>
      <c r="F77" s="1">
        <v>43465</v>
      </c>
      <c r="G77" s="11" t="s">
        <v>250</v>
      </c>
      <c r="H77" s="11" t="s">
        <v>251</v>
      </c>
      <c r="I77" s="11">
        <v>214</v>
      </c>
      <c r="J77" s="225">
        <v>43424</v>
      </c>
      <c r="K77" s="11" t="s">
        <v>791</v>
      </c>
      <c r="L77" s="11" t="s">
        <v>241</v>
      </c>
      <c r="M77" s="11">
        <v>6984</v>
      </c>
      <c r="N77" s="26">
        <v>659864</v>
      </c>
      <c r="O77" s="26">
        <v>0</v>
      </c>
      <c r="P77" s="26">
        <v>0</v>
      </c>
      <c r="Q77" s="26" t="s">
        <v>243</v>
      </c>
      <c r="R77" s="26">
        <v>0</v>
      </c>
      <c r="S77" s="110">
        <f t="shared" si="3"/>
        <v>659864</v>
      </c>
      <c r="T77" s="11" t="str">
        <f t="shared" si="4"/>
        <v>NOVIEMBRE</v>
      </c>
      <c r="U77" s="11">
        <f t="shared" si="5"/>
        <v>214</v>
      </c>
      <c r="AH77" s="4"/>
      <c r="AI77" s="4"/>
    </row>
    <row r="78" spans="1:35" customFormat="1" x14ac:dyDescent="0.25">
      <c r="A78" s="11">
        <v>2018</v>
      </c>
      <c r="B78" s="11">
        <v>136</v>
      </c>
      <c r="C78" s="11">
        <v>1</v>
      </c>
      <c r="D78" s="1">
        <v>43101</v>
      </c>
      <c r="E78" s="1">
        <v>43465</v>
      </c>
      <c r="F78" s="1">
        <v>43465</v>
      </c>
      <c r="G78" s="11" t="s">
        <v>250</v>
      </c>
      <c r="H78" s="11" t="s">
        <v>251</v>
      </c>
      <c r="I78" s="11">
        <v>224</v>
      </c>
      <c r="J78" s="225">
        <v>43441</v>
      </c>
      <c r="K78" s="11" t="s">
        <v>860</v>
      </c>
      <c r="L78" s="11" t="s">
        <v>241</v>
      </c>
      <c r="M78" s="11">
        <v>7407</v>
      </c>
      <c r="N78" s="26">
        <v>631785</v>
      </c>
      <c r="O78" s="26">
        <v>0</v>
      </c>
      <c r="P78" s="26">
        <v>0</v>
      </c>
      <c r="Q78" s="26" t="s">
        <v>243</v>
      </c>
      <c r="R78" s="26">
        <v>0</v>
      </c>
      <c r="S78" s="110">
        <f t="shared" si="3"/>
        <v>631785</v>
      </c>
      <c r="T78" s="11" t="str">
        <f t="shared" si="4"/>
        <v>DICIEMBRE</v>
      </c>
      <c r="U78" s="11">
        <f t="shared" si="5"/>
        <v>224</v>
      </c>
      <c r="AH78" s="4"/>
      <c r="AI78" s="4"/>
    </row>
    <row r="79" spans="1:35" customFormat="1" x14ac:dyDescent="0.25">
      <c r="A79" s="11">
        <v>2018</v>
      </c>
      <c r="B79" s="11">
        <v>136</v>
      </c>
      <c r="C79" s="11">
        <v>1</v>
      </c>
      <c r="D79" s="1">
        <v>43101</v>
      </c>
      <c r="E79" s="1">
        <v>43465</v>
      </c>
      <c r="F79" s="1">
        <v>43465</v>
      </c>
      <c r="G79" s="11" t="s">
        <v>252</v>
      </c>
      <c r="H79" s="11" t="s">
        <v>253</v>
      </c>
      <c r="I79" s="11">
        <v>90</v>
      </c>
      <c r="J79" s="225">
        <v>43122</v>
      </c>
      <c r="K79" s="11" t="s">
        <v>242</v>
      </c>
      <c r="L79" s="11" t="s">
        <v>241</v>
      </c>
      <c r="M79" s="11">
        <v>444</v>
      </c>
      <c r="N79" s="26">
        <v>13445035</v>
      </c>
      <c r="O79" s="26">
        <v>0</v>
      </c>
      <c r="P79" s="26">
        <v>0</v>
      </c>
      <c r="Q79" s="26" t="s">
        <v>243</v>
      </c>
      <c r="R79" s="26">
        <v>0</v>
      </c>
      <c r="S79" s="110">
        <f t="shared" si="3"/>
        <v>13445035</v>
      </c>
      <c r="T79" s="11" t="str">
        <f t="shared" si="4"/>
        <v>ENERO</v>
      </c>
      <c r="U79" s="11">
        <f t="shared" si="5"/>
        <v>90</v>
      </c>
      <c r="AH79" s="4"/>
      <c r="AI79" s="4"/>
    </row>
    <row r="80" spans="1:35" customFormat="1" x14ac:dyDescent="0.25">
      <c r="A80" s="11">
        <v>2018</v>
      </c>
      <c r="B80" s="11">
        <v>136</v>
      </c>
      <c r="C80" s="11">
        <v>1</v>
      </c>
      <c r="D80" s="1">
        <v>43101</v>
      </c>
      <c r="E80" s="1">
        <v>43465</v>
      </c>
      <c r="F80" s="1">
        <v>43465</v>
      </c>
      <c r="G80" s="11" t="s">
        <v>252</v>
      </c>
      <c r="H80" s="11" t="s">
        <v>253</v>
      </c>
      <c r="I80" s="11">
        <v>111</v>
      </c>
      <c r="J80" s="225">
        <v>43147</v>
      </c>
      <c r="K80" s="11" t="s">
        <v>516</v>
      </c>
      <c r="L80" s="11" t="s">
        <v>241</v>
      </c>
      <c r="M80" s="11">
        <v>1026</v>
      </c>
      <c r="N80" s="26">
        <v>10084852</v>
      </c>
      <c r="O80" s="26">
        <v>0</v>
      </c>
      <c r="P80" s="26">
        <v>0</v>
      </c>
      <c r="Q80" s="26" t="s">
        <v>243</v>
      </c>
      <c r="R80" s="26">
        <v>0</v>
      </c>
      <c r="S80" s="110">
        <f t="shared" si="3"/>
        <v>10084852</v>
      </c>
      <c r="T80" s="11" t="str">
        <f t="shared" si="4"/>
        <v>FEBRERO</v>
      </c>
      <c r="U80" s="11">
        <f t="shared" si="5"/>
        <v>111</v>
      </c>
      <c r="AH80" s="4"/>
      <c r="AI80" s="4"/>
    </row>
    <row r="81" spans="1:35" customFormat="1" x14ac:dyDescent="0.25">
      <c r="A81" s="11">
        <v>2018</v>
      </c>
      <c r="B81" s="11">
        <v>136</v>
      </c>
      <c r="C81" s="11">
        <v>1</v>
      </c>
      <c r="D81" s="1">
        <v>43101</v>
      </c>
      <c r="E81" s="1">
        <v>43465</v>
      </c>
      <c r="F81" s="1">
        <v>43465</v>
      </c>
      <c r="G81" s="11" t="s">
        <v>252</v>
      </c>
      <c r="H81" s="11" t="s">
        <v>253</v>
      </c>
      <c r="I81" s="11">
        <v>116</v>
      </c>
      <c r="J81" s="225">
        <v>43174</v>
      </c>
      <c r="K81" s="11" t="s">
        <v>588</v>
      </c>
      <c r="L81" s="11" t="s">
        <v>594</v>
      </c>
      <c r="M81" s="11">
        <v>1606</v>
      </c>
      <c r="N81" s="26">
        <v>31505576</v>
      </c>
      <c r="O81" s="26">
        <v>0</v>
      </c>
      <c r="P81" s="26">
        <v>0</v>
      </c>
      <c r="Q81" s="26" t="s">
        <v>243</v>
      </c>
      <c r="R81" s="26">
        <v>0</v>
      </c>
      <c r="S81" s="110">
        <f t="shared" si="3"/>
        <v>31505576</v>
      </c>
      <c r="T81" s="11" t="str">
        <f t="shared" si="4"/>
        <v>MARZO</v>
      </c>
      <c r="U81" s="11">
        <f t="shared" si="5"/>
        <v>116</v>
      </c>
      <c r="AH81" s="4"/>
      <c r="AI81" s="4"/>
    </row>
    <row r="82" spans="1:35" customFormat="1" x14ac:dyDescent="0.25">
      <c r="A82" s="11">
        <v>2018</v>
      </c>
      <c r="B82" s="11">
        <v>136</v>
      </c>
      <c r="C82" s="11">
        <v>1</v>
      </c>
      <c r="D82" s="1">
        <v>43101</v>
      </c>
      <c r="E82" s="1">
        <v>43465</v>
      </c>
      <c r="F82" s="1">
        <v>43465</v>
      </c>
      <c r="G82" s="11" t="s">
        <v>252</v>
      </c>
      <c r="H82" s="11" t="s">
        <v>253</v>
      </c>
      <c r="I82" s="11">
        <v>123</v>
      </c>
      <c r="J82" s="225">
        <v>43207</v>
      </c>
      <c r="K82" s="11" t="s">
        <v>609</v>
      </c>
      <c r="L82" s="11" t="s">
        <v>241</v>
      </c>
      <c r="M82" s="11">
        <v>2195</v>
      </c>
      <c r="N82" s="26">
        <v>27497214</v>
      </c>
      <c r="O82" s="26">
        <v>27497214</v>
      </c>
      <c r="P82" s="26">
        <v>0</v>
      </c>
      <c r="Q82" s="26" t="s">
        <v>270</v>
      </c>
      <c r="R82" s="26">
        <v>0</v>
      </c>
      <c r="S82" s="110">
        <f t="shared" si="3"/>
        <v>0</v>
      </c>
      <c r="T82" s="11" t="str">
        <f t="shared" si="4"/>
        <v>ABRIL</v>
      </c>
      <c r="U82" s="11">
        <f t="shared" si="5"/>
        <v>123</v>
      </c>
      <c r="AH82" s="4"/>
      <c r="AI82" s="4"/>
    </row>
    <row r="83" spans="1:35" customFormat="1" x14ac:dyDescent="0.25">
      <c r="A83" s="11">
        <v>2018</v>
      </c>
      <c r="B83" s="11">
        <v>136</v>
      </c>
      <c r="C83" s="11">
        <v>1</v>
      </c>
      <c r="D83" s="1">
        <v>43101</v>
      </c>
      <c r="E83" s="1">
        <v>43465</v>
      </c>
      <c r="F83" s="1">
        <v>43465</v>
      </c>
      <c r="G83" s="11" t="s">
        <v>252</v>
      </c>
      <c r="H83" s="11" t="s">
        <v>253</v>
      </c>
      <c r="I83" s="11">
        <v>124</v>
      </c>
      <c r="J83" s="225">
        <v>43209</v>
      </c>
      <c r="K83" s="11" t="s">
        <v>616</v>
      </c>
      <c r="L83" s="11" t="s">
        <v>241</v>
      </c>
      <c r="M83" s="11">
        <v>2224</v>
      </c>
      <c r="N83" s="26">
        <v>27497214</v>
      </c>
      <c r="O83" s="26">
        <v>0</v>
      </c>
      <c r="P83" s="26">
        <v>0</v>
      </c>
      <c r="Q83" s="26" t="s">
        <v>243</v>
      </c>
      <c r="R83" s="26">
        <v>0</v>
      </c>
      <c r="S83" s="110">
        <f t="shared" si="3"/>
        <v>27497214</v>
      </c>
      <c r="T83" s="11" t="str">
        <f t="shared" si="4"/>
        <v>ABRIL</v>
      </c>
      <c r="U83" s="11">
        <f t="shared" si="5"/>
        <v>124</v>
      </c>
      <c r="AH83" s="4"/>
      <c r="AI83" s="4"/>
    </row>
    <row r="84" spans="1:35" customFormat="1" x14ac:dyDescent="0.25">
      <c r="A84" s="11">
        <v>2018</v>
      </c>
      <c r="B84" s="11">
        <v>136</v>
      </c>
      <c r="C84" s="11">
        <v>1</v>
      </c>
      <c r="D84" s="1">
        <v>43101</v>
      </c>
      <c r="E84" s="1">
        <v>43465</v>
      </c>
      <c r="F84" s="1">
        <v>43465</v>
      </c>
      <c r="G84" s="11" t="s">
        <v>252</v>
      </c>
      <c r="H84" s="11" t="s">
        <v>253</v>
      </c>
      <c r="I84" s="11">
        <v>131</v>
      </c>
      <c r="J84" s="225">
        <v>43241</v>
      </c>
      <c r="K84" s="11" t="s">
        <v>639</v>
      </c>
      <c r="L84" s="11" t="s">
        <v>241</v>
      </c>
      <c r="M84" s="11">
        <v>2766</v>
      </c>
      <c r="N84" s="26">
        <v>18275752</v>
      </c>
      <c r="O84" s="26">
        <v>0</v>
      </c>
      <c r="P84" s="26">
        <v>0</v>
      </c>
      <c r="Q84" s="26" t="s">
        <v>243</v>
      </c>
      <c r="R84" s="26">
        <v>0</v>
      </c>
      <c r="S84" s="110">
        <f t="shared" si="3"/>
        <v>18275752</v>
      </c>
      <c r="T84" s="11" t="str">
        <f t="shared" si="4"/>
        <v>MAYO</v>
      </c>
      <c r="U84" s="11">
        <f t="shared" si="5"/>
        <v>131</v>
      </c>
      <c r="AH84" s="4"/>
      <c r="AI84" s="4"/>
    </row>
    <row r="85" spans="1:35" customFormat="1" x14ac:dyDescent="0.25">
      <c r="A85" s="11">
        <v>2018</v>
      </c>
      <c r="B85" s="11">
        <v>136</v>
      </c>
      <c r="C85" s="11">
        <v>1</v>
      </c>
      <c r="D85" s="1">
        <v>43101</v>
      </c>
      <c r="E85" s="1">
        <v>43465</v>
      </c>
      <c r="F85" s="1">
        <v>43465</v>
      </c>
      <c r="G85" s="11" t="s">
        <v>252</v>
      </c>
      <c r="H85" s="11" t="s">
        <v>253</v>
      </c>
      <c r="I85" s="11">
        <v>132</v>
      </c>
      <c r="J85" s="225">
        <v>43241</v>
      </c>
      <c r="K85" s="11" t="s">
        <v>640</v>
      </c>
      <c r="L85" s="11" t="s">
        <v>241</v>
      </c>
      <c r="M85" s="11">
        <v>2720</v>
      </c>
      <c r="N85" s="26">
        <v>13249102</v>
      </c>
      <c r="O85" s="26">
        <v>13249102</v>
      </c>
      <c r="P85" s="26">
        <v>0</v>
      </c>
      <c r="Q85" s="26" t="s">
        <v>270</v>
      </c>
      <c r="R85" s="26">
        <v>0</v>
      </c>
      <c r="S85" s="110">
        <f t="shared" si="3"/>
        <v>0</v>
      </c>
      <c r="T85" s="11" t="str">
        <f t="shared" si="4"/>
        <v>MAYO</v>
      </c>
      <c r="U85" s="11">
        <f t="shared" si="5"/>
        <v>132</v>
      </c>
      <c r="AH85" s="4"/>
      <c r="AI85" s="4"/>
    </row>
    <row r="86" spans="1:35" customFormat="1" x14ac:dyDescent="0.25">
      <c r="A86" s="11">
        <v>2018</v>
      </c>
      <c r="B86" s="11">
        <v>136</v>
      </c>
      <c r="C86" s="11">
        <v>1</v>
      </c>
      <c r="D86" s="1">
        <v>43101</v>
      </c>
      <c r="E86" s="1">
        <v>43465</v>
      </c>
      <c r="F86" s="1">
        <v>43465</v>
      </c>
      <c r="G86" s="11" t="s">
        <v>252</v>
      </c>
      <c r="H86" s="11" t="s">
        <v>253</v>
      </c>
      <c r="I86" s="11">
        <v>135</v>
      </c>
      <c r="J86" s="225">
        <v>43258</v>
      </c>
      <c r="K86" s="11" t="s">
        <v>657</v>
      </c>
      <c r="L86" s="11" t="s">
        <v>241</v>
      </c>
      <c r="M86" s="11">
        <v>3118</v>
      </c>
      <c r="N86" s="26">
        <v>18604605</v>
      </c>
      <c r="O86" s="26">
        <v>0</v>
      </c>
      <c r="P86" s="26">
        <v>0</v>
      </c>
      <c r="Q86" s="26" t="s">
        <v>243</v>
      </c>
      <c r="R86" s="26">
        <v>0</v>
      </c>
      <c r="S86" s="110">
        <f t="shared" si="3"/>
        <v>18604605</v>
      </c>
      <c r="T86" s="11" t="str">
        <f t="shared" si="4"/>
        <v>JUNIO</v>
      </c>
      <c r="U86" s="11">
        <f t="shared" si="5"/>
        <v>135</v>
      </c>
      <c r="AH86" s="4"/>
      <c r="AI86" s="4"/>
    </row>
    <row r="87" spans="1:35" customFormat="1" x14ac:dyDescent="0.25">
      <c r="A87" s="11">
        <v>2018</v>
      </c>
      <c r="B87" s="11">
        <v>136</v>
      </c>
      <c r="C87" s="11">
        <v>1</v>
      </c>
      <c r="D87" s="1">
        <v>43101</v>
      </c>
      <c r="E87" s="1">
        <v>43465</v>
      </c>
      <c r="F87" s="1">
        <v>43465</v>
      </c>
      <c r="G87" s="11" t="s">
        <v>252</v>
      </c>
      <c r="H87" s="11" t="s">
        <v>253</v>
      </c>
      <c r="I87" s="11">
        <v>136</v>
      </c>
      <c r="J87" s="225">
        <v>43263</v>
      </c>
      <c r="K87" s="11" t="s">
        <v>660</v>
      </c>
      <c r="L87" s="11" t="s">
        <v>241</v>
      </c>
      <c r="M87" s="11">
        <v>3199</v>
      </c>
      <c r="N87" s="26">
        <v>13642640</v>
      </c>
      <c r="O87" s="26">
        <v>13642640</v>
      </c>
      <c r="P87" s="26">
        <v>0</v>
      </c>
      <c r="Q87" s="26" t="s">
        <v>270</v>
      </c>
      <c r="R87" s="26">
        <v>0</v>
      </c>
      <c r="S87" s="110">
        <f t="shared" si="3"/>
        <v>0</v>
      </c>
      <c r="T87" s="11" t="str">
        <f t="shared" si="4"/>
        <v>JUNIO</v>
      </c>
      <c r="U87" s="11">
        <f t="shared" si="5"/>
        <v>136</v>
      </c>
      <c r="AH87" s="4"/>
      <c r="AI87" s="4"/>
    </row>
    <row r="88" spans="1:35" customFormat="1" x14ac:dyDescent="0.25">
      <c r="A88" s="11">
        <v>2018</v>
      </c>
      <c r="B88" s="11">
        <v>136</v>
      </c>
      <c r="C88" s="11">
        <v>1</v>
      </c>
      <c r="D88" s="1">
        <v>43101</v>
      </c>
      <c r="E88" s="1">
        <v>43465</v>
      </c>
      <c r="F88" s="1">
        <v>43465</v>
      </c>
      <c r="G88" s="11" t="s">
        <v>252</v>
      </c>
      <c r="H88" s="11" t="s">
        <v>253</v>
      </c>
      <c r="I88" s="11">
        <v>151</v>
      </c>
      <c r="J88" s="225">
        <v>43298</v>
      </c>
      <c r="K88" s="11" t="s">
        <v>693</v>
      </c>
      <c r="L88" s="11" t="s">
        <v>241</v>
      </c>
      <c r="M88" s="11">
        <v>4029</v>
      </c>
      <c r="N88" s="26">
        <v>10986145</v>
      </c>
      <c r="O88" s="26">
        <v>0</v>
      </c>
      <c r="P88" s="26">
        <v>0</v>
      </c>
      <c r="Q88" s="26" t="s">
        <v>243</v>
      </c>
      <c r="R88" s="26">
        <v>0</v>
      </c>
      <c r="S88" s="110">
        <f t="shared" si="3"/>
        <v>10986145</v>
      </c>
      <c r="T88" s="11" t="str">
        <f t="shared" si="4"/>
        <v>JULIO</v>
      </c>
      <c r="U88" s="11">
        <f t="shared" si="5"/>
        <v>151</v>
      </c>
      <c r="AH88" s="4"/>
      <c r="AI88" s="4"/>
    </row>
    <row r="89" spans="1:35" customFormat="1" x14ac:dyDescent="0.25">
      <c r="A89" s="11">
        <v>2018</v>
      </c>
      <c r="B89" s="11">
        <v>136</v>
      </c>
      <c r="C89" s="11">
        <v>1</v>
      </c>
      <c r="D89" s="1">
        <v>43101</v>
      </c>
      <c r="E89" s="1">
        <v>43465</v>
      </c>
      <c r="F89" s="1">
        <v>43465</v>
      </c>
      <c r="G89" s="11" t="s">
        <v>252</v>
      </c>
      <c r="H89" s="11" t="s">
        <v>253</v>
      </c>
      <c r="I89" s="11">
        <v>168</v>
      </c>
      <c r="J89" s="225">
        <v>43334</v>
      </c>
      <c r="K89" s="11" t="s">
        <v>720</v>
      </c>
      <c r="L89" s="11" t="s">
        <v>241</v>
      </c>
      <c r="M89" s="11">
        <v>4799</v>
      </c>
      <c r="N89" s="26">
        <v>14651119</v>
      </c>
      <c r="O89" s="26">
        <v>0</v>
      </c>
      <c r="P89" s="26">
        <v>0</v>
      </c>
      <c r="Q89" s="26" t="s">
        <v>243</v>
      </c>
      <c r="R89" s="26">
        <v>0</v>
      </c>
      <c r="S89" s="110">
        <f t="shared" si="3"/>
        <v>14651119</v>
      </c>
      <c r="T89" s="11" t="str">
        <f t="shared" si="4"/>
        <v>AGOSTO</v>
      </c>
      <c r="U89" s="11">
        <f t="shared" si="5"/>
        <v>168</v>
      </c>
      <c r="AG89" s="11"/>
      <c r="AH89" s="4"/>
      <c r="AI89" s="4"/>
    </row>
    <row r="90" spans="1:35" customFormat="1" x14ac:dyDescent="0.25">
      <c r="A90" s="11">
        <v>2018</v>
      </c>
      <c r="B90" s="11">
        <v>136</v>
      </c>
      <c r="C90" s="11">
        <v>1</v>
      </c>
      <c r="D90" s="1">
        <v>43101</v>
      </c>
      <c r="E90" s="1">
        <v>43465</v>
      </c>
      <c r="F90" s="1">
        <v>43465</v>
      </c>
      <c r="G90" s="11" t="s">
        <v>252</v>
      </c>
      <c r="H90" s="11" t="s">
        <v>253</v>
      </c>
      <c r="I90" s="11">
        <v>185</v>
      </c>
      <c r="J90" s="225">
        <v>43361</v>
      </c>
      <c r="K90" s="11" t="s">
        <v>756</v>
      </c>
      <c r="L90" s="11" t="s">
        <v>241</v>
      </c>
      <c r="M90" s="11">
        <v>5463</v>
      </c>
      <c r="N90" s="26">
        <v>17288195</v>
      </c>
      <c r="O90" s="26">
        <v>0</v>
      </c>
      <c r="P90" s="26">
        <v>0</v>
      </c>
      <c r="Q90" s="26" t="s">
        <v>243</v>
      </c>
      <c r="R90" s="26">
        <v>0</v>
      </c>
      <c r="S90" s="110">
        <f t="shared" si="3"/>
        <v>17288195</v>
      </c>
      <c r="T90" s="11" t="str">
        <f t="shared" si="4"/>
        <v>SEPTIEMBRE</v>
      </c>
      <c r="U90" s="11">
        <f t="shared" si="5"/>
        <v>185</v>
      </c>
      <c r="AG90" s="11"/>
      <c r="AH90" s="4"/>
      <c r="AI90" s="4"/>
    </row>
    <row r="91" spans="1:35" customFormat="1" x14ac:dyDescent="0.25">
      <c r="A91" s="11">
        <v>2018</v>
      </c>
      <c r="B91" s="11">
        <v>136</v>
      </c>
      <c r="C91" s="11">
        <v>1</v>
      </c>
      <c r="D91" s="1">
        <v>43101</v>
      </c>
      <c r="E91" s="1">
        <v>43465</v>
      </c>
      <c r="F91" s="1">
        <v>43465</v>
      </c>
      <c r="G91" s="11" t="s">
        <v>252</v>
      </c>
      <c r="H91" s="11" t="s">
        <v>253</v>
      </c>
      <c r="I91" s="11">
        <v>199</v>
      </c>
      <c r="J91" s="225">
        <v>43390</v>
      </c>
      <c r="K91" s="11" t="s">
        <v>790</v>
      </c>
      <c r="L91" s="11" t="s">
        <v>326</v>
      </c>
      <c r="M91" s="11">
        <v>6168</v>
      </c>
      <c r="N91" s="26">
        <v>8521332</v>
      </c>
      <c r="O91" s="26">
        <v>0</v>
      </c>
      <c r="P91" s="26">
        <v>0</v>
      </c>
      <c r="Q91" s="26" t="s">
        <v>243</v>
      </c>
      <c r="R91" s="26">
        <v>0</v>
      </c>
      <c r="S91" s="110">
        <f t="shared" si="3"/>
        <v>8521332</v>
      </c>
      <c r="T91" s="11" t="str">
        <f t="shared" si="4"/>
        <v>OCTUBRE</v>
      </c>
      <c r="U91" s="11">
        <f t="shared" si="5"/>
        <v>199</v>
      </c>
      <c r="AG91" s="11"/>
      <c r="AH91" s="4"/>
      <c r="AI91" s="4"/>
    </row>
    <row r="92" spans="1:35" customFormat="1" x14ac:dyDescent="0.25">
      <c r="A92" s="11">
        <v>2018</v>
      </c>
      <c r="B92" s="11">
        <v>136</v>
      </c>
      <c r="C92" s="11">
        <v>1</v>
      </c>
      <c r="D92" s="1">
        <v>43101</v>
      </c>
      <c r="E92" s="1">
        <v>43465</v>
      </c>
      <c r="F92" s="1">
        <v>43465</v>
      </c>
      <c r="G92" s="11" t="s">
        <v>252</v>
      </c>
      <c r="H92" s="11" t="s">
        <v>253</v>
      </c>
      <c r="I92" s="11">
        <v>214</v>
      </c>
      <c r="J92" s="225">
        <v>43424</v>
      </c>
      <c r="K92" s="11" t="s">
        <v>791</v>
      </c>
      <c r="L92" s="11" t="s">
        <v>241</v>
      </c>
      <c r="M92" s="11">
        <v>6984</v>
      </c>
      <c r="N92" s="26">
        <v>19466809</v>
      </c>
      <c r="O92" s="26">
        <v>0</v>
      </c>
      <c r="P92" s="26">
        <v>0</v>
      </c>
      <c r="Q92" s="26" t="s">
        <v>243</v>
      </c>
      <c r="R92" s="26">
        <v>0</v>
      </c>
      <c r="S92" s="110">
        <f t="shared" si="3"/>
        <v>19466809</v>
      </c>
      <c r="T92" s="11" t="str">
        <f t="shared" si="4"/>
        <v>NOVIEMBRE</v>
      </c>
      <c r="U92" s="11">
        <f t="shared" si="5"/>
        <v>214</v>
      </c>
      <c r="AG92" s="11"/>
      <c r="AH92" s="4"/>
      <c r="AI92" s="4"/>
    </row>
    <row r="93" spans="1:35" customFormat="1" x14ac:dyDescent="0.25">
      <c r="A93" s="11">
        <v>2018</v>
      </c>
      <c r="B93" s="11">
        <v>136</v>
      </c>
      <c r="C93" s="11">
        <v>1</v>
      </c>
      <c r="D93" s="1">
        <v>43101</v>
      </c>
      <c r="E93" s="1">
        <v>43465</v>
      </c>
      <c r="F93" s="1">
        <v>43465</v>
      </c>
      <c r="G93" s="11" t="s">
        <v>252</v>
      </c>
      <c r="H93" s="11" t="s">
        <v>253</v>
      </c>
      <c r="I93" s="11">
        <v>224</v>
      </c>
      <c r="J93" s="225">
        <v>43441</v>
      </c>
      <c r="K93" s="11" t="s">
        <v>860</v>
      </c>
      <c r="L93" s="11" t="s">
        <v>241</v>
      </c>
      <c r="M93" s="11">
        <v>7407</v>
      </c>
      <c r="N93" s="26">
        <v>8338221</v>
      </c>
      <c r="O93" s="26">
        <v>0</v>
      </c>
      <c r="P93" s="26">
        <v>0</v>
      </c>
      <c r="Q93" s="26" t="s">
        <v>243</v>
      </c>
      <c r="R93" s="26">
        <v>0</v>
      </c>
      <c r="S93" s="110">
        <f t="shared" si="3"/>
        <v>8338221</v>
      </c>
      <c r="T93" s="11" t="str">
        <f t="shared" si="4"/>
        <v>DICIEMBRE</v>
      </c>
      <c r="U93" s="11">
        <f t="shared" si="5"/>
        <v>224</v>
      </c>
      <c r="AG93" s="11"/>
      <c r="AH93" s="4"/>
      <c r="AI93" s="4"/>
    </row>
    <row r="94" spans="1:35" customFormat="1" x14ac:dyDescent="0.25">
      <c r="A94" s="11">
        <v>2018</v>
      </c>
      <c r="B94" s="11">
        <v>136</v>
      </c>
      <c r="C94" s="11">
        <v>1</v>
      </c>
      <c r="D94" s="1">
        <v>43101</v>
      </c>
      <c r="E94" s="1">
        <v>43465</v>
      </c>
      <c r="F94" s="1">
        <v>43465</v>
      </c>
      <c r="G94" s="11" t="s">
        <v>610</v>
      </c>
      <c r="H94" s="11" t="s">
        <v>611</v>
      </c>
      <c r="I94" s="11">
        <v>123</v>
      </c>
      <c r="J94" s="225">
        <v>43207</v>
      </c>
      <c r="K94" s="11" t="s">
        <v>609</v>
      </c>
      <c r="L94" s="11" t="s">
        <v>241</v>
      </c>
      <c r="M94" s="11">
        <v>2195</v>
      </c>
      <c r="N94" s="26">
        <v>3699196</v>
      </c>
      <c r="O94" s="26">
        <v>3699196</v>
      </c>
      <c r="P94" s="26">
        <v>0</v>
      </c>
      <c r="Q94" s="26" t="s">
        <v>270</v>
      </c>
      <c r="R94" s="26">
        <v>0</v>
      </c>
      <c r="S94" s="110">
        <f t="shared" si="3"/>
        <v>0</v>
      </c>
      <c r="T94" s="11" t="str">
        <f t="shared" si="4"/>
        <v>ABRIL</v>
      </c>
      <c r="U94" s="11">
        <f t="shared" si="5"/>
        <v>123</v>
      </c>
      <c r="AG94" s="11"/>
      <c r="AH94" s="4"/>
      <c r="AI94" s="4"/>
    </row>
    <row r="95" spans="1:35" customFormat="1" x14ac:dyDescent="0.25">
      <c r="A95" s="11">
        <v>2018</v>
      </c>
      <c r="B95" s="11">
        <v>136</v>
      </c>
      <c r="C95" s="11">
        <v>1</v>
      </c>
      <c r="D95" s="1">
        <v>43101</v>
      </c>
      <c r="E95" s="1">
        <v>43465</v>
      </c>
      <c r="F95" s="1">
        <v>43465</v>
      </c>
      <c r="G95" s="11" t="s">
        <v>610</v>
      </c>
      <c r="H95" s="11" t="s">
        <v>611</v>
      </c>
      <c r="I95" s="11">
        <v>131</v>
      </c>
      <c r="J95" s="225">
        <v>43241</v>
      </c>
      <c r="K95" s="11" t="s">
        <v>639</v>
      </c>
      <c r="L95" s="11" t="s">
        <v>241</v>
      </c>
      <c r="M95" s="11">
        <v>2766</v>
      </c>
      <c r="N95" s="26">
        <v>3699196</v>
      </c>
      <c r="O95" s="26">
        <v>0</v>
      </c>
      <c r="P95" s="26">
        <v>0</v>
      </c>
      <c r="Q95" s="26" t="s">
        <v>243</v>
      </c>
      <c r="R95" s="26">
        <v>0</v>
      </c>
      <c r="S95" s="110">
        <f t="shared" si="3"/>
        <v>3699196</v>
      </c>
      <c r="T95" s="11" t="str">
        <f t="shared" si="4"/>
        <v>MAYO</v>
      </c>
      <c r="U95" s="11">
        <f t="shared" si="5"/>
        <v>131</v>
      </c>
      <c r="AG95" s="11"/>
      <c r="AH95" s="4"/>
      <c r="AI95" s="4"/>
    </row>
    <row r="96" spans="1:35" customFormat="1" x14ac:dyDescent="0.25">
      <c r="A96" s="11">
        <v>2018</v>
      </c>
      <c r="B96" s="11">
        <v>136</v>
      </c>
      <c r="C96" s="11">
        <v>1</v>
      </c>
      <c r="D96" s="1">
        <v>43101</v>
      </c>
      <c r="E96" s="1">
        <v>43465</v>
      </c>
      <c r="F96" s="1">
        <v>43465</v>
      </c>
      <c r="G96" s="11" t="s">
        <v>610</v>
      </c>
      <c r="H96" s="11" t="s">
        <v>611</v>
      </c>
      <c r="I96" s="11">
        <v>132</v>
      </c>
      <c r="J96" s="225">
        <v>43241</v>
      </c>
      <c r="K96" s="11" t="s">
        <v>640</v>
      </c>
      <c r="L96" s="11" t="s">
        <v>241</v>
      </c>
      <c r="M96" s="11">
        <v>2720</v>
      </c>
      <c r="N96" s="26">
        <v>53544824</v>
      </c>
      <c r="O96" s="26">
        <v>53544824</v>
      </c>
      <c r="P96" s="26">
        <v>0</v>
      </c>
      <c r="Q96" s="26" t="s">
        <v>270</v>
      </c>
      <c r="R96" s="26">
        <v>0</v>
      </c>
      <c r="S96" s="110">
        <f t="shared" si="3"/>
        <v>0</v>
      </c>
      <c r="T96" s="11" t="str">
        <f t="shared" si="4"/>
        <v>MAYO</v>
      </c>
      <c r="U96" s="11">
        <f t="shared" si="5"/>
        <v>132</v>
      </c>
      <c r="AG96" s="11"/>
      <c r="AH96" s="4"/>
      <c r="AI96" s="4"/>
    </row>
    <row r="97" spans="1:35" customFormat="1" x14ac:dyDescent="0.25">
      <c r="A97" s="11">
        <v>2018</v>
      </c>
      <c r="B97" s="11">
        <v>136</v>
      </c>
      <c r="C97" s="11">
        <v>1</v>
      </c>
      <c r="D97" s="1">
        <v>43101</v>
      </c>
      <c r="E97" s="1">
        <v>43465</v>
      </c>
      <c r="F97" s="1">
        <v>43465</v>
      </c>
      <c r="G97" s="11" t="s">
        <v>610</v>
      </c>
      <c r="H97" s="11" t="s">
        <v>611</v>
      </c>
      <c r="I97" s="11">
        <v>135</v>
      </c>
      <c r="J97" s="225">
        <v>43258</v>
      </c>
      <c r="K97" s="11" t="s">
        <v>657</v>
      </c>
      <c r="L97" s="11" t="s">
        <v>241</v>
      </c>
      <c r="M97" s="11">
        <v>3118</v>
      </c>
      <c r="N97" s="26">
        <v>922509431</v>
      </c>
      <c r="O97" s="26">
        <v>0</v>
      </c>
      <c r="P97" s="26">
        <v>0</v>
      </c>
      <c r="Q97" s="26" t="s">
        <v>243</v>
      </c>
      <c r="R97" s="26">
        <v>0</v>
      </c>
      <c r="S97" s="110">
        <f t="shared" si="3"/>
        <v>922509431</v>
      </c>
      <c r="T97" s="11" t="str">
        <f t="shared" si="4"/>
        <v>JUNIO</v>
      </c>
      <c r="U97" s="11">
        <f t="shared" si="5"/>
        <v>135</v>
      </c>
      <c r="AG97" s="11"/>
      <c r="AH97" s="4"/>
      <c r="AI97" s="4"/>
    </row>
    <row r="98" spans="1:35" customFormat="1" x14ac:dyDescent="0.25">
      <c r="A98" s="11">
        <v>2018</v>
      </c>
      <c r="B98" s="11">
        <v>136</v>
      </c>
      <c r="C98" s="11">
        <v>1</v>
      </c>
      <c r="D98" s="1">
        <v>43101</v>
      </c>
      <c r="E98" s="1">
        <v>43465</v>
      </c>
      <c r="F98" s="1">
        <v>43465</v>
      </c>
      <c r="G98" s="11" t="s">
        <v>610</v>
      </c>
      <c r="H98" s="11" t="s">
        <v>611</v>
      </c>
      <c r="I98" s="11">
        <v>136</v>
      </c>
      <c r="J98" s="225">
        <v>43263</v>
      </c>
      <c r="K98" s="11" t="s">
        <v>660</v>
      </c>
      <c r="L98" s="11" t="s">
        <v>241</v>
      </c>
      <c r="M98" s="11">
        <v>3199</v>
      </c>
      <c r="N98" s="26">
        <v>55135264</v>
      </c>
      <c r="O98" s="26">
        <v>55135264</v>
      </c>
      <c r="P98" s="26">
        <v>0</v>
      </c>
      <c r="Q98" s="26" t="s">
        <v>270</v>
      </c>
      <c r="R98" s="26">
        <v>0</v>
      </c>
      <c r="S98" s="110">
        <f t="shared" si="3"/>
        <v>0</v>
      </c>
      <c r="T98" s="11" t="str">
        <f t="shared" si="4"/>
        <v>JUNIO</v>
      </c>
      <c r="U98" s="11">
        <f t="shared" si="5"/>
        <v>136</v>
      </c>
      <c r="AG98" s="11"/>
      <c r="AH98" s="4"/>
      <c r="AI98" s="4"/>
    </row>
    <row r="99" spans="1:35" customFormat="1" x14ac:dyDescent="0.25">
      <c r="A99" s="11">
        <v>2018</v>
      </c>
      <c r="B99" s="11">
        <v>136</v>
      </c>
      <c r="C99" s="11">
        <v>1</v>
      </c>
      <c r="D99" s="1">
        <v>43101</v>
      </c>
      <c r="E99" s="1">
        <v>43465</v>
      </c>
      <c r="F99" s="1">
        <v>43465</v>
      </c>
      <c r="G99" s="11" t="s">
        <v>610</v>
      </c>
      <c r="H99" s="11" t="s">
        <v>611</v>
      </c>
      <c r="I99" s="11">
        <v>151</v>
      </c>
      <c r="J99" s="225">
        <v>43298</v>
      </c>
      <c r="K99" s="11" t="s">
        <v>693</v>
      </c>
      <c r="L99" s="11" t="s">
        <v>241</v>
      </c>
      <c r="M99" s="11">
        <v>4029</v>
      </c>
      <c r="N99" s="26">
        <v>276297</v>
      </c>
      <c r="O99" s="26">
        <v>0</v>
      </c>
      <c r="P99" s="26">
        <v>0</v>
      </c>
      <c r="Q99" s="26" t="s">
        <v>243</v>
      </c>
      <c r="R99" s="26">
        <v>0</v>
      </c>
      <c r="S99" s="110">
        <f t="shared" si="3"/>
        <v>276297</v>
      </c>
      <c r="T99" s="11" t="str">
        <f t="shared" si="4"/>
        <v>JULIO</v>
      </c>
      <c r="U99" s="11">
        <f t="shared" si="5"/>
        <v>151</v>
      </c>
      <c r="AG99" s="11"/>
      <c r="AH99" s="4"/>
      <c r="AI99" s="4"/>
    </row>
    <row r="100" spans="1:35" customFormat="1" x14ac:dyDescent="0.25">
      <c r="A100" s="11">
        <v>2018</v>
      </c>
      <c r="B100" s="11">
        <v>136</v>
      </c>
      <c r="C100" s="11">
        <v>1</v>
      </c>
      <c r="D100" s="1">
        <v>43101</v>
      </c>
      <c r="E100" s="1">
        <v>43465</v>
      </c>
      <c r="F100" s="1">
        <v>43465</v>
      </c>
      <c r="G100" s="11" t="s">
        <v>610</v>
      </c>
      <c r="H100" s="11" t="s">
        <v>611</v>
      </c>
      <c r="I100" s="11">
        <v>154</v>
      </c>
      <c r="J100" s="225">
        <v>43311</v>
      </c>
      <c r="K100" s="11" t="s">
        <v>240</v>
      </c>
      <c r="L100" s="11" t="s">
        <v>241</v>
      </c>
      <c r="M100" s="11">
        <v>4239</v>
      </c>
      <c r="N100" s="26">
        <v>53008000</v>
      </c>
      <c r="O100" s="26">
        <v>53008000</v>
      </c>
      <c r="P100" s="26">
        <v>0</v>
      </c>
      <c r="Q100" s="26" t="s">
        <v>270</v>
      </c>
      <c r="R100" s="26">
        <v>0</v>
      </c>
      <c r="S100" s="110">
        <f t="shared" si="3"/>
        <v>0</v>
      </c>
      <c r="T100" s="11" t="str">
        <f t="shared" si="4"/>
        <v>JULIO</v>
      </c>
      <c r="U100" s="11">
        <f t="shared" si="5"/>
        <v>154</v>
      </c>
      <c r="AG100" s="11"/>
      <c r="AH100" s="4"/>
      <c r="AI100" s="4"/>
    </row>
    <row r="101" spans="1:35" customFormat="1" x14ac:dyDescent="0.25">
      <c r="A101" s="11">
        <v>2018</v>
      </c>
      <c r="B101" s="11">
        <v>136</v>
      </c>
      <c r="C101" s="11">
        <v>1</v>
      </c>
      <c r="D101" s="1">
        <v>43101</v>
      </c>
      <c r="E101" s="1">
        <v>43465</v>
      </c>
      <c r="F101" s="1">
        <v>43465</v>
      </c>
      <c r="G101" s="11" t="s">
        <v>610</v>
      </c>
      <c r="H101" s="11" t="s">
        <v>611</v>
      </c>
      <c r="I101" s="11">
        <v>199</v>
      </c>
      <c r="J101" s="225">
        <v>43390</v>
      </c>
      <c r="K101" s="11" t="s">
        <v>790</v>
      </c>
      <c r="L101" s="11" t="s">
        <v>326</v>
      </c>
      <c r="M101" s="11">
        <v>6168</v>
      </c>
      <c r="N101" s="26">
        <v>1157958</v>
      </c>
      <c r="O101" s="26">
        <v>0</v>
      </c>
      <c r="P101" s="26">
        <v>0</v>
      </c>
      <c r="Q101" s="26" t="s">
        <v>243</v>
      </c>
      <c r="R101" s="26">
        <v>0</v>
      </c>
      <c r="S101" s="110">
        <f t="shared" si="3"/>
        <v>1157958</v>
      </c>
      <c r="T101" s="11" t="str">
        <f t="shared" si="4"/>
        <v>OCTUBRE</v>
      </c>
      <c r="U101" s="11">
        <f t="shared" si="5"/>
        <v>199</v>
      </c>
      <c r="AG101" s="11"/>
      <c r="AH101" s="4"/>
      <c r="AI101" s="4"/>
    </row>
    <row r="102" spans="1:35" customFormat="1" x14ac:dyDescent="0.25">
      <c r="A102" s="11">
        <v>2018</v>
      </c>
      <c r="B102" s="11">
        <v>136</v>
      </c>
      <c r="C102" s="11">
        <v>1</v>
      </c>
      <c r="D102" s="1">
        <v>43101</v>
      </c>
      <c r="E102" s="1">
        <v>43465</v>
      </c>
      <c r="F102" s="1">
        <v>43465</v>
      </c>
      <c r="G102" s="11" t="s">
        <v>641</v>
      </c>
      <c r="H102" s="11" t="s">
        <v>642</v>
      </c>
      <c r="I102" s="11">
        <v>130</v>
      </c>
      <c r="J102" s="225">
        <v>43237</v>
      </c>
      <c r="K102" s="11" t="s">
        <v>643</v>
      </c>
      <c r="L102" s="11" t="s">
        <v>241</v>
      </c>
      <c r="M102" s="11">
        <v>2719</v>
      </c>
      <c r="N102" s="26">
        <v>1056098000</v>
      </c>
      <c r="O102" s="26">
        <v>1056098000</v>
      </c>
      <c r="P102" s="26">
        <v>0</v>
      </c>
      <c r="Q102" s="26" t="s">
        <v>270</v>
      </c>
      <c r="R102" s="26">
        <v>0</v>
      </c>
      <c r="S102" s="110">
        <f t="shared" si="3"/>
        <v>0</v>
      </c>
      <c r="T102" s="11" t="str">
        <f t="shared" si="4"/>
        <v>MAYO</v>
      </c>
      <c r="U102" s="11">
        <f t="shared" si="5"/>
        <v>130</v>
      </c>
      <c r="AG102" s="11"/>
      <c r="AH102" s="4"/>
      <c r="AI102" s="4"/>
    </row>
    <row r="103" spans="1:35" customFormat="1" x14ac:dyDescent="0.25">
      <c r="A103" s="11">
        <v>2018</v>
      </c>
      <c r="B103" s="11">
        <v>136</v>
      </c>
      <c r="C103" s="11">
        <v>1</v>
      </c>
      <c r="D103" s="1">
        <v>43101</v>
      </c>
      <c r="E103" s="1">
        <v>43465</v>
      </c>
      <c r="F103" s="1">
        <v>43465</v>
      </c>
      <c r="G103" s="11" t="s">
        <v>517</v>
      </c>
      <c r="H103" s="11" t="s">
        <v>518</v>
      </c>
      <c r="I103" s="11">
        <v>111</v>
      </c>
      <c r="J103" s="225">
        <v>43147</v>
      </c>
      <c r="K103" s="11" t="s">
        <v>516</v>
      </c>
      <c r="L103" s="11" t="s">
        <v>241</v>
      </c>
      <c r="M103" s="11">
        <v>1026</v>
      </c>
      <c r="N103" s="26">
        <v>5040894</v>
      </c>
      <c r="O103" s="26">
        <v>0</v>
      </c>
      <c r="P103" s="26">
        <v>0</v>
      </c>
      <c r="Q103" s="26" t="s">
        <v>243</v>
      </c>
      <c r="R103" s="26">
        <v>0</v>
      </c>
      <c r="S103" s="110">
        <f t="shared" si="3"/>
        <v>5040894</v>
      </c>
      <c r="T103" s="11" t="str">
        <f t="shared" si="4"/>
        <v>FEBRERO</v>
      </c>
      <c r="U103" s="11">
        <f t="shared" si="5"/>
        <v>111</v>
      </c>
      <c r="AG103" s="11"/>
      <c r="AH103" s="4"/>
      <c r="AI103" s="4"/>
    </row>
    <row r="104" spans="1:35" customFormat="1" x14ac:dyDescent="0.25">
      <c r="A104" s="11">
        <v>2018</v>
      </c>
      <c r="B104" s="11">
        <v>136</v>
      </c>
      <c r="C104" s="11">
        <v>1</v>
      </c>
      <c r="D104" s="1">
        <v>43101</v>
      </c>
      <c r="E104" s="1">
        <v>43465</v>
      </c>
      <c r="F104" s="1">
        <v>43465</v>
      </c>
      <c r="G104" s="11" t="s">
        <v>517</v>
      </c>
      <c r="H104" s="11" t="s">
        <v>518</v>
      </c>
      <c r="I104" s="11">
        <v>123</v>
      </c>
      <c r="J104" s="225">
        <v>43207</v>
      </c>
      <c r="K104" s="11" t="s">
        <v>609</v>
      </c>
      <c r="L104" s="11" t="s">
        <v>241</v>
      </c>
      <c r="M104" s="11">
        <v>2195</v>
      </c>
      <c r="N104" s="26">
        <v>1676619</v>
      </c>
      <c r="O104" s="26">
        <v>1676619</v>
      </c>
      <c r="P104" s="26">
        <v>0</v>
      </c>
      <c r="Q104" s="26" t="s">
        <v>270</v>
      </c>
      <c r="R104" s="26">
        <v>0</v>
      </c>
      <c r="S104" s="110">
        <f t="shared" si="3"/>
        <v>0</v>
      </c>
      <c r="T104" s="11" t="str">
        <f t="shared" si="4"/>
        <v>ABRIL</v>
      </c>
      <c r="U104" s="11">
        <f t="shared" si="5"/>
        <v>123</v>
      </c>
      <c r="AG104" s="11"/>
      <c r="AH104" s="4"/>
      <c r="AI104" s="4"/>
    </row>
    <row r="105" spans="1:35" customFormat="1" x14ac:dyDescent="0.25">
      <c r="A105" s="11">
        <v>2018</v>
      </c>
      <c r="B105" s="11">
        <v>136</v>
      </c>
      <c r="C105" s="11">
        <v>1</v>
      </c>
      <c r="D105" s="1">
        <v>43101</v>
      </c>
      <c r="E105" s="1">
        <v>43465</v>
      </c>
      <c r="F105" s="1">
        <v>43465</v>
      </c>
      <c r="G105" s="11" t="s">
        <v>517</v>
      </c>
      <c r="H105" s="11" t="s">
        <v>518</v>
      </c>
      <c r="I105" s="11">
        <v>131</v>
      </c>
      <c r="J105" s="225">
        <v>43241</v>
      </c>
      <c r="K105" s="11" t="s">
        <v>639</v>
      </c>
      <c r="L105" s="11" t="s">
        <v>241</v>
      </c>
      <c r="M105" s="11">
        <v>2766</v>
      </c>
      <c r="N105" s="26">
        <v>1725132</v>
      </c>
      <c r="O105" s="26">
        <v>0</v>
      </c>
      <c r="P105" s="26">
        <v>0</v>
      </c>
      <c r="Q105" s="26" t="s">
        <v>243</v>
      </c>
      <c r="R105" s="26">
        <v>0</v>
      </c>
      <c r="S105" s="110">
        <f t="shared" si="3"/>
        <v>1725132</v>
      </c>
      <c r="T105" s="11" t="str">
        <f t="shared" si="4"/>
        <v>MAYO</v>
      </c>
      <c r="U105" s="11">
        <f t="shared" si="5"/>
        <v>131</v>
      </c>
      <c r="AG105" s="11"/>
      <c r="AH105" s="4"/>
      <c r="AI105" s="4"/>
    </row>
    <row r="106" spans="1:35" customFormat="1" x14ac:dyDescent="0.25">
      <c r="A106" s="11">
        <v>2018</v>
      </c>
      <c r="B106" s="11">
        <v>136</v>
      </c>
      <c r="C106" s="11">
        <v>1</v>
      </c>
      <c r="D106" s="1">
        <v>43101</v>
      </c>
      <c r="E106" s="1">
        <v>43465</v>
      </c>
      <c r="F106" s="1">
        <v>43465</v>
      </c>
      <c r="G106" s="11" t="s">
        <v>517</v>
      </c>
      <c r="H106" s="11" t="s">
        <v>518</v>
      </c>
      <c r="I106" s="11">
        <v>132</v>
      </c>
      <c r="J106" s="225">
        <v>43241</v>
      </c>
      <c r="K106" s="11" t="s">
        <v>640</v>
      </c>
      <c r="L106" s="11" t="s">
        <v>241</v>
      </c>
      <c r="M106" s="11">
        <v>2720</v>
      </c>
      <c r="N106" s="26">
        <v>14471574</v>
      </c>
      <c r="O106" s="26">
        <v>14471574</v>
      </c>
      <c r="P106" s="26">
        <v>0</v>
      </c>
      <c r="Q106" s="26" t="s">
        <v>270</v>
      </c>
      <c r="R106" s="26">
        <v>0</v>
      </c>
      <c r="S106" s="110">
        <f t="shared" si="3"/>
        <v>0</v>
      </c>
      <c r="T106" s="11" t="str">
        <f t="shared" si="4"/>
        <v>MAYO</v>
      </c>
      <c r="U106" s="11">
        <f t="shared" si="5"/>
        <v>132</v>
      </c>
      <c r="AG106" s="11"/>
      <c r="AH106" s="4"/>
      <c r="AI106" s="4"/>
    </row>
    <row r="107" spans="1:35" customFormat="1" x14ac:dyDescent="0.25">
      <c r="A107" s="11">
        <v>2018</v>
      </c>
      <c r="B107" s="11">
        <v>136</v>
      </c>
      <c r="C107" s="11">
        <v>1</v>
      </c>
      <c r="D107" s="1">
        <v>43101</v>
      </c>
      <c r="E107" s="1">
        <v>43465</v>
      </c>
      <c r="F107" s="1">
        <v>43465</v>
      </c>
      <c r="G107" s="11" t="s">
        <v>517</v>
      </c>
      <c r="H107" s="11" t="s">
        <v>518</v>
      </c>
      <c r="I107" s="11">
        <v>136</v>
      </c>
      <c r="J107" s="225">
        <v>43263</v>
      </c>
      <c r="K107" s="11" t="s">
        <v>660</v>
      </c>
      <c r="L107" s="11" t="s">
        <v>241</v>
      </c>
      <c r="M107" s="11">
        <v>3199</v>
      </c>
      <c r="N107" s="26">
        <v>14901422</v>
      </c>
      <c r="O107" s="26">
        <v>14901422</v>
      </c>
      <c r="P107" s="26">
        <v>0</v>
      </c>
      <c r="Q107" s="26" t="s">
        <v>270</v>
      </c>
      <c r="R107" s="26">
        <v>0</v>
      </c>
      <c r="S107" s="110">
        <f t="shared" si="3"/>
        <v>0</v>
      </c>
      <c r="T107" s="11" t="str">
        <f t="shared" si="4"/>
        <v>JUNIO</v>
      </c>
      <c r="U107" s="11">
        <f t="shared" si="5"/>
        <v>136</v>
      </c>
      <c r="AG107" s="11"/>
      <c r="AH107" s="4"/>
      <c r="AI107" s="4"/>
    </row>
    <row r="108" spans="1:35" customFormat="1" x14ac:dyDescent="0.25">
      <c r="A108" s="11">
        <v>2018</v>
      </c>
      <c r="B108" s="11">
        <v>136</v>
      </c>
      <c r="C108" s="11">
        <v>1</v>
      </c>
      <c r="D108" s="1">
        <v>43101</v>
      </c>
      <c r="E108" s="1">
        <v>43465</v>
      </c>
      <c r="F108" s="1">
        <v>43465</v>
      </c>
      <c r="G108" s="11" t="s">
        <v>517</v>
      </c>
      <c r="H108" s="11" t="s">
        <v>518</v>
      </c>
      <c r="I108" s="11">
        <v>185</v>
      </c>
      <c r="J108" s="225">
        <v>43361</v>
      </c>
      <c r="K108" s="11" t="s">
        <v>756</v>
      </c>
      <c r="L108" s="11" t="s">
        <v>241</v>
      </c>
      <c r="M108" s="11">
        <v>5463</v>
      </c>
      <c r="N108" s="26">
        <v>6937001</v>
      </c>
      <c r="O108" s="26">
        <v>0</v>
      </c>
      <c r="P108" s="26">
        <v>0</v>
      </c>
      <c r="Q108" s="26" t="s">
        <v>243</v>
      </c>
      <c r="R108" s="26">
        <v>0</v>
      </c>
      <c r="S108" s="110">
        <f t="shared" si="3"/>
        <v>6937001</v>
      </c>
      <c r="T108" s="11" t="str">
        <f t="shared" si="4"/>
        <v>SEPTIEMBRE</v>
      </c>
      <c r="U108" s="11">
        <f t="shared" si="5"/>
        <v>185</v>
      </c>
      <c r="AG108" s="11"/>
      <c r="AH108" s="4"/>
      <c r="AI108" s="4"/>
    </row>
    <row r="109" spans="1:35" customFormat="1" x14ac:dyDescent="0.25">
      <c r="A109" s="11">
        <v>2018</v>
      </c>
      <c r="B109" s="11">
        <v>136</v>
      </c>
      <c r="C109" s="11">
        <v>1</v>
      </c>
      <c r="D109" s="1">
        <v>43101</v>
      </c>
      <c r="E109" s="1">
        <v>43465</v>
      </c>
      <c r="F109" s="1">
        <v>43465</v>
      </c>
      <c r="G109" s="11" t="s">
        <v>517</v>
      </c>
      <c r="H109" s="11" t="s">
        <v>518</v>
      </c>
      <c r="I109" s="11">
        <v>199</v>
      </c>
      <c r="J109" s="225">
        <v>43390</v>
      </c>
      <c r="K109" s="11" t="s">
        <v>790</v>
      </c>
      <c r="L109" s="11" t="s">
        <v>326</v>
      </c>
      <c r="M109" s="11">
        <v>6168</v>
      </c>
      <c r="N109" s="26">
        <v>2171792</v>
      </c>
      <c r="O109" s="26">
        <v>0</v>
      </c>
      <c r="P109" s="26">
        <v>0</v>
      </c>
      <c r="Q109" s="26" t="s">
        <v>243</v>
      </c>
      <c r="R109" s="26">
        <v>0</v>
      </c>
      <c r="S109" s="110">
        <f t="shared" si="3"/>
        <v>2171792</v>
      </c>
      <c r="T109" s="11" t="str">
        <f t="shared" si="4"/>
        <v>OCTUBRE</v>
      </c>
      <c r="U109" s="11">
        <f t="shared" si="5"/>
        <v>199</v>
      </c>
      <c r="AG109" s="11"/>
      <c r="AH109" s="4"/>
      <c r="AI109" s="4"/>
    </row>
    <row r="110" spans="1:35" customFormat="1" x14ac:dyDescent="0.25">
      <c r="A110" s="11">
        <v>2018</v>
      </c>
      <c r="B110" s="11">
        <v>136</v>
      </c>
      <c r="C110" s="11">
        <v>1</v>
      </c>
      <c r="D110" s="1">
        <v>43101</v>
      </c>
      <c r="E110" s="1">
        <v>43465</v>
      </c>
      <c r="F110" s="1">
        <v>43465</v>
      </c>
      <c r="G110" s="11" t="s">
        <v>517</v>
      </c>
      <c r="H110" s="11" t="s">
        <v>518</v>
      </c>
      <c r="I110" s="11">
        <v>224</v>
      </c>
      <c r="J110" s="225">
        <v>43441</v>
      </c>
      <c r="K110" s="11" t="s">
        <v>860</v>
      </c>
      <c r="L110" s="11" t="s">
        <v>241</v>
      </c>
      <c r="M110" s="11">
        <v>7407</v>
      </c>
      <c r="N110" s="26">
        <v>844020649</v>
      </c>
      <c r="O110" s="26">
        <v>0</v>
      </c>
      <c r="P110" s="26">
        <v>0</v>
      </c>
      <c r="Q110" s="26" t="s">
        <v>243</v>
      </c>
      <c r="R110" s="26">
        <v>0</v>
      </c>
      <c r="S110" s="110">
        <f t="shared" si="3"/>
        <v>844020649</v>
      </c>
      <c r="T110" s="11" t="str">
        <f t="shared" si="4"/>
        <v>DICIEMBRE</v>
      </c>
      <c r="U110" s="11">
        <f t="shared" si="5"/>
        <v>224</v>
      </c>
      <c r="AG110" s="11"/>
      <c r="AH110" s="4"/>
      <c r="AI110" s="4"/>
    </row>
    <row r="111" spans="1:35" customFormat="1" x14ac:dyDescent="0.25">
      <c r="A111" s="11">
        <v>2018</v>
      </c>
      <c r="B111" s="11">
        <v>136</v>
      </c>
      <c r="C111" s="11">
        <v>1</v>
      </c>
      <c r="D111" s="1">
        <v>43101</v>
      </c>
      <c r="E111" s="1">
        <v>43465</v>
      </c>
      <c r="F111" s="1">
        <v>43465</v>
      </c>
      <c r="G111" s="11" t="s">
        <v>254</v>
      </c>
      <c r="H111" s="11" t="s">
        <v>255</v>
      </c>
      <c r="I111" s="11">
        <v>90</v>
      </c>
      <c r="J111" s="225">
        <v>43122</v>
      </c>
      <c r="K111" s="11" t="s">
        <v>242</v>
      </c>
      <c r="L111" s="11" t="s">
        <v>241</v>
      </c>
      <c r="M111" s="11">
        <v>444</v>
      </c>
      <c r="N111" s="26">
        <v>3109708</v>
      </c>
      <c r="O111" s="26">
        <v>0</v>
      </c>
      <c r="P111" s="26">
        <v>0</v>
      </c>
      <c r="Q111" s="26" t="s">
        <v>243</v>
      </c>
      <c r="R111" s="26">
        <v>0</v>
      </c>
      <c r="S111" s="110">
        <f t="shared" si="3"/>
        <v>3109708</v>
      </c>
      <c r="T111" s="11" t="str">
        <f t="shared" si="4"/>
        <v>ENERO</v>
      </c>
      <c r="U111" s="11">
        <f t="shared" si="5"/>
        <v>90</v>
      </c>
      <c r="AG111" s="11"/>
      <c r="AH111" s="4"/>
      <c r="AI111" s="4"/>
    </row>
    <row r="112" spans="1:35" customFormat="1" x14ac:dyDescent="0.25">
      <c r="A112" s="11">
        <v>2018</v>
      </c>
      <c r="B112" s="11">
        <v>136</v>
      </c>
      <c r="C112" s="11">
        <v>1</v>
      </c>
      <c r="D112" s="1">
        <v>43101</v>
      </c>
      <c r="E112" s="1">
        <v>43465</v>
      </c>
      <c r="F112" s="1">
        <v>43465</v>
      </c>
      <c r="G112" s="11" t="s">
        <v>254</v>
      </c>
      <c r="H112" s="11" t="s">
        <v>255</v>
      </c>
      <c r="I112" s="11">
        <v>111</v>
      </c>
      <c r="J112" s="225">
        <v>43147</v>
      </c>
      <c r="K112" s="11" t="s">
        <v>516</v>
      </c>
      <c r="L112" s="11" t="s">
        <v>241</v>
      </c>
      <c r="M112" s="11">
        <v>1026</v>
      </c>
      <c r="N112" s="26">
        <v>17593516</v>
      </c>
      <c r="O112" s="26">
        <v>0</v>
      </c>
      <c r="P112" s="26">
        <v>0</v>
      </c>
      <c r="Q112" s="26" t="s">
        <v>243</v>
      </c>
      <c r="R112" s="26">
        <v>0</v>
      </c>
      <c r="S112" s="110">
        <f t="shared" si="3"/>
        <v>17593516</v>
      </c>
      <c r="T112" s="11" t="str">
        <f t="shared" si="4"/>
        <v>FEBRERO</v>
      </c>
      <c r="U112" s="11">
        <f t="shared" si="5"/>
        <v>111</v>
      </c>
      <c r="AG112" s="11"/>
      <c r="AH112" s="4"/>
      <c r="AI112" s="4"/>
    </row>
    <row r="113" spans="1:35" customFormat="1" x14ac:dyDescent="0.25">
      <c r="A113" s="11">
        <v>2018</v>
      </c>
      <c r="B113" s="11">
        <v>136</v>
      </c>
      <c r="C113" s="11">
        <v>1</v>
      </c>
      <c r="D113" s="1">
        <v>43101</v>
      </c>
      <c r="E113" s="1">
        <v>43465</v>
      </c>
      <c r="F113" s="1">
        <v>43465</v>
      </c>
      <c r="G113" s="11" t="s">
        <v>254</v>
      </c>
      <c r="H113" s="11" t="s">
        <v>255</v>
      </c>
      <c r="I113" s="11">
        <v>116</v>
      </c>
      <c r="J113" s="225">
        <v>43174</v>
      </c>
      <c r="K113" s="11" t="s">
        <v>588</v>
      </c>
      <c r="L113" s="11" t="s">
        <v>594</v>
      </c>
      <c r="M113" s="11">
        <v>1606</v>
      </c>
      <c r="N113" s="26">
        <v>12323947</v>
      </c>
      <c r="O113" s="26">
        <v>0</v>
      </c>
      <c r="P113" s="26">
        <v>0</v>
      </c>
      <c r="Q113" s="26" t="s">
        <v>243</v>
      </c>
      <c r="R113" s="26">
        <v>0</v>
      </c>
      <c r="S113" s="110">
        <f t="shared" si="3"/>
        <v>12323947</v>
      </c>
      <c r="T113" s="11" t="str">
        <f t="shared" si="4"/>
        <v>MARZO</v>
      </c>
      <c r="U113" s="11">
        <f t="shared" si="5"/>
        <v>116</v>
      </c>
      <c r="AG113" s="11"/>
      <c r="AH113" s="4"/>
      <c r="AI113" s="4"/>
    </row>
    <row r="114" spans="1:35" customFormat="1" x14ac:dyDescent="0.25">
      <c r="A114" s="11">
        <v>2018</v>
      </c>
      <c r="B114" s="11">
        <v>136</v>
      </c>
      <c r="C114" s="11">
        <v>1</v>
      </c>
      <c r="D114" s="1">
        <v>43101</v>
      </c>
      <c r="E114" s="1">
        <v>43465</v>
      </c>
      <c r="F114" s="1">
        <v>43465</v>
      </c>
      <c r="G114" s="11" t="s">
        <v>254</v>
      </c>
      <c r="H114" s="11" t="s">
        <v>255</v>
      </c>
      <c r="I114" s="11">
        <v>123</v>
      </c>
      <c r="J114" s="225">
        <v>43207</v>
      </c>
      <c r="K114" s="11" t="s">
        <v>609</v>
      </c>
      <c r="L114" s="11" t="s">
        <v>241</v>
      </c>
      <c r="M114" s="11">
        <v>2195</v>
      </c>
      <c r="N114" s="26">
        <v>16230072</v>
      </c>
      <c r="O114" s="26">
        <v>16230072</v>
      </c>
      <c r="P114" s="26">
        <v>0</v>
      </c>
      <c r="Q114" s="26" t="s">
        <v>270</v>
      </c>
      <c r="R114" s="26">
        <v>0</v>
      </c>
      <c r="S114" s="110">
        <f t="shared" si="3"/>
        <v>0</v>
      </c>
      <c r="T114" s="11" t="str">
        <f t="shared" si="4"/>
        <v>ABRIL</v>
      </c>
      <c r="U114" s="11">
        <f t="shared" si="5"/>
        <v>123</v>
      </c>
      <c r="AG114" s="11"/>
      <c r="AH114" s="4"/>
      <c r="AI114" s="4"/>
    </row>
    <row r="115" spans="1:35" customFormat="1" x14ac:dyDescent="0.25">
      <c r="A115" s="11">
        <v>2018</v>
      </c>
      <c r="B115" s="11">
        <v>136</v>
      </c>
      <c r="C115" s="11">
        <v>1</v>
      </c>
      <c r="D115" s="1">
        <v>43101</v>
      </c>
      <c r="E115" s="1">
        <v>43465</v>
      </c>
      <c r="F115" s="1">
        <v>43465</v>
      </c>
      <c r="G115" s="11" t="s">
        <v>254</v>
      </c>
      <c r="H115" s="11" t="s">
        <v>255</v>
      </c>
      <c r="I115" s="11">
        <v>124</v>
      </c>
      <c r="J115" s="225">
        <v>43209</v>
      </c>
      <c r="K115" s="11" t="s">
        <v>616</v>
      </c>
      <c r="L115" s="11" t="s">
        <v>241</v>
      </c>
      <c r="M115" s="11">
        <v>2224</v>
      </c>
      <c r="N115" s="26">
        <v>11620033</v>
      </c>
      <c r="O115" s="26">
        <v>0</v>
      </c>
      <c r="P115" s="26">
        <v>0</v>
      </c>
      <c r="Q115" s="26" t="s">
        <v>243</v>
      </c>
      <c r="R115" s="26">
        <v>0</v>
      </c>
      <c r="S115" s="110">
        <f t="shared" si="3"/>
        <v>11620033</v>
      </c>
      <c r="T115" s="11" t="str">
        <f t="shared" si="4"/>
        <v>ABRIL</v>
      </c>
      <c r="U115" s="11">
        <f t="shared" si="5"/>
        <v>124</v>
      </c>
      <c r="AG115" s="11"/>
      <c r="AH115" s="4"/>
      <c r="AI115" s="4"/>
    </row>
    <row r="116" spans="1:35" customFormat="1" x14ac:dyDescent="0.25">
      <c r="A116" s="11">
        <v>2018</v>
      </c>
      <c r="B116" s="11">
        <v>136</v>
      </c>
      <c r="C116" s="11">
        <v>1</v>
      </c>
      <c r="D116" s="1">
        <v>43101</v>
      </c>
      <c r="E116" s="1">
        <v>43465</v>
      </c>
      <c r="F116" s="1">
        <v>43465</v>
      </c>
      <c r="G116" s="11" t="s">
        <v>254</v>
      </c>
      <c r="H116" s="11" t="s">
        <v>255</v>
      </c>
      <c r="I116" s="11">
        <v>131</v>
      </c>
      <c r="J116" s="225">
        <v>43241</v>
      </c>
      <c r="K116" s="11" t="s">
        <v>639</v>
      </c>
      <c r="L116" s="11" t="s">
        <v>241</v>
      </c>
      <c r="M116" s="11">
        <v>2766</v>
      </c>
      <c r="N116" s="26">
        <v>15651230</v>
      </c>
      <c r="O116" s="26">
        <v>0</v>
      </c>
      <c r="P116" s="26">
        <v>0</v>
      </c>
      <c r="Q116" s="26" t="s">
        <v>243</v>
      </c>
      <c r="R116" s="26">
        <v>0</v>
      </c>
      <c r="S116" s="110">
        <f t="shared" si="3"/>
        <v>15651230</v>
      </c>
      <c r="T116" s="11" t="str">
        <f t="shared" si="4"/>
        <v>MAYO</v>
      </c>
      <c r="U116" s="11">
        <f t="shared" si="5"/>
        <v>131</v>
      </c>
      <c r="AG116" s="11"/>
      <c r="AH116" s="4"/>
      <c r="AI116" s="4"/>
    </row>
    <row r="117" spans="1:35" customFormat="1" x14ac:dyDescent="0.25">
      <c r="A117" s="11">
        <v>2018</v>
      </c>
      <c r="B117" s="11">
        <v>136</v>
      </c>
      <c r="C117" s="11">
        <v>1</v>
      </c>
      <c r="D117" s="1">
        <v>43101</v>
      </c>
      <c r="E117" s="1">
        <v>43465</v>
      </c>
      <c r="F117" s="1">
        <v>43465</v>
      </c>
      <c r="G117" s="11" t="s">
        <v>254</v>
      </c>
      <c r="H117" s="11" t="s">
        <v>255</v>
      </c>
      <c r="I117" s="11">
        <v>132</v>
      </c>
      <c r="J117" s="225">
        <v>43241</v>
      </c>
      <c r="K117" s="11" t="s">
        <v>640</v>
      </c>
      <c r="L117" s="11" t="s">
        <v>241</v>
      </c>
      <c r="M117" s="11">
        <v>2720</v>
      </c>
      <c r="N117" s="26">
        <v>24490442</v>
      </c>
      <c r="O117" s="26">
        <v>24490442</v>
      </c>
      <c r="P117" s="26">
        <v>0</v>
      </c>
      <c r="Q117" s="26" t="s">
        <v>270</v>
      </c>
      <c r="R117" s="26">
        <v>0</v>
      </c>
      <c r="S117" s="110">
        <f t="shared" si="3"/>
        <v>0</v>
      </c>
      <c r="T117" s="11" t="str">
        <f t="shared" si="4"/>
        <v>MAYO</v>
      </c>
      <c r="U117" s="11">
        <f t="shared" si="5"/>
        <v>132</v>
      </c>
      <c r="AG117" s="11"/>
      <c r="AH117" s="4"/>
      <c r="AI117" s="4"/>
    </row>
    <row r="118" spans="1:35" customFormat="1" x14ac:dyDescent="0.25">
      <c r="A118" s="11">
        <v>2018</v>
      </c>
      <c r="B118" s="11">
        <v>136</v>
      </c>
      <c r="C118" s="11">
        <v>1</v>
      </c>
      <c r="D118" s="1">
        <v>43101</v>
      </c>
      <c r="E118" s="1">
        <v>43465</v>
      </c>
      <c r="F118" s="1">
        <v>43465</v>
      </c>
      <c r="G118" s="11" t="s">
        <v>254</v>
      </c>
      <c r="H118" s="11" t="s">
        <v>255</v>
      </c>
      <c r="I118" s="11">
        <v>135</v>
      </c>
      <c r="J118" s="225">
        <v>43258</v>
      </c>
      <c r="K118" s="11" t="s">
        <v>657</v>
      </c>
      <c r="L118" s="11" t="s">
        <v>241</v>
      </c>
      <c r="M118" s="11">
        <v>3118</v>
      </c>
      <c r="N118" s="26">
        <v>53135962</v>
      </c>
      <c r="O118" s="26">
        <v>0</v>
      </c>
      <c r="P118" s="26">
        <v>0</v>
      </c>
      <c r="Q118" s="26" t="s">
        <v>243</v>
      </c>
      <c r="R118" s="26">
        <v>0</v>
      </c>
      <c r="S118" s="110">
        <f t="shared" si="3"/>
        <v>53135962</v>
      </c>
      <c r="T118" s="11" t="str">
        <f t="shared" si="4"/>
        <v>JUNIO</v>
      </c>
      <c r="U118" s="11">
        <f t="shared" si="5"/>
        <v>135</v>
      </c>
      <c r="AG118" s="11"/>
      <c r="AH118" s="4"/>
      <c r="AI118" s="4"/>
    </row>
    <row r="119" spans="1:35" customFormat="1" x14ac:dyDescent="0.25">
      <c r="A119" s="11">
        <v>2018</v>
      </c>
      <c r="B119" s="11">
        <v>136</v>
      </c>
      <c r="C119" s="11">
        <v>1</v>
      </c>
      <c r="D119" s="1">
        <v>43101</v>
      </c>
      <c r="E119" s="1">
        <v>43465</v>
      </c>
      <c r="F119" s="1">
        <v>43465</v>
      </c>
      <c r="G119" s="11" t="s">
        <v>254</v>
      </c>
      <c r="H119" s="11" t="s">
        <v>255</v>
      </c>
      <c r="I119" s="11">
        <v>136</v>
      </c>
      <c r="J119" s="225">
        <v>43263</v>
      </c>
      <c r="K119" s="11" t="s">
        <v>660</v>
      </c>
      <c r="L119" s="11" t="s">
        <v>241</v>
      </c>
      <c r="M119" s="11">
        <v>3199</v>
      </c>
      <c r="N119" s="26">
        <v>25217881</v>
      </c>
      <c r="O119" s="26">
        <v>25217881</v>
      </c>
      <c r="P119" s="26">
        <v>0</v>
      </c>
      <c r="Q119" s="26" t="s">
        <v>270</v>
      </c>
      <c r="R119" s="26">
        <v>0</v>
      </c>
      <c r="S119" s="110">
        <f t="shared" si="3"/>
        <v>0</v>
      </c>
      <c r="T119" s="11" t="str">
        <f t="shared" si="4"/>
        <v>JUNIO</v>
      </c>
      <c r="U119" s="11">
        <f t="shared" si="5"/>
        <v>136</v>
      </c>
      <c r="AG119" s="11"/>
      <c r="AH119" s="4"/>
      <c r="AI119" s="4"/>
    </row>
    <row r="120" spans="1:35" customFormat="1" x14ac:dyDescent="0.25">
      <c r="A120" s="11">
        <v>2018</v>
      </c>
      <c r="B120" s="11">
        <v>136</v>
      </c>
      <c r="C120" s="11">
        <v>1</v>
      </c>
      <c r="D120" s="1">
        <v>43101</v>
      </c>
      <c r="E120" s="1">
        <v>43465</v>
      </c>
      <c r="F120" s="1">
        <v>43465</v>
      </c>
      <c r="G120" s="11" t="s">
        <v>254</v>
      </c>
      <c r="H120" s="11" t="s">
        <v>255</v>
      </c>
      <c r="I120" s="11">
        <v>151</v>
      </c>
      <c r="J120" s="225">
        <v>43298</v>
      </c>
      <c r="K120" s="11" t="s">
        <v>693</v>
      </c>
      <c r="L120" s="11" t="s">
        <v>241</v>
      </c>
      <c r="M120" s="11">
        <v>4029</v>
      </c>
      <c r="N120" s="26">
        <v>52141174</v>
      </c>
      <c r="O120" s="26">
        <v>0</v>
      </c>
      <c r="P120" s="26">
        <v>0</v>
      </c>
      <c r="Q120" s="26" t="s">
        <v>243</v>
      </c>
      <c r="R120" s="26">
        <v>0</v>
      </c>
      <c r="S120" s="110">
        <f t="shared" si="3"/>
        <v>52141174</v>
      </c>
      <c r="T120" s="11" t="str">
        <f t="shared" si="4"/>
        <v>JULIO</v>
      </c>
      <c r="U120" s="11">
        <f t="shared" si="5"/>
        <v>151</v>
      </c>
      <c r="AG120" s="11"/>
      <c r="AH120" s="4"/>
      <c r="AI120" s="4"/>
    </row>
    <row r="121" spans="1:35" customFormat="1" x14ac:dyDescent="0.25">
      <c r="A121" s="11">
        <v>2018</v>
      </c>
      <c r="B121" s="11">
        <v>136</v>
      </c>
      <c r="C121" s="11">
        <v>1</v>
      </c>
      <c r="D121" s="1">
        <v>43101</v>
      </c>
      <c r="E121" s="1">
        <v>43465</v>
      </c>
      <c r="F121" s="1">
        <v>43465</v>
      </c>
      <c r="G121" s="11" t="s">
        <v>254</v>
      </c>
      <c r="H121" s="11" t="s">
        <v>255</v>
      </c>
      <c r="I121" s="11">
        <v>168</v>
      </c>
      <c r="J121" s="225">
        <v>43334</v>
      </c>
      <c r="K121" s="11" t="s">
        <v>720</v>
      </c>
      <c r="L121" s="11" t="s">
        <v>241</v>
      </c>
      <c r="M121" s="11">
        <v>4799</v>
      </c>
      <c r="N121" s="26">
        <v>19388898</v>
      </c>
      <c r="O121" s="26">
        <v>0</v>
      </c>
      <c r="P121" s="26">
        <v>0</v>
      </c>
      <c r="Q121" s="26" t="s">
        <v>243</v>
      </c>
      <c r="R121" s="26">
        <v>0</v>
      </c>
      <c r="S121" s="110">
        <f t="shared" si="3"/>
        <v>19388898</v>
      </c>
      <c r="T121" s="11" t="str">
        <f t="shared" si="4"/>
        <v>AGOSTO</v>
      </c>
      <c r="U121" s="11">
        <f t="shared" si="5"/>
        <v>168</v>
      </c>
      <c r="AG121" s="11"/>
      <c r="AH121" s="4"/>
      <c r="AI121" s="4"/>
    </row>
    <row r="122" spans="1:35" customFormat="1" x14ac:dyDescent="0.25">
      <c r="A122" s="11">
        <v>2018</v>
      </c>
      <c r="B122" s="11">
        <v>136</v>
      </c>
      <c r="C122" s="11">
        <v>1</v>
      </c>
      <c r="D122" s="1">
        <v>43101</v>
      </c>
      <c r="E122" s="1">
        <v>43465</v>
      </c>
      <c r="F122" s="1">
        <v>43465</v>
      </c>
      <c r="G122" s="11" t="s">
        <v>254</v>
      </c>
      <c r="H122" s="11" t="s">
        <v>255</v>
      </c>
      <c r="I122" s="11">
        <v>179</v>
      </c>
      <c r="J122" s="225">
        <v>43348</v>
      </c>
      <c r="K122" s="11" t="s">
        <v>721</v>
      </c>
      <c r="L122" s="11" t="s">
        <v>241</v>
      </c>
      <c r="M122" s="11">
        <v>5122</v>
      </c>
      <c r="N122" s="26">
        <v>6153062</v>
      </c>
      <c r="O122" s="26">
        <v>0</v>
      </c>
      <c r="P122" s="26">
        <v>0</v>
      </c>
      <c r="Q122" s="26" t="s">
        <v>243</v>
      </c>
      <c r="R122" s="26">
        <v>0</v>
      </c>
      <c r="S122" s="110">
        <f t="shared" si="3"/>
        <v>6153062</v>
      </c>
      <c r="T122" s="11" t="str">
        <f t="shared" si="4"/>
        <v>SEPTIEMBRE</v>
      </c>
      <c r="U122" s="11">
        <f t="shared" si="5"/>
        <v>179</v>
      </c>
      <c r="AE122" s="4"/>
      <c r="AG122" s="11"/>
      <c r="AH122" s="4"/>
      <c r="AI122" s="4"/>
    </row>
    <row r="123" spans="1:35" customFormat="1" x14ac:dyDescent="0.25">
      <c r="A123" s="11">
        <v>2018</v>
      </c>
      <c r="B123" s="11">
        <v>136</v>
      </c>
      <c r="C123" s="11">
        <v>1</v>
      </c>
      <c r="D123" s="1">
        <v>43101</v>
      </c>
      <c r="E123" s="1">
        <v>43465</v>
      </c>
      <c r="F123" s="1">
        <v>43465</v>
      </c>
      <c r="G123" s="11" t="s">
        <v>254</v>
      </c>
      <c r="H123" s="11" t="s">
        <v>255</v>
      </c>
      <c r="I123" s="11">
        <v>185</v>
      </c>
      <c r="J123" s="225">
        <v>43361</v>
      </c>
      <c r="K123" s="11" t="s">
        <v>756</v>
      </c>
      <c r="L123" s="11" t="s">
        <v>241</v>
      </c>
      <c r="M123" s="11">
        <v>5463</v>
      </c>
      <c r="N123" s="26">
        <v>40563206</v>
      </c>
      <c r="O123" s="26">
        <v>0</v>
      </c>
      <c r="P123" s="26">
        <v>0</v>
      </c>
      <c r="Q123" s="26" t="s">
        <v>243</v>
      </c>
      <c r="R123" s="26">
        <v>0</v>
      </c>
      <c r="S123" s="110">
        <f t="shared" si="3"/>
        <v>40563206</v>
      </c>
      <c r="T123" s="11" t="str">
        <f t="shared" si="4"/>
        <v>SEPTIEMBRE</v>
      </c>
      <c r="U123" s="11">
        <f t="shared" si="5"/>
        <v>185</v>
      </c>
      <c r="AE123" s="4"/>
      <c r="AG123" s="11"/>
      <c r="AH123" s="4"/>
      <c r="AI123" s="4"/>
    </row>
    <row r="124" spans="1:35" customFormat="1" x14ac:dyDescent="0.25">
      <c r="A124" s="11">
        <v>2018</v>
      </c>
      <c r="B124" s="11">
        <v>136</v>
      </c>
      <c r="C124" s="11">
        <v>1</v>
      </c>
      <c r="D124" s="1">
        <v>43101</v>
      </c>
      <c r="E124" s="1">
        <v>43465</v>
      </c>
      <c r="F124" s="1">
        <v>43465</v>
      </c>
      <c r="G124" s="11" t="s">
        <v>254</v>
      </c>
      <c r="H124" s="11" t="s">
        <v>255</v>
      </c>
      <c r="I124" s="11">
        <v>199</v>
      </c>
      <c r="J124" s="225">
        <v>43390</v>
      </c>
      <c r="K124" s="11" t="s">
        <v>790</v>
      </c>
      <c r="L124" s="11" t="s">
        <v>326</v>
      </c>
      <c r="M124" s="11">
        <v>6168</v>
      </c>
      <c r="N124" s="26">
        <v>33449353</v>
      </c>
      <c r="O124" s="26">
        <v>0</v>
      </c>
      <c r="P124" s="26">
        <v>0</v>
      </c>
      <c r="Q124" s="26" t="s">
        <v>243</v>
      </c>
      <c r="R124" s="26">
        <v>0</v>
      </c>
      <c r="S124" s="110">
        <f t="shared" si="3"/>
        <v>33449353</v>
      </c>
      <c r="T124" s="11" t="str">
        <f t="shared" si="4"/>
        <v>OCTUBRE</v>
      </c>
      <c r="U124" s="11">
        <f t="shared" si="5"/>
        <v>199</v>
      </c>
      <c r="AE124" s="4"/>
      <c r="AG124" s="11"/>
      <c r="AH124" s="4"/>
      <c r="AI124" s="4"/>
    </row>
    <row r="125" spans="1:35" customFormat="1" x14ac:dyDescent="0.25">
      <c r="A125" s="11">
        <v>2018</v>
      </c>
      <c r="B125" s="11">
        <v>136</v>
      </c>
      <c r="C125" s="11">
        <v>1</v>
      </c>
      <c r="D125" s="1">
        <v>43101</v>
      </c>
      <c r="E125" s="1">
        <v>43465</v>
      </c>
      <c r="F125" s="1">
        <v>43465</v>
      </c>
      <c r="G125" s="11" t="s">
        <v>254</v>
      </c>
      <c r="H125" s="11" t="s">
        <v>255</v>
      </c>
      <c r="I125" s="11">
        <v>214</v>
      </c>
      <c r="J125" s="225">
        <v>43424</v>
      </c>
      <c r="K125" s="11" t="s">
        <v>791</v>
      </c>
      <c r="L125" s="11" t="s">
        <v>241</v>
      </c>
      <c r="M125" s="11">
        <v>6984</v>
      </c>
      <c r="N125" s="26">
        <v>23127958</v>
      </c>
      <c r="O125" s="26">
        <v>0</v>
      </c>
      <c r="P125" s="26">
        <v>0</v>
      </c>
      <c r="Q125" s="26" t="s">
        <v>243</v>
      </c>
      <c r="R125" s="26">
        <v>0</v>
      </c>
      <c r="S125" s="110">
        <f t="shared" si="3"/>
        <v>23127958</v>
      </c>
      <c r="T125" s="11" t="str">
        <f t="shared" si="4"/>
        <v>NOVIEMBRE</v>
      </c>
      <c r="U125" s="11">
        <f t="shared" si="5"/>
        <v>214</v>
      </c>
      <c r="AE125" s="4"/>
      <c r="AG125" s="11"/>
      <c r="AH125" s="4"/>
      <c r="AI125" s="4"/>
    </row>
    <row r="126" spans="1:35" customFormat="1" x14ac:dyDescent="0.25">
      <c r="A126" s="11">
        <v>2018</v>
      </c>
      <c r="B126" s="11">
        <v>136</v>
      </c>
      <c r="C126" s="11">
        <v>1</v>
      </c>
      <c r="D126" s="1">
        <v>43101</v>
      </c>
      <c r="E126" s="1">
        <v>43465</v>
      </c>
      <c r="F126" s="1">
        <v>43465</v>
      </c>
      <c r="G126" s="11" t="s">
        <v>254</v>
      </c>
      <c r="H126" s="11" t="s">
        <v>255</v>
      </c>
      <c r="I126" s="11">
        <v>224</v>
      </c>
      <c r="J126" s="225">
        <v>43441</v>
      </c>
      <c r="K126" s="11" t="s">
        <v>860</v>
      </c>
      <c r="L126" s="11" t="s">
        <v>241</v>
      </c>
      <c r="M126" s="11">
        <v>7407</v>
      </c>
      <c r="N126" s="26">
        <v>117698518</v>
      </c>
      <c r="O126" s="26">
        <v>0</v>
      </c>
      <c r="P126" s="26">
        <v>0</v>
      </c>
      <c r="Q126" s="26" t="s">
        <v>243</v>
      </c>
      <c r="R126" s="26">
        <v>0</v>
      </c>
      <c r="S126" s="110">
        <f t="shared" si="3"/>
        <v>117698518</v>
      </c>
      <c r="T126" s="11" t="str">
        <f t="shared" si="4"/>
        <v>DICIEMBRE</v>
      </c>
      <c r="U126" s="11">
        <f t="shared" si="5"/>
        <v>224</v>
      </c>
      <c r="AE126" s="4"/>
      <c r="AG126" s="11"/>
      <c r="AH126" s="4"/>
      <c r="AI126" s="4"/>
    </row>
    <row r="127" spans="1:35" customFormat="1" x14ac:dyDescent="0.25">
      <c r="A127" s="11">
        <v>2018</v>
      </c>
      <c r="B127" s="11">
        <v>136</v>
      </c>
      <c r="C127" s="11">
        <v>1</v>
      </c>
      <c r="D127" s="1">
        <v>43101</v>
      </c>
      <c r="E127" s="1">
        <v>43465</v>
      </c>
      <c r="F127" s="1">
        <v>43465</v>
      </c>
      <c r="G127" s="11" t="s">
        <v>256</v>
      </c>
      <c r="H127" s="11" t="s">
        <v>257</v>
      </c>
      <c r="I127" s="11">
        <v>90</v>
      </c>
      <c r="J127" s="225">
        <v>43122</v>
      </c>
      <c r="K127" s="11" t="s">
        <v>242</v>
      </c>
      <c r="L127" s="11" t="s">
        <v>241</v>
      </c>
      <c r="M127" s="11">
        <v>444</v>
      </c>
      <c r="N127" s="26">
        <v>143364992</v>
      </c>
      <c r="O127" s="26">
        <v>0</v>
      </c>
      <c r="P127" s="26">
        <v>0</v>
      </c>
      <c r="Q127" s="26" t="s">
        <v>243</v>
      </c>
      <c r="R127" s="26">
        <v>0</v>
      </c>
      <c r="S127" s="110">
        <f t="shared" si="3"/>
        <v>143364992</v>
      </c>
      <c r="T127" s="11" t="str">
        <f t="shared" si="4"/>
        <v>ENERO</v>
      </c>
      <c r="U127" s="11">
        <f t="shared" si="5"/>
        <v>90</v>
      </c>
      <c r="AE127" s="4"/>
      <c r="AG127" s="11"/>
      <c r="AH127" s="4"/>
      <c r="AI127" s="4"/>
    </row>
    <row r="128" spans="1:35" customFormat="1" x14ac:dyDescent="0.25">
      <c r="A128" s="11">
        <v>2018</v>
      </c>
      <c r="B128" s="11">
        <v>136</v>
      </c>
      <c r="C128" s="11">
        <v>1</v>
      </c>
      <c r="D128" s="1">
        <v>43101</v>
      </c>
      <c r="E128" s="1">
        <v>43465</v>
      </c>
      <c r="F128" s="1">
        <v>43465</v>
      </c>
      <c r="G128" s="11" t="s">
        <v>256</v>
      </c>
      <c r="H128" s="11" t="s">
        <v>257</v>
      </c>
      <c r="I128" s="11">
        <v>111</v>
      </c>
      <c r="J128" s="225">
        <v>43147</v>
      </c>
      <c r="K128" s="11" t="s">
        <v>516</v>
      </c>
      <c r="L128" s="11" t="s">
        <v>241</v>
      </c>
      <c r="M128" s="11">
        <v>1026</v>
      </c>
      <c r="N128" s="26">
        <v>202155065</v>
      </c>
      <c r="O128" s="26">
        <v>0</v>
      </c>
      <c r="P128" s="26">
        <v>0</v>
      </c>
      <c r="Q128" s="26" t="s">
        <v>243</v>
      </c>
      <c r="R128" s="26">
        <v>0</v>
      </c>
      <c r="S128" s="110">
        <f t="shared" si="3"/>
        <v>202155065</v>
      </c>
      <c r="T128" s="11" t="str">
        <f t="shared" si="4"/>
        <v>FEBRERO</v>
      </c>
      <c r="U128" s="11">
        <f t="shared" si="5"/>
        <v>111</v>
      </c>
      <c r="AE128" s="4"/>
      <c r="AG128" s="11"/>
      <c r="AH128" s="4"/>
      <c r="AI128" s="4"/>
    </row>
    <row r="129" spans="1:35" customFormat="1" x14ac:dyDescent="0.25">
      <c r="A129" s="11">
        <v>2018</v>
      </c>
      <c r="B129" s="11">
        <v>136</v>
      </c>
      <c r="C129" s="11">
        <v>1</v>
      </c>
      <c r="D129" s="1">
        <v>43101</v>
      </c>
      <c r="E129" s="1">
        <v>43465</v>
      </c>
      <c r="F129" s="1">
        <v>43465</v>
      </c>
      <c r="G129" s="11" t="s">
        <v>256</v>
      </c>
      <c r="H129" s="11" t="s">
        <v>257</v>
      </c>
      <c r="I129" s="11">
        <v>116</v>
      </c>
      <c r="J129" s="225">
        <v>43174</v>
      </c>
      <c r="K129" s="11" t="s">
        <v>588</v>
      </c>
      <c r="L129" s="11" t="s">
        <v>594</v>
      </c>
      <c r="M129" s="11">
        <v>1606</v>
      </c>
      <c r="N129" s="26">
        <v>169843775</v>
      </c>
      <c r="O129" s="26">
        <v>0</v>
      </c>
      <c r="P129" s="26">
        <v>0</v>
      </c>
      <c r="Q129" s="26" t="s">
        <v>243</v>
      </c>
      <c r="R129" s="26">
        <v>0</v>
      </c>
      <c r="S129" s="110">
        <f t="shared" si="3"/>
        <v>169843775</v>
      </c>
      <c r="T129" s="11" t="str">
        <f t="shared" si="4"/>
        <v>MARZO</v>
      </c>
      <c r="U129" s="11">
        <f t="shared" si="5"/>
        <v>116</v>
      </c>
      <c r="AE129" s="4"/>
      <c r="AG129" s="11"/>
      <c r="AH129" s="4"/>
      <c r="AI129" s="4"/>
    </row>
    <row r="130" spans="1:35" customFormat="1" x14ac:dyDescent="0.25">
      <c r="A130" s="11">
        <v>2018</v>
      </c>
      <c r="B130" s="11">
        <v>136</v>
      </c>
      <c r="C130" s="11">
        <v>1</v>
      </c>
      <c r="D130" s="1">
        <v>43101</v>
      </c>
      <c r="E130" s="1">
        <v>43465</v>
      </c>
      <c r="F130" s="1">
        <v>43465</v>
      </c>
      <c r="G130" s="11" t="s">
        <v>256</v>
      </c>
      <c r="H130" s="11" t="s">
        <v>257</v>
      </c>
      <c r="I130" s="11">
        <v>123</v>
      </c>
      <c r="J130" s="225">
        <v>43207</v>
      </c>
      <c r="K130" s="11" t="s">
        <v>609</v>
      </c>
      <c r="L130" s="11" t="s">
        <v>241</v>
      </c>
      <c r="M130" s="11">
        <v>2195</v>
      </c>
      <c r="N130" s="26">
        <v>165869953</v>
      </c>
      <c r="O130" s="26">
        <v>165869953</v>
      </c>
      <c r="P130" s="26">
        <v>0</v>
      </c>
      <c r="Q130" s="26" t="s">
        <v>270</v>
      </c>
      <c r="R130" s="26">
        <v>0</v>
      </c>
      <c r="S130" s="110">
        <f t="shared" ref="S130:S193" si="6">N130-O130</f>
        <v>0</v>
      </c>
      <c r="T130" s="11" t="str">
        <f t="shared" si="4"/>
        <v>ABRIL</v>
      </c>
      <c r="U130" s="11">
        <f t="shared" si="5"/>
        <v>123</v>
      </c>
      <c r="AE130" s="4"/>
      <c r="AG130" s="11"/>
      <c r="AH130" s="4"/>
      <c r="AI130" s="4"/>
    </row>
    <row r="131" spans="1:35" customFormat="1" x14ac:dyDescent="0.25">
      <c r="A131" s="11">
        <v>2018</v>
      </c>
      <c r="B131" s="11">
        <v>136</v>
      </c>
      <c r="C131" s="11">
        <v>1</v>
      </c>
      <c r="D131" s="1">
        <v>43101</v>
      </c>
      <c r="E131" s="1">
        <v>43465</v>
      </c>
      <c r="F131" s="1">
        <v>43465</v>
      </c>
      <c r="G131" s="11" t="s">
        <v>256</v>
      </c>
      <c r="H131" s="11" t="s">
        <v>257</v>
      </c>
      <c r="I131" s="11">
        <v>124</v>
      </c>
      <c r="J131" s="225">
        <v>43209</v>
      </c>
      <c r="K131" s="11" t="s">
        <v>616</v>
      </c>
      <c r="L131" s="11" t="s">
        <v>241</v>
      </c>
      <c r="M131" s="11">
        <v>2224</v>
      </c>
      <c r="N131" s="26">
        <v>165869953</v>
      </c>
      <c r="O131" s="26">
        <v>0</v>
      </c>
      <c r="P131" s="26">
        <v>0</v>
      </c>
      <c r="Q131" s="26" t="s">
        <v>243</v>
      </c>
      <c r="R131" s="26">
        <v>0</v>
      </c>
      <c r="S131" s="110">
        <f t="shared" si="6"/>
        <v>165869953</v>
      </c>
      <c r="T131" s="11" t="str">
        <f t="shared" ref="T131:T194" si="7">VLOOKUP(MONTH(J131),$W$2:$X$13,2,0)</f>
        <v>ABRIL</v>
      </c>
      <c r="U131" s="11">
        <f t="shared" ref="U131:U194" si="8">I131</f>
        <v>124</v>
      </c>
      <c r="AE131" s="4"/>
      <c r="AG131" s="11"/>
      <c r="AH131" s="4"/>
      <c r="AI131" s="4"/>
    </row>
    <row r="132" spans="1:35" customFormat="1" x14ac:dyDescent="0.25">
      <c r="A132" s="11">
        <v>2018</v>
      </c>
      <c r="B132" s="11">
        <v>136</v>
      </c>
      <c r="C132" s="11">
        <v>1</v>
      </c>
      <c r="D132" s="1">
        <v>43101</v>
      </c>
      <c r="E132" s="1">
        <v>43465</v>
      </c>
      <c r="F132" s="1">
        <v>43465</v>
      </c>
      <c r="G132" s="11" t="s">
        <v>256</v>
      </c>
      <c r="H132" s="11" t="s">
        <v>257</v>
      </c>
      <c r="I132" s="11">
        <v>131</v>
      </c>
      <c r="J132" s="225">
        <v>43241</v>
      </c>
      <c r="K132" s="11" t="s">
        <v>639</v>
      </c>
      <c r="L132" s="11" t="s">
        <v>241</v>
      </c>
      <c r="M132" s="11">
        <v>2766</v>
      </c>
      <c r="N132" s="26">
        <v>168174532</v>
      </c>
      <c r="O132" s="26">
        <v>0</v>
      </c>
      <c r="P132" s="26">
        <v>0</v>
      </c>
      <c r="Q132" s="26" t="s">
        <v>243</v>
      </c>
      <c r="R132" s="26">
        <v>0</v>
      </c>
      <c r="S132" s="110">
        <f t="shared" si="6"/>
        <v>168174532</v>
      </c>
      <c r="T132" s="11" t="str">
        <f t="shared" si="7"/>
        <v>MAYO</v>
      </c>
      <c r="U132" s="11">
        <f t="shared" si="8"/>
        <v>131</v>
      </c>
      <c r="AE132" s="4"/>
      <c r="AG132" s="11"/>
      <c r="AH132" s="4"/>
      <c r="AI132" s="4"/>
    </row>
    <row r="133" spans="1:35" customFormat="1" x14ac:dyDescent="0.25">
      <c r="A133" s="11">
        <v>2018</v>
      </c>
      <c r="B133" s="11">
        <v>136</v>
      </c>
      <c r="C133" s="11">
        <v>1</v>
      </c>
      <c r="D133" s="1">
        <v>43101</v>
      </c>
      <c r="E133" s="1">
        <v>43465</v>
      </c>
      <c r="F133" s="1">
        <v>43465</v>
      </c>
      <c r="G133" s="11" t="s">
        <v>256</v>
      </c>
      <c r="H133" s="11" t="s">
        <v>257</v>
      </c>
      <c r="I133" s="11">
        <v>132</v>
      </c>
      <c r="J133" s="225">
        <v>43241</v>
      </c>
      <c r="K133" s="11" t="s">
        <v>640</v>
      </c>
      <c r="L133" s="11" t="s">
        <v>241</v>
      </c>
      <c r="M133" s="11">
        <v>2720</v>
      </c>
      <c r="N133" s="26">
        <v>21745605</v>
      </c>
      <c r="O133" s="26">
        <v>21745605</v>
      </c>
      <c r="P133" s="26">
        <v>0</v>
      </c>
      <c r="Q133" s="26" t="s">
        <v>270</v>
      </c>
      <c r="R133" s="26">
        <v>0</v>
      </c>
      <c r="S133" s="110">
        <f t="shared" si="6"/>
        <v>0</v>
      </c>
      <c r="T133" s="11" t="str">
        <f t="shared" si="7"/>
        <v>MAYO</v>
      </c>
      <c r="U133" s="11">
        <f t="shared" si="8"/>
        <v>132</v>
      </c>
      <c r="AE133" s="4"/>
      <c r="AG133" s="11"/>
      <c r="AH133" s="4"/>
      <c r="AI133" s="4"/>
    </row>
    <row r="134" spans="1:35" customFormat="1" x14ac:dyDescent="0.25">
      <c r="A134" s="11">
        <v>2018</v>
      </c>
      <c r="B134" s="11">
        <v>136</v>
      </c>
      <c r="C134" s="11">
        <v>1</v>
      </c>
      <c r="D134" s="1">
        <v>43101</v>
      </c>
      <c r="E134" s="1">
        <v>43465</v>
      </c>
      <c r="F134" s="1">
        <v>43465</v>
      </c>
      <c r="G134" s="11" t="s">
        <v>256</v>
      </c>
      <c r="H134" s="11" t="s">
        <v>257</v>
      </c>
      <c r="I134" s="11">
        <v>135</v>
      </c>
      <c r="J134" s="225">
        <v>43258</v>
      </c>
      <c r="K134" s="11" t="s">
        <v>657</v>
      </c>
      <c r="L134" s="11" t="s">
        <v>241</v>
      </c>
      <c r="M134" s="11">
        <v>3118</v>
      </c>
      <c r="N134" s="26">
        <v>160835451</v>
      </c>
      <c r="O134" s="26">
        <v>0</v>
      </c>
      <c r="P134" s="26">
        <v>0</v>
      </c>
      <c r="Q134" s="26" t="s">
        <v>243</v>
      </c>
      <c r="R134" s="26">
        <v>0</v>
      </c>
      <c r="S134" s="110">
        <f t="shared" si="6"/>
        <v>160835451</v>
      </c>
      <c r="T134" s="11" t="str">
        <f t="shared" si="7"/>
        <v>JUNIO</v>
      </c>
      <c r="U134" s="11">
        <f t="shared" si="8"/>
        <v>135</v>
      </c>
      <c r="AE134" s="4"/>
      <c r="AG134" s="11"/>
      <c r="AH134" s="4"/>
      <c r="AI134" s="4"/>
    </row>
    <row r="135" spans="1:35" customFormat="1" x14ac:dyDescent="0.25">
      <c r="A135" s="11">
        <v>2018</v>
      </c>
      <c r="B135" s="11">
        <v>136</v>
      </c>
      <c r="C135" s="11">
        <v>1</v>
      </c>
      <c r="D135" s="1">
        <v>43101</v>
      </c>
      <c r="E135" s="1">
        <v>43465</v>
      </c>
      <c r="F135" s="1">
        <v>43465</v>
      </c>
      <c r="G135" s="11" t="s">
        <v>256</v>
      </c>
      <c r="H135" s="11" t="s">
        <v>257</v>
      </c>
      <c r="I135" s="11">
        <v>136</v>
      </c>
      <c r="J135" s="225">
        <v>43263</v>
      </c>
      <c r="K135" s="11" t="s">
        <v>660</v>
      </c>
      <c r="L135" s="11" t="s">
        <v>241</v>
      </c>
      <c r="M135" s="11">
        <v>3199</v>
      </c>
      <c r="N135" s="26">
        <v>22391514</v>
      </c>
      <c r="O135" s="26">
        <v>22391514</v>
      </c>
      <c r="P135" s="26">
        <v>0</v>
      </c>
      <c r="Q135" s="26" t="s">
        <v>270</v>
      </c>
      <c r="R135" s="26">
        <v>0</v>
      </c>
      <c r="S135" s="110">
        <f t="shared" si="6"/>
        <v>0</v>
      </c>
      <c r="T135" s="11" t="str">
        <f t="shared" si="7"/>
        <v>JUNIO</v>
      </c>
      <c r="U135" s="11">
        <f t="shared" si="8"/>
        <v>136</v>
      </c>
      <c r="AE135" s="4"/>
      <c r="AG135" s="11"/>
      <c r="AH135" s="4"/>
      <c r="AI135" s="4"/>
    </row>
    <row r="136" spans="1:35" customFormat="1" x14ac:dyDescent="0.25">
      <c r="A136" s="11">
        <v>2018</v>
      </c>
      <c r="B136" s="11">
        <v>136</v>
      </c>
      <c r="C136" s="11">
        <v>1</v>
      </c>
      <c r="D136" s="1">
        <v>43101</v>
      </c>
      <c r="E136" s="1">
        <v>43465</v>
      </c>
      <c r="F136" s="1">
        <v>43465</v>
      </c>
      <c r="G136" s="11" t="s">
        <v>256</v>
      </c>
      <c r="H136" s="11" t="s">
        <v>257</v>
      </c>
      <c r="I136" s="11">
        <v>151</v>
      </c>
      <c r="J136" s="225">
        <v>43298</v>
      </c>
      <c r="K136" s="11" t="s">
        <v>693</v>
      </c>
      <c r="L136" s="11" t="s">
        <v>241</v>
      </c>
      <c r="M136" s="11">
        <v>4029</v>
      </c>
      <c r="N136" s="26">
        <v>160729835</v>
      </c>
      <c r="O136" s="26">
        <v>0</v>
      </c>
      <c r="P136" s="26">
        <v>0</v>
      </c>
      <c r="Q136" s="26" t="s">
        <v>243</v>
      </c>
      <c r="R136" s="26">
        <v>0</v>
      </c>
      <c r="S136" s="110">
        <f t="shared" si="6"/>
        <v>160729835</v>
      </c>
      <c r="T136" s="11" t="str">
        <f t="shared" si="7"/>
        <v>JULIO</v>
      </c>
      <c r="U136" s="11">
        <f t="shared" si="8"/>
        <v>151</v>
      </c>
      <c r="AE136" s="4"/>
      <c r="AG136" s="11"/>
      <c r="AH136" s="4"/>
      <c r="AI136" s="4"/>
    </row>
    <row r="137" spans="1:35" customFormat="1" x14ac:dyDescent="0.25">
      <c r="A137" s="11">
        <v>2018</v>
      </c>
      <c r="B137" s="11">
        <v>136</v>
      </c>
      <c r="C137" s="11">
        <v>1</v>
      </c>
      <c r="D137" s="1">
        <v>43101</v>
      </c>
      <c r="E137" s="1">
        <v>43465</v>
      </c>
      <c r="F137" s="1">
        <v>43465</v>
      </c>
      <c r="G137" s="11" t="s">
        <v>256</v>
      </c>
      <c r="H137" s="11" t="s">
        <v>257</v>
      </c>
      <c r="I137" s="11">
        <v>168</v>
      </c>
      <c r="J137" s="225">
        <v>43334</v>
      </c>
      <c r="K137" s="11" t="s">
        <v>720</v>
      </c>
      <c r="L137" s="11" t="s">
        <v>241</v>
      </c>
      <c r="M137" s="11">
        <v>4799</v>
      </c>
      <c r="N137" s="26">
        <v>151971420</v>
      </c>
      <c r="O137" s="26">
        <v>0</v>
      </c>
      <c r="P137" s="26">
        <v>0</v>
      </c>
      <c r="Q137" s="26" t="s">
        <v>243</v>
      </c>
      <c r="R137" s="26">
        <v>0</v>
      </c>
      <c r="S137" s="110">
        <f t="shared" si="6"/>
        <v>151971420</v>
      </c>
      <c r="T137" s="11" t="str">
        <f t="shared" si="7"/>
        <v>AGOSTO</v>
      </c>
      <c r="U137" s="11">
        <f t="shared" si="8"/>
        <v>168</v>
      </c>
      <c r="AE137" s="4"/>
      <c r="AG137" s="11"/>
      <c r="AH137" s="4"/>
      <c r="AI137" s="4"/>
    </row>
    <row r="138" spans="1:35" customFormat="1" x14ac:dyDescent="0.25">
      <c r="A138" s="11">
        <v>2018</v>
      </c>
      <c r="B138" s="11">
        <v>136</v>
      </c>
      <c r="C138" s="11">
        <v>1</v>
      </c>
      <c r="D138" s="1">
        <v>43101</v>
      </c>
      <c r="E138" s="1">
        <v>43465</v>
      </c>
      <c r="F138" s="1">
        <v>43465</v>
      </c>
      <c r="G138" s="11" t="s">
        <v>256</v>
      </c>
      <c r="H138" s="11" t="s">
        <v>257</v>
      </c>
      <c r="I138" s="11">
        <v>185</v>
      </c>
      <c r="J138" s="225">
        <v>43361</v>
      </c>
      <c r="K138" s="11" t="s">
        <v>756</v>
      </c>
      <c r="L138" s="11" t="s">
        <v>241</v>
      </c>
      <c r="M138" s="11">
        <v>5463</v>
      </c>
      <c r="N138" s="26">
        <v>163173726</v>
      </c>
      <c r="O138" s="26">
        <v>0</v>
      </c>
      <c r="P138" s="26">
        <v>0</v>
      </c>
      <c r="Q138" s="26" t="s">
        <v>243</v>
      </c>
      <c r="R138" s="26">
        <v>0</v>
      </c>
      <c r="S138" s="110">
        <f t="shared" si="6"/>
        <v>163173726</v>
      </c>
      <c r="T138" s="11" t="str">
        <f t="shared" si="7"/>
        <v>SEPTIEMBRE</v>
      </c>
      <c r="U138" s="11">
        <f t="shared" si="8"/>
        <v>185</v>
      </c>
      <c r="AE138" s="4"/>
      <c r="AG138" s="11"/>
      <c r="AH138" s="4"/>
      <c r="AI138" s="4"/>
    </row>
    <row r="139" spans="1:35" customFormat="1" x14ac:dyDescent="0.25">
      <c r="A139" s="11">
        <v>2018</v>
      </c>
      <c r="B139" s="11">
        <v>136</v>
      </c>
      <c r="C139" s="11">
        <v>1</v>
      </c>
      <c r="D139" s="1">
        <v>43101</v>
      </c>
      <c r="E139" s="1">
        <v>43465</v>
      </c>
      <c r="F139" s="1">
        <v>43465</v>
      </c>
      <c r="G139" s="11" t="s">
        <v>256</v>
      </c>
      <c r="H139" s="11" t="s">
        <v>257</v>
      </c>
      <c r="I139" s="11">
        <v>199</v>
      </c>
      <c r="J139" s="225">
        <v>43390</v>
      </c>
      <c r="K139" s="11" t="s">
        <v>790</v>
      </c>
      <c r="L139" s="11" t="s">
        <v>326</v>
      </c>
      <c r="M139" s="11">
        <v>6168</v>
      </c>
      <c r="N139" s="26">
        <v>151274005</v>
      </c>
      <c r="O139" s="26">
        <v>0</v>
      </c>
      <c r="P139" s="26">
        <v>0</v>
      </c>
      <c r="Q139" s="26" t="s">
        <v>243</v>
      </c>
      <c r="R139" s="26">
        <v>0</v>
      </c>
      <c r="S139" s="110">
        <f t="shared" si="6"/>
        <v>151274005</v>
      </c>
      <c r="T139" s="11" t="str">
        <f t="shared" si="7"/>
        <v>OCTUBRE</v>
      </c>
      <c r="U139" s="11">
        <f t="shared" si="8"/>
        <v>199</v>
      </c>
      <c r="AE139" s="4"/>
      <c r="AG139" s="11"/>
      <c r="AH139" s="4"/>
      <c r="AI139" s="4"/>
    </row>
    <row r="140" spans="1:35" customFormat="1" x14ac:dyDescent="0.25">
      <c r="A140" s="11">
        <v>2018</v>
      </c>
      <c r="B140" s="11">
        <v>136</v>
      </c>
      <c r="C140" s="11">
        <v>1</v>
      </c>
      <c r="D140" s="1">
        <v>43101</v>
      </c>
      <c r="E140" s="1">
        <v>43465</v>
      </c>
      <c r="F140" s="1">
        <v>43465</v>
      </c>
      <c r="G140" s="11" t="s">
        <v>256</v>
      </c>
      <c r="H140" s="11" t="s">
        <v>257</v>
      </c>
      <c r="I140" s="11">
        <v>214</v>
      </c>
      <c r="J140" s="225">
        <v>43424</v>
      </c>
      <c r="K140" s="11" t="s">
        <v>791</v>
      </c>
      <c r="L140" s="11" t="s">
        <v>241</v>
      </c>
      <c r="M140" s="11">
        <v>6984</v>
      </c>
      <c r="N140" s="26">
        <v>159040256</v>
      </c>
      <c r="O140" s="26">
        <v>0</v>
      </c>
      <c r="P140" s="26">
        <v>0</v>
      </c>
      <c r="Q140" s="26" t="s">
        <v>243</v>
      </c>
      <c r="R140" s="26">
        <v>0</v>
      </c>
      <c r="S140" s="110">
        <f t="shared" si="6"/>
        <v>159040256</v>
      </c>
      <c r="T140" s="11" t="str">
        <f t="shared" si="7"/>
        <v>NOVIEMBRE</v>
      </c>
      <c r="U140" s="11">
        <f t="shared" si="8"/>
        <v>214</v>
      </c>
      <c r="AE140" s="4"/>
      <c r="AG140" s="11"/>
      <c r="AH140" s="4"/>
      <c r="AI140" s="4"/>
    </row>
    <row r="141" spans="1:35" customFormat="1" x14ac:dyDescent="0.25">
      <c r="A141" s="11">
        <v>2018</v>
      </c>
      <c r="B141" s="11">
        <v>136</v>
      </c>
      <c r="C141" s="11">
        <v>1</v>
      </c>
      <c r="D141" s="1">
        <v>43101</v>
      </c>
      <c r="E141" s="1">
        <v>43465</v>
      </c>
      <c r="F141" s="1">
        <v>43465</v>
      </c>
      <c r="G141" s="11" t="s">
        <v>256</v>
      </c>
      <c r="H141" s="11" t="s">
        <v>257</v>
      </c>
      <c r="I141" s="11">
        <v>224</v>
      </c>
      <c r="J141" s="225">
        <v>43441</v>
      </c>
      <c r="K141" s="11" t="s">
        <v>860</v>
      </c>
      <c r="L141" s="11" t="s">
        <v>241</v>
      </c>
      <c r="M141" s="11">
        <v>7407</v>
      </c>
      <c r="N141" s="26">
        <v>155511633</v>
      </c>
      <c r="O141" s="26">
        <v>0</v>
      </c>
      <c r="P141" s="26">
        <v>0</v>
      </c>
      <c r="Q141" s="26" t="s">
        <v>243</v>
      </c>
      <c r="R141" s="26">
        <v>0</v>
      </c>
      <c r="S141" s="110">
        <f t="shared" si="6"/>
        <v>155511633</v>
      </c>
      <c r="T141" s="11" t="str">
        <f t="shared" si="7"/>
        <v>DICIEMBRE</v>
      </c>
      <c r="U141" s="11">
        <f t="shared" si="8"/>
        <v>224</v>
      </c>
      <c r="AE141" s="4"/>
      <c r="AG141" s="11"/>
      <c r="AH141" s="4"/>
      <c r="AI141" s="4"/>
    </row>
    <row r="142" spans="1:35" customFormat="1" x14ac:dyDescent="0.25">
      <c r="A142" s="11">
        <v>2018</v>
      </c>
      <c r="B142" s="11">
        <v>136</v>
      </c>
      <c r="C142" s="11">
        <v>1</v>
      </c>
      <c r="D142" s="1">
        <v>43101</v>
      </c>
      <c r="E142" s="1">
        <v>43465</v>
      </c>
      <c r="F142" s="1">
        <v>43465</v>
      </c>
      <c r="G142" s="11" t="s">
        <v>258</v>
      </c>
      <c r="H142" s="11" t="s">
        <v>259</v>
      </c>
      <c r="I142" s="11">
        <v>90</v>
      </c>
      <c r="J142" s="225">
        <v>43122</v>
      </c>
      <c r="K142" s="11" t="s">
        <v>242</v>
      </c>
      <c r="L142" s="11" t="s">
        <v>241</v>
      </c>
      <c r="M142" s="11">
        <v>444</v>
      </c>
      <c r="N142" s="26">
        <v>9890868</v>
      </c>
      <c r="O142" s="26">
        <v>0</v>
      </c>
      <c r="P142" s="26">
        <v>0</v>
      </c>
      <c r="Q142" s="26" t="s">
        <v>243</v>
      </c>
      <c r="R142" s="26">
        <v>0</v>
      </c>
      <c r="S142" s="110">
        <f t="shared" si="6"/>
        <v>9890868</v>
      </c>
      <c r="T142" s="11" t="str">
        <f t="shared" si="7"/>
        <v>ENERO</v>
      </c>
      <c r="U142" s="11">
        <f t="shared" si="8"/>
        <v>90</v>
      </c>
      <c r="AE142" s="4"/>
      <c r="AG142" s="11"/>
      <c r="AH142" s="4"/>
      <c r="AI142" s="4"/>
    </row>
    <row r="143" spans="1:35" customFormat="1" x14ac:dyDescent="0.25">
      <c r="A143" s="11">
        <v>2018</v>
      </c>
      <c r="B143" s="11">
        <v>136</v>
      </c>
      <c r="C143" s="11">
        <v>1</v>
      </c>
      <c r="D143" s="1">
        <v>43101</v>
      </c>
      <c r="E143" s="1">
        <v>43465</v>
      </c>
      <c r="F143" s="1">
        <v>43465</v>
      </c>
      <c r="G143" s="11" t="s">
        <v>258</v>
      </c>
      <c r="H143" s="11" t="s">
        <v>259</v>
      </c>
      <c r="I143" s="11">
        <v>111</v>
      </c>
      <c r="J143" s="225">
        <v>43147</v>
      </c>
      <c r="K143" s="11" t="s">
        <v>516</v>
      </c>
      <c r="L143" s="11" t="s">
        <v>241</v>
      </c>
      <c r="M143" s="11">
        <v>1026</v>
      </c>
      <c r="N143" s="26">
        <v>11624111</v>
      </c>
      <c r="O143" s="26">
        <v>0</v>
      </c>
      <c r="P143" s="26">
        <v>0</v>
      </c>
      <c r="Q143" s="26" t="s">
        <v>243</v>
      </c>
      <c r="R143" s="26">
        <v>0</v>
      </c>
      <c r="S143" s="110">
        <f t="shared" si="6"/>
        <v>11624111</v>
      </c>
      <c r="T143" s="11" t="str">
        <f t="shared" si="7"/>
        <v>FEBRERO</v>
      </c>
      <c r="U143" s="11">
        <f t="shared" si="8"/>
        <v>111</v>
      </c>
      <c r="AE143" s="4"/>
      <c r="AG143" s="11"/>
      <c r="AH143" s="4"/>
      <c r="AI143" s="4"/>
    </row>
    <row r="144" spans="1:35" customFormat="1" x14ac:dyDescent="0.25">
      <c r="A144" s="11">
        <v>2018</v>
      </c>
      <c r="B144" s="11">
        <v>136</v>
      </c>
      <c r="C144" s="11">
        <v>1</v>
      </c>
      <c r="D144" s="1">
        <v>43101</v>
      </c>
      <c r="E144" s="1">
        <v>43465</v>
      </c>
      <c r="F144" s="1">
        <v>43465</v>
      </c>
      <c r="G144" s="11" t="s">
        <v>258</v>
      </c>
      <c r="H144" s="11" t="s">
        <v>259</v>
      </c>
      <c r="I144" s="11">
        <v>116</v>
      </c>
      <c r="J144" s="225">
        <v>43174</v>
      </c>
      <c r="K144" s="11" t="s">
        <v>588</v>
      </c>
      <c r="L144" s="11" t="s">
        <v>594</v>
      </c>
      <c r="M144" s="11">
        <v>1606</v>
      </c>
      <c r="N144" s="26">
        <v>11664568</v>
      </c>
      <c r="O144" s="26">
        <v>0</v>
      </c>
      <c r="P144" s="26">
        <v>0</v>
      </c>
      <c r="Q144" s="26" t="s">
        <v>243</v>
      </c>
      <c r="R144" s="26">
        <v>0</v>
      </c>
      <c r="S144" s="110">
        <f t="shared" si="6"/>
        <v>11664568</v>
      </c>
      <c r="T144" s="11" t="str">
        <f t="shared" si="7"/>
        <v>MARZO</v>
      </c>
      <c r="U144" s="11">
        <f t="shared" si="8"/>
        <v>116</v>
      </c>
      <c r="AE144" s="4"/>
      <c r="AG144" s="11"/>
      <c r="AH144" s="4"/>
      <c r="AI144" s="4"/>
    </row>
    <row r="145" spans="1:35" customFormat="1" x14ac:dyDescent="0.25">
      <c r="A145" s="11">
        <v>2018</v>
      </c>
      <c r="B145" s="11">
        <v>136</v>
      </c>
      <c r="C145" s="11">
        <v>1</v>
      </c>
      <c r="D145" s="1">
        <v>43101</v>
      </c>
      <c r="E145" s="1">
        <v>43465</v>
      </c>
      <c r="F145" s="1">
        <v>43465</v>
      </c>
      <c r="G145" s="11" t="s">
        <v>258</v>
      </c>
      <c r="H145" s="11" t="s">
        <v>259</v>
      </c>
      <c r="I145" s="11">
        <v>123</v>
      </c>
      <c r="J145" s="225">
        <v>43207</v>
      </c>
      <c r="K145" s="11" t="s">
        <v>609</v>
      </c>
      <c r="L145" s="11" t="s">
        <v>241</v>
      </c>
      <c r="M145" s="11">
        <v>2195</v>
      </c>
      <c r="N145" s="26">
        <v>11642006</v>
      </c>
      <c r="O145" s="26">
        <v>11642006</v>
      </c>
      <c r="P145" s="26">
        <v>0</v>
      </c>
      <c r="Q145" s="26" t="s">
        <v>270</v>
      </c>
      <c r="R145" s="26">
        <v>0</v>
      </c>
      <c r="S145" s="110">
        <f t="shared" si="6"/>
        <v>0</v>
      </c>
      <c r="T145" s="11" t="str">
        <f t="shared" si="7"/>
        <v>ABRIL</v>
      </c>
      <c r="U145" s="11">
        <f t="shared" si="8"/>
        <v>123</v>
      </c>
      <c r="AE145" s="4"/>
      <c r="AG145" s="11"/>
      <c r="AH145" s="4"/>
      <c r="AI145" s="4"/>
    </row>
    <row r="146" spans="1:35" customFormat="1" x14ac:dyDescent="0.25">
      <c r="A146" s="11">
        <v>2018</v>
      </c>
      <c r="B146" s="11">
        <v>136</v>
      </c>
      <c r="C146" s="11">
        <v>1</v>
      </c>
      <c r="D146" s="1">
        <v>43101</v>
      </c>
      <c r="E146" s="1">
        <v>43465</v>
      </c>
      <c r="F146" s="1">
        <v>43465</v>
      </c>
      <c r="G146" s="11" t="s">
        <v>258</v>
      </c>
      <c r="H146" s="11" t="s">
        <v>259</v>
      </c>
      <c r="I146" s="11">
        <v>124</v>
      </c>
      <c r="J146" s="225">
        <v>43209</v>
      </c>
      <c r="K146" s="11" t="s">
        <v>616</v>
      </c>
      <c r="L146" s="11" t="s">
        <v>241</v>
      </c>
      <c r="M146" s="11">
        <v>2224</v>
      </c>
      <c r="N146" s="26">
        <v>11642006</v>
      </c>
      <c r="O146" s="26">
        <v>0</v>
      </c>
      <c r="P146" s="26">
        <v>0</v>
      </c>
      <c r="Q146" s="26" t="s">
        <v>243</v>
      </c>
      <c r="R146" s="26">
        <v>0</v>
      </c>
      <c r="S146" s="110">
        <f t="shared" si="6"/>
        <v>11642006</v>
      </c>
      <c r="T146" s="11" t="str">
        <f t="shared" si="7"/>
        <v>ABRIL</v>
      </c>
      <c r="U146" s="11">
        <f t="shared" si="8"/>
        <v>124</v>
      </c>
      <c r="AE146" s="4"/>
      <c r="AG146" s="11"/>
      <c r="AH146" s="4"/>
      <c r="AI146" s="4"/>
    </row>
    <row r="147" spans="1:35" customFormat="1" x14ac:dyDescent="0.25">
      <c r="A147" s="11">
        <v>2018</v>
      </c>
      <c r="B147" s="11">
        <v>136</v>
      </c>
      <c r="C147" s="11">
        <v>1</v>
      </c>
      <c r="D147" s="1">
        <v>43101</v>
      </c>
      <c r="E147" s="1">
        <v>43465</v>
      </c>
      <c r="F147" s="1">
        <v>43465</v>
      </c>
      <c r="G147" s="11" t="s">
        <v>258</v>
      </c>
      <c r="H147" s="11" t="s">
        <v>259</v>
      </c>
      <c r="I147" s="11">
        <v>131</v>
      </c>
      <c r="J147" s="225">
        <v>43241</v>
      </c>
      <c r="K147" s="11" t="s">
        <v>639</v>
      </c>
      <c r="L147" s="11" t="s">
        <v>241</v>
      </c>
      <c r="M147" s="11">
        <v>2766</v>
      </c>
      <c r="N147" s="26">
        <v>11191199</v>
      </c>
      <c r="O147" s="26">
        <v>0</v>
      </c>
      <c r="P147" s="26">
        <v>0</v>
      </c>
      <c r="Q147" s="26" t="s">
        <v>243</v>
      </c>
      <c r="R147" s="26">
        <v>0</v>
      </c>
      <c r="S147" s="110">
        <f t="shared" si="6"/>
        <v>11191199</v>
      </c>
      <c r="T147" s="11" t="str">
        <f t="shared" si="7"/>
        <v>MAYO</v>
      </c>
      <c r="U147" s="11">
        <f t="shared" si="8"/>
        <v>131</v>
      </c>
      <c r="AE147" s="4"/>
      <c r="AG147" s="11"/>
      <c r="AH147" s="4"/>
      <c r="AI147" s="4"/>
    </row>
    <row r="148" spans="1:35" customFormat="1" x14ac:dyDescent="0.25">
      <c r="A148" s="11">
        <v>2018</v>
      </c>
      <c r="B148" s="11">
        <v>136</v>
      </c>
      <c r="C148" s="11">
        <v>1</v>
      </c>
      <c r="D148" s="1">
        <v>43101</v>
      </c>
      <c r="E148" s="1">
        <v>43465</v>
      </c>
      <c r="F148" s="1">
        <v>43465</v>
      </c>
      <c r="G148" s="11" t="s">
        <v>258</v>
      </c>
      <c r="H148" s="11" t="s">
        <v>259</v>
      </c>
      <c r="I148" s="11">
        <v>135</v>
      </c>
      <c r="J148" s="225">
        <v>43258</v>
      </c>
      <c r="K148" s="11" t="s">
        <v>657</v>
      </c>
      <c r="L148" s="11" t="s">
        <v>241</v>
      </c>
      <c r="M148" s="11">
        <v>3118</v>
      </c>
      <c r="N148" s="26">
        <v>10664610</v>
      </c>
      <c r="O148" s="26">
        <v>0</v>
      </c>
      <c r="P148" s="26">
        <v>0</v>
      </c>
      <c r="Q148" s="26" t="s">
        <v>243</v>
      </c>
      <c r="R148" s="26">
        <v>0</v>
      </c>
      <c r="S148" s="110">
        <f t="shared" si="6"/>
        <v>10664610</v>
      </c>
      <c r="T148" s="11" t="str">
        <f t="shared" si="7"/>
        <v>JUNIO</v>
      </c>
      <c r="U148" s="11">
        <f t="shared" si="8"/>
        <v>135</v>
      </c>
      <c r="AE148" s="4"/>
      <c r="AG148" s="11"/>
      <c r="AH148" s="4"/>
      <c r="AI148" s="4"/>
    </row>
    <row r="149" spans="1:35" customFormat="1" x14ac:dyDescent="0.25">
      <c r="A149" s="11">
        <v>2018</v>
      </c>
      <c r="B149" s="11">
        <v>136</v>
      </c>
      <c r="C149" s="11">
        <v>1</v>
      </c>
      <c r="D149" s="1">
        <v>43101</v>
      </c>
      <c r="E149" s="1">
        <v>43465</v>
      </c>
      <c r="F149" s="1">
        <v>43465</v>
      </c>
      <c r="G149" s="11" t="s">
        <v>258</v>
      </c>
      <c r="H149" s="11" t="s">
        <v>259</v>
      </c>
      <c r="I149" s="11">
        <v>151</v>
      </c>
      <c r="J149" s="225">
        <v>43298</v>
      </c>
      <c r="K149" s="11" t="s">
        <v>693</v>
      </c>
      <c r="L149" s="11" t="s">
        <v>241</v>
      </c>
      <c r="M149" s="11">
        <v>4029</v>
      </c>
      <c r="N149" s="26">
        <v>10528399</v>
      </c>
      <c r="O149" s="26">
        <v>0</v>
      </c>
      <c r="P149" s="26">
        <v>0</v>
      </c>
      <c r="Q149" s="26" t="s">
        <v>243</v>
      </c>
      <c r="R149" s="26">
        <v>0</v>
      </c>
      <c r="S149" s="110">
        <f t="shared" si="6"/>
        <v>10528399</v>
      </c>
      <c r="T149" s="11" t="str">
        <f t="shared" si="7"/>
        <v>JULIO</v>
      </c>
      <c r="U149" s="11">
        <f t="shared" si="8"/>
        <v>151</v>
      </c>
      <c r="AE149" s="4"/>
      <c r="AG149" s="11"/>
      <c r="AH149" s="4"/>
      <c r="AI149" s="4"/>
    </row>
    <row r="150" spans="1:35" customFormat="1" x14ac:dyDescent="0.25">
      <c r="A150" s="11">
        <v>2018</v>
      </c>
      <c r="B150" s="11">
        <v>136</v>
      </c>
      <c r="C150" s="11">
        <v>1</v>
      </c>
      <c r="D150" s="1">
        <v>43101</v>
      </c>
      <c r="E150" s="1">
        <v>43465</v>
      </c>
      <c r="F150" s="1">
        <v>43465</v>
      </c>
      <c r="G150" s="11" t="s">
        <v>258</v>
      </c>
      <c r="H150" s="11" t="s">
        <v>259</v>
      </c>
      <c r="I150" s="11">
        <v>168</v>
      </c>
      <c r="J150" s="225">
        <v>43334</v>
      </c>
      <c r="K150" s="11" t="s">
        <v>720</v>
      </c>
      <c r="L150" s="11" t="s">
        <v>241</v>
      </c>
      <c r="M150" s="11">
        <v>4799</v>
      </c>
      <c r="N150" s="26">
        <v>10150030</v>
      </c>
      <c r="O150" s="26">
        <v>0</v>
      </c>
      <c r="P150" s="26">
        <v>0</v>
      </c>
      <c r="Q150" s="26" t="s">
        <v>243</v>
      </c>
      <c r="R150" s="26">
        <v>0</v>
      </c>
      <c r="S150" s="110">
        <f t="shared" si="6"/>
        <v>10150030</v>
      </c>
      <c r="T150" s="11" t="str">
        <f t="shared" si="7"/>
        <v>AGOSTO</v>
      </c>
      <c r="U150" s="11">
        <f t="shared" si="8"/>
        <v>168</v>
      </c>
      <c r="AE150" s="4"/>
      <c r="AG150" s="11"/>
      <c r="AH150" s="4"/>
      <c r="AI150" s="4"/>
    </row>
    <row r="151" spans="1:35" customFormat="1" x14ac:dyDescent="0.25">
      <c r="A151" s="11">
        <v>2018</v>
      </c>
      <c r="B151" s="11">
        <v>136</v>
      </c>
      <c r="C151" s="11">
        <v>1</v>
      </c>
      <c r="D151" s="1">
        <v>43101</v>
      </c>
      <c r="E151" s="1">
        <v>43465</v>
      </c>
      <c r="F151" s="1">
        <v>43465</v>
      </c>
      <c r="G151" s="11" t="s">
        <v>258</v>
      </c>
      <c r="H151" s="11" t="s">
        <v>259</v>
      </c>
      <c r="I151" s="11">
        <v>185</v>
      </c>
      <c r="J151" s="225">
        <v>43361</v>
      </c>
      <c r="K151" s="11" t="s">
        <v>756</v>
      </c>
      <c r="L151" s="11" t="s">
        <v>241</v>
      </c>
      <c r="M151" s="11">
        <v>5463</v>
      </c>
      <c r="N151" s="26">
        <v>11257451</v>
      </c>
      <c r="O151" s="26">
        <v>0</v>
      </c>
      <c r="P151" s="26">
        <v>0</v>
      </c>
      <c r="Q151" s="26" t="s">
        <v>243</v>
      </c>
      <c r="R151" s="26">
        <v>0</v>
      </c>
      <c r="S151" s="110">
        <f t="shared" si="6"/>
        <v>11257451</v>
      </c>
      <c r="T151" s="11" t="str">
        <f t="shared" si="7"/>
        <v>SEPTIEMBRE</v>
      </c>
      <c r="U151" s="11">
        <f t="shared" si="8"/>
        <v>185</v>
      </c>
      <c r="AE151" s="4"/>
      <c r="AG151" s="11"/>
      <c r="AH151" s="4"/>
      <c r="AI151" s="4"/>
    </row>
    <row r="152" spans="1:35" customFormat="1" x14ac:dyDescent="0.25">
      <c r="A152" s="11">
        <v>2018</v>
      </c>
      <c r="B152" s="11">
        <v>136</v>
      </c>
      <c r="C152" s="11">
        <v>1</v>
      </c>
      <c r="D152" s="1">
        <v>43101</v>
      </c>
      <c r="E152" s="1">
        <v>43465</v>
      </c>
      <c r="F152" s="1">
        <v>43465</v>
      </c>
      <c r="G152" s="11" t="s">
        <v>258</v>
      </c>
      <c r="H152" s="11" t="s">
        <v>259</v>
      </c>
      <c r="I152" s="11">
        <v>199</v>
      </c>
      <c r="J152" s="225">
        <v>43390</v>
      </c>
      <c r="K152" s="11" t="s">
        <v>790</v>
      </c>
      <c r="L152" s="11" t="s">
        <v>326</v>
      </c>
      <c r="M152" s="11">
        <v>6168</v>
      </c>
      <c r="N152" s="26">
        <v>11190188</v>
      </c>
      <c r="O152" s="26">
        <v>0</v>
      </c>
      <c r="P152" s="26">
        <v>0</v>
      </c>
      <c r="Q152" s="26" t="s">
        <v>243</v>
      </c>
      <c r="R152" s="26">
        <v>0</v>
      </c>
      <c r="S152" s="110">
        <f t="shared" si="6"/>
        <v>11190188</v>
      </c>
      <c r="T152" s="11" t="str">
        <f t="shared" si="7"/>
        <v>OCTUBRE</v>
      </c>
      <c r="U152" s="11">
        <f t="shared" si="8"/>
        <v>199</v>
      </c>
      <c r="AE152" s="4"/>
      <c r="AG152" s="11"/>
      <c r="AH152" s="4"/>
      <c r="AI152" s="4"/>
    </row>
    <row r="153" spans="1:35" customFormat="1" x14ac:dyDescent="0.25">
      <c r="A153" s="11">
        <v>2018</v>
      </c>
      <c r="B153" s="11">
        <v>136</v>
      </c>
      <c r="C153" s="11">
        <v>1</v>
      </c>
      <c r="D153" s="1">
        <v>43101</v>
      </c>
      <c r="E153" s="1">
        <v>43465</v>
      </c>
      <c r="F153" s="1">
        <v>43465</v>
      </c>
      <c r="G153" s="11" t="s">
        <v>258</v>
      </c>
      <c r="H153" s="11" t="s">
        <v>259</v>
      </c>
      <c r="I153" s="11">
        <v>214</v>
      </c>
      <c r="J153" s="225">
        <v>43424</v>
      </c>
      <c r="K153" s="11" t="s">
        <v>791</v>
      </c>
      <c r="L153" s="11" t="s">
        <v>241</v>
      </c>
      <c r="M153" s="11">
        <v>6984</v>
      </c>
      <c r="N153" s="26">
        <v>11791479</v>
      </c>
      <c r="O153" s="26">
        <v>0</v>
      </c>
      <c r="P153" s="26">
        <v>0</v>
      </c>
      <c r="Q153" s="26" t="s">
        <v>243</v>
      </c>
      <c r="R153" s="26">
        <v>0</v>
      </c>
      <c r="S153" s="110">
        <f t="shared" si="6"/>
        <v>11791479</v>
      </c>
      <c r="T153" s="11" t="str">
        <f t="shared" si="7"/>
        <v>NOVIEMBRE</v>
      </c>
      <c r="U153" s="11">
        <f t="shared" si="8"/>
        <v>214</v>
      </c>
      <c r="AE153" s="4"/>
      <c r="AG153" s="11"/>
      <c r="AH153" s="4"/>
      <c r="AI153" s="4"/>
    </row>
    <row r="154" spans="1:35" customFormat="1" x14ac:dyDescent="0.25">
      <c r="A154" s="11">
        <v>2018</v>
      </c>
      <c r="B154" s="11">
        <v>136</v>
      </c>
      <c r="C154" s="11">
        <v>1</v>
      </c>
      <c r="D154" s="1">
        <v>43101</v>
      </c>
      <c r="E154" s="1">
        <v>43465</v>
      </c>
      <c r="F154" s="1">
        <v>43465</v>
      </c>
      <c r="G154" s="11" t="s">
        <v>258</v>
      </c>
      <c r="H154" s="11" t="s">
        <v>259</v>
      </c>
      <c r="I154" s="11">
        <v>224</v>
      </c>
      <c r="J154" s="225">
        <v>43441</v>
      </c>
      <c r="K154" s="11" t="s">
        <v>860</v>
      </c>
      <c r="L154" s="11" t="s">
        <v>241</v>
      </c>
      <c r="M154" s="11">
        <v>7407</v>
      </c>
      <c r="N154" s="26">
        <v>10973576</v>
      </c>
      <c r="O154" s="26">
        <v>0</v>
      </c>
      <c r="P154" s="26">
        <v>0</v>
      </c>
      <c r="Q154" s="26" t="s">
        <v>243</v>
      </c>
      <c r="R154" s="26">
        <v>0</v>
      </c>
      <c r="S154" s="110">
        <f t="shared" si="6"/>
        <v>10973576</v>
      </c>
      <c r="T154" s="11" t="str">
        <f t="shared" si="7"/>
        <v>DICIEMBRE</v>
      </c>
      <c r="U154" s="11">
        <f t="shared" si="8"/>
        <v>224</v>
      </c>
      <c r="AE154" s="4"/>
      <c r="AG154" s="11"/>
      <c r="AH154" s="4"/>
      <c r="AI154" s="4"/>
    </row>
    <row r="155" spans="1:35" customFormat="1" x14ac:dyDescent="0.25">
      <c r="A155" s="11">
        <v>2018</v>
      </c>
      <c r="B155" s="11">
        <v>136</v>
      </c>
      <c r="C155" s="11">
        <v>1</v>
      </c>
      <c r="D155" s="1">
        <v>43101</v>
      </c>
      <c r="E155" s="1">
        <v>43465</v>
      </c>
      <c r="F155" s="1">
        <v>43465</v>
      </c>
      <c r="G155" s="11" t="s">
        <v>260</v>
      </c>
      <c r="H155" s="11" t="s">
        <v>261</v>
      </c>
      <c r="I155" s="11">
        <v>90</v>
      </c>
      <c r="J155" s="225">
        <v>43122</v>
      </c>
      <c r="K155" s="11" t="s">
        <v>242</v>
      </c>
      <c r="L155" s="11" t="s">
        <v>241</v>
      </c>
      <c r="M155" s="11">
        <v>444</v>
      </c>
      <c r="N155" s="26">
        <v>325012</v>
      </c>
      <c r="O155" s="26">
        <v>0</v>
      </c>
      <c r="P155" s="26">
        <v>0</v>
      </c>
      <c r="Q155" s="26" t="s">
        <v>243</v>
      </c>
      <c r="R155" s="26">
        <v>0</v>
      </c>
      <c r="S155" s="110">
        <f t="shared" si="6"/>
        <v>325012</v>
      </c>
      <c r="T155" s="11" t="str">
        <f t="shared" si="7"/>
        <v>ENERO</v>
      </c>
      <c r="U155" s="11">
        <f t="shared" si="8"/>
        <v>90</v>
      </c>
      <c r="AE155" s="4"/>
      <c r="AG155" s="11"/>
      <c r="AH155" s="4"/>
      <c r="AI155" s="4"/>
    </row>
    <row r="156" spans="1:35" customFormat="1" x14ac:dyDescent="0.25">
      <c r="A156" s="11">
        <v>2018</v>
      </c>
      <c r="B156" s="11">
        <v>136</v>
      </c>
      <c r="C156" s="11">
        <v>1</v>
      </c>
      <c r="D156" s="1">
        <v>43101</v>
      </c>
      <c r="E156" s="1">
        <v>43465</v>
      </c>
      <c r="F156" s="1">
        <v>43465</v>
      </c>
      <c r="G156" s="11" t="s">
        <v>260</v>
      </c>
      <c r="H156" s="11" t="s">
        <v>261</v>
      </c>
      <c r="I156" s="11">
        <v>111</v>
      </c>
      <c r="J156" s="225">
        <v>43147</v>
      </c>
      <c r="K156" s="11" t="s">
        <v>516</v>
      </c>
      <c r="L156" s="11" t="s">
        <v>241</v>
      </c>
      <c r="M156" s="11">
        <v>1026</v>
      </c>
      <c r="N156" s="26">
        <v>302916</v>
      </c>
      <c r="O156" s="26">
        <v>0</v>
      </c>
      <c r="P156" s="26">
        <v>0</v>
      </c>
      <c r="Q156" s="26" t="s">
        <v>243</v>
      </c>
      <c r="R156" s="26">
        <v>0</v>
      </c>
      <c r="S156" s="110">
        <f t="shared" si="6"/>
        <v>302916</v>
      </c>
      <c r="T156" s="11" t="str">
        <f t="shared" si="7"/>
        <v>FEBRERO</v>
      </c>
      <c r="U156" s="11">
        <f t="shared" si="8"/>
        <v>111</v>
      </c>
      <c r="AE156" s="4"/>
      <c r="AG156" s="11"/>
      <c r="AH156" s="4"/>
      <c r="AI156" s="4"/>
    </row>
    <row r="157" spans="1:35" customFormat="1" x14ac:dyDescent="0.25">
      <c r="A157" s="11">
        <v>2018</v>
      </c>
      <c r="B157" s="11">
        <v>136</v>
      </c>
      <c r="C157" s="11">
        <v>1</v>
      </c>
      <c r="D157" s="1">
        <v>43101</v>
      </c>
      <c r="E157" s="1">
        <v>43465</v>
      </c>
      <c r="F157" s="1">
        <v>43465</v>
      </c>
      <c r="G157" s="11" t="s">
        <v>260</v>
      </c>
      <c r="H157" s="11" t="s">
        <v>261</v>
      </c>
      <c r="I157" s="11">
        <v>116</v>
      </c>
      <c r="J157" s="225">
        <v>43174</v>
      </c>
      <c r="K157" s="11" t="s">
        <v>588</v>
      </c>
      <c r="L157" s="11" t="s">
        <v>594</v>
      </c>
      <c r="M157" s="11">
        <v>1606</v>
      </c>
      <c r="N157" s="26">
        <v>345402</v>
      </c>
      <c r="O157" s="26">
        <v>0</v>
      </c>
      <c r="P157" s="26">
        <v>0</v>
      </c>
      <c r="Q157" s="26" t="s">
        <v>243</v>
      </c>
      <c r="R157" s="26">
        <v>0</v>
      </c>
      <c r="S157" s="110">
        <f t="shared" si="6"/>
        <v>345402</v>
      </c>
      <c r="T157" s="11" t="str">
        <f t="shared" si="7"/>
        <v>MARZO</v>
      </c>
      <c r="U157" s="11">
        <f t="shared" si="8"/>
        <v>116</v>
      </c>
      <c r="AE157" s="4"/>
      <c r="AG157" s="11"/>
      <c r="AH157" s="4"/>
      <c r="AI157" s="4"/>
    </row>
    <row r="158" spans="1:35" customFormat="1" x14ac:dyDescent="0.25">
      <c r="A158" s="11">
        <v>2018</v>
      </c>
      <c r="B158" s="11">
        <v>136</v>
      </c>
      <c r="C158" s="11">
        <v>1</v>
      </c>
      <c r="D158" s="1">
        <v>43101</v>
      </c>
      <c r="E158" s="1">
        <v>43465</v>
      </c>
      <c r="F158" s="1">
        <v>43465</v>
      </c>
      <c r="G158" s="11" t="s">
        <v>260</v>
      </c>
      <c r="H158" s="11" t="s">
        <v>261</v>
      </c>
      <c r="I158" s="11">
        <v>123</v>
      </c>
      <c r="J158" s="225">
        <v>43207</v>
      </c>
      <c r="K158" s="11" t="s">
        <v>609</v>
      </c>
      <c r="L158" s="11" t="s">
        <v>241</v>
      </c>
      <c r="M158" s="11">
        <v>2195</v>
      </c>
      <c r="N158" s="26">
        <v>345402</v>
      </c>
      <c r="O158" s="26">
        <v>345402</v>
      </c>
      <c r="P158" s="26">
        <v>0</v>
      </c>
      <c r="Q158" s="26" t="s">
        <v>270</v>
      </c>
      <c r="R158" s="26">
        <v>0</v>
      </c>
      <c r="S158" s="110">
        <f t="shared" si="6"/>
        <v>0</v>
      </c>
      <c r="T158" s="11" t="str">
        <f t="shared" si="7"/>
        <v>ABRIL</v>
      </c>
      <c r="U158" s="11">
        <f t="shared" si="8"/>
        <v>123</v>
      </c>
      <c r="AE158" s="4"/>
      <c r="AG158" s="11"/>
      <c r="AH158" s="4"/>
      <c r="AI158" s="4"/>
    </row>
    <row r="159" spans="1:35" customFormat="1" x14ac:dyDescent="0.25">
      <c r="A159" s="11">
        <v>2018</v>
      </c>
      <c r="B159" s="11">
        <v>136</v>
      </c>
      <c r="C159" s="11">
        <v>1</v>
      </c>
      <c r="D159" s="1">
        <v>43101</v>
      </c>
      <c r="E159" s="1">
        <v>43465</v>
      </c>
      <c r="F159" s="1">
        <v>43465</v>
      </c>
      <c r="G159" s="11" t="s">
        <v>260</v>
      </c>
      <c r="H159" s="11" t="s">
        <v>261</v>
      </c>
      <c r="I159" s="11">
        <v>124</v>
      </c>
      <c r="J159" s="225">
        <v>43209</v>
      </c>
      <c r="K159" s="11" t="s">
        <v>616</v>
      </c>
      <c r="L159" s="11" t="s">
        <v>241</v>
      </c>
      <c r="M159" s="11">
        <v>2224</v>
      </c>
      <c r="N159" s="26">
        <v>345402</v>
      </c>
      <c r="O159" s="26">
        <v>0</v>
      </c>
      <c r="P159" s="26">
        <v>0</v>
      </c>
      <c r="Q159" s="26" t="s">
        <v>243</v>
      </c>
      <c r="R159" s="26">
        <v>0</v>
      </c>
      <c r="S159" s="110">
        <f t="shared" si="6"/>
        <v>345402</v>
      </c>
      <c r="T159" s="11" t="str">
        <f t="shared" si="7"/>
        <v>ABRIL</v>
      </c>
      <c r="U159" s="11">
        <f t="shared" si="8"/>
        <v>124</v>
      </c>
      <c r="AE159" s="4"/>
      <c r="AG159" s="11"/>
      <c r="AH159" s="4"/>
      <c r="AI159" s="4"/>
    </row>
    <row r="160" spans="1:35" customFormat="1" x14ac:dyDescent="0.25">
      <c r="A160" s="11">
        <v>2018</v>
      </c>
      <c r="B160" s="11">
        <v>136</v>
      </c>
      <c r="C160" s="11">
        <v>1</v>
      </c>
      <c r="D160" s="1">
        <v>43101</v>
      </c>
      <c r="E160" s="1">
        <v>43465</v>
      </c>
      <c r="F160" s="1">
        <v>43465</v>
      </c>
      <c r="G160" s="11" t="s">
        <v>260</v>
      </c>
      <c r="H160" s="11" t="s">
        <v>261</v>
      </c>
      <c r="I160" s="11">
        <v>131</v>
      </c>
      <c r="J160" s="225">
        <v>43241</v>
      </c>
      <c r="K160" s="11" t="s">
        <v>639</v>
      </c>
      <c r="L160" s="11" t="s">
        <v>241</v>
      </c>
      <c r="M160" s="11">
        <v>2766</v>
      </c>
      <c r="N160" s="26">
        <v>345402</v>
      </c>
      <c r="O160" s="26">
        <v>0</v>
      </c>
      <c r="P160" s="26">
        <v>0</v>
      </c>
      <c r="Q160" s="26" t="s">
        <v>243</v>
      </c>
      <c r="R160" s="26">
        <v>0</v>
      </c>
      <c r="S160" s="110">
        <f t="shared" si="6"/>
        <v>345402</v>
      </c>
      <c r="T160" s="11" t="str">
        <f t="shared" si="7"/>
        <v>MAYO</v>
      </c>
      <c r="U160" s="11">
        <f t="shared" si="8"/>
        <v>131</v>
      </c>
      <c r="AE160" s="4"/>
      <c r="AG160" s="11"/>
      <c r="AH160" s="4"/>
      <c r="AI160" s="4"/>
    </row>
    <row r="161" spans="1:35" customFormat="1" x14ac:dyDescent="0.25">
      <c r="A161" s="11">
        <v>2018</v>
      </c>
      <c r="B161" s="11">
        <v>136</v>
      </c>
      <c r="C161" s="11">
        <v>1</v>
      </c>
      <c r="D161" s="1">
        <v>43101</v>
      </c>
      <c r="E161" s="1">
        <v>43465</v>
      </c>
      <c r="F161" s="1">
        <v>43465</v>
      </c>
      <c r="G161" s="11" t="s">
        <v>260</v>
      </c>
      <c r="H161" s="11" t="s">
        <v>261</v>
      </c>
      <c r="I161" s="11">
        <v>135</v>
      </c>
      <c r="J161" s="225">
        <v>43258</v>
      </c>
      <c r="K161" s="11" t="s">
        <v>657</v>
      </c>
      <c r="L161" s="11" t="s">
        <v>241</v>
      </c>
      <c r="M161" s="11">
        <v>3118</v>
      </c>
      <c r="N161" s="26">
        <v>317406</v>
      </c>
      <c r="O161" s="26">
        <v>0</v>
      </c>
      <c r="P161" s="26">
        <v>0</v>
      </c>
      <c r="Q161" s="26" t="s">
        <v>243</v>
      </c>
      <c r="R161" s="26">
        <v>0</v>
      </c>
      <c r="S161" s="110">
        <f t="shared" si="6"/>
        <v>317406</v>
      </c>
      <c r="T161" s="11" t="str">
        <f t="shared" si="7"/>
        <v>JUNIO</v>
      </c>
      <c r="U161" s="11">
        <f t="shared" si="8"/>
        <v>135</v>
      </c>
      <c r="AE161" s="4"/>
      <c r="AG161" s="11"/>
      <c r="AH161" s="4"/>
      <c r="AI161" s="4"/>
    </row>
    <row r="162" spans="1:35" customFormat="1" x14ac:dyDescent="0.25">
      <c r="A162" s="11">
        <v>2018</v>
      </c>
      <c r="B162" s="11">
        <v>136</v>
      </c>
      <c r="C162" s="11">
        <v>1</v>
      </c>
      <c r="D162" s="1">
        <v>43101</v>
      </c>
      <c r="E162" s="1">
        <v>43465</v>
      </c>
      <c r="F162" s="1">
        <v>43465</v>
      </c>
      <c r="G162" s="11" t="s">
        <v>260</v>
      </c>
      <c r="H162" s="11" t="s">
        <v>261</v>
      </c>
      <c r="I162" s="11">
        <v>151</v>
      </c>
      <c r="J162" s="225">
        <v>43298</v>
      </c>
      <c r="K162" s="11" t="s">
        <v>693</v>
      </c>
      <c r="L162" s="11" t="s">
        <v>241</v>
      </c>
      <c r="M162" s="11">
        <v>4029</v>
      </c>
      <c r="N162" s="26">
        <v>340982</v>
      </c>
      <c r="O162" s="26">
        <v>0</v>
      </c>
      <c r="P162" s="26">
        <v>0</v>
      </c>
      <c r="Q162" s="26" t="s">
        <v>243</v>
      </c>
      <c r="R162" s="26">
        <v>0</v>
      </c>
      <c r="S162" s="110">
        <f t="shared" si="6"/>
        <v>340982</v>
      </c>
      <c r="T162" s="11" t="str">
        <f t="shared" si="7"/>
        <v>JULIO</v>
      </c>
      <c r="U162" s="11">
        <f t="shared" si="8"/>
        <v>151</v>
      </c>
      <c r="AE162" s="4"/>
      <c r="AG162" s="11"/>
      <c r="AH162" s="4"/>
      <c r="AI162" s="4"/>
    </row>
    <row r="163" spans="1:35" customFormat="1" x14ac:dyDescent="0.25">
      <c r="A163" s="11">
        <v>2018</v>
      </c>
      <c r="B163" s="11">
        <v>136</v>
      </c>
      <c r="C163" s="11">
        <v>1</v>
      </c>
      <c r="D163" s="1">
        <v>43101</v>
      </c>
      <c r="E163" s="1">
        <v>43465</v>
      </c>
      <c r="F163" s="1">
        <v>43465</v>
      </c>
      <c r="G163" s="11" t="s">
        <v>260</v>
      </c>
      <c r="H163" s="11" t="s">
        <v>261</v>
      </c>
      <c r="I163" s="11">
        <v>168</v>
      </c>
      <c r="J163" s="225">
        <v>43334</v>
      </c>
      <c r="K163" s="11" t="s">
        <v>720</v>
      </c>
      <c r="L163" s="11" t="s">
        <v>241</v>
      </c>
      <c r="M163" s="11">
        <v>4799</v>
      </c>
      <c r="N163" s="26">
        <v>311459</v>
      </c>
      <c r="O163" s="26">
        <v>0</v>
      </c>
      <c r="P163" s="26">
        <v>0</v>
      </c>
      <c r="Q163" s="26" t="s">
        <v>243</v>
      </c>
      <c r="R163" s="26">
        <v>0</v>
      </c>
      <c r="S163" s="110">
        <f t="shared" si="6"/>
        <v>311459</v>
      </c>
      <c r="T163" s="11" t="str">
        <f t="shared" si="7"/>
        <v>AGOSTO</v>
      </c>
      <c r="U163" s="11">
        <f t="shared" si="8"/>
        <v>168</v>
      </c>
      <c r="AE163" s="4"/>
      <c r="AG163" s="11"/>
      <c r="AH163" s="4"/>
      <c r="AI163" s="4"/>
    </row>
    <row r="164" spans="1:35" customFormat="1" x14ac:dyDescent="0.25">
      <c r="A164" s="11">
        <v>2018</v>
      </c>
      <c r="B164" s="11">
        <v>136</v>
      </c>
      <c r="C164" s="11">
        <v>1</v>
      </c>
      <c r="D164" s="1">
        <v>43101</v>
      </c>
      <c r="E164" s="1">
        <v>43465</v>
      </c>
      <c r="F164" s="1">
        <v>43465</v>
      </c>
      <c r="G164" s="11" t="s">
        <v>260</v>
      </c>
      <c r="H164" s="11" t="s">
        <v>261</v>
      </c>
      <c r="I164" s="11">
        <v>185</v>
      </c>
      <c r="J164" s="225">
        <v>43361</v>
      </c>
      <c r="K164" s="11" t="s">
        <v>756</v>
      </c>
      <c r="L164" s="11" t="s">
        <v>241</v>
      </c>
      <c r="M164" s="11">
        <v>5463</v>
      </c>
      <c r="N164" s="26">
        <v>324311</v>
      </c>
      <c r="O164" s="26">
        <v>0</v>
      </c>
      <c r="P164" s="26">
        <v>0</v>
      </c>
      <c r="Q164" s="26" t="s">
        <v>243</v>
      </c>
      <c r="R164" s="26">
        <v>0</v>
      </c>
      <c r="S164" s="110">
        <f t="shared" si="6"/>
        <v>324311</v>
      </c>
      <c r="T164" s="11" t="str">
        <f t="shared" si="7"/>
        <v>SEPTIEMBRE</v>
      </c>
      <c r="U164" s="11">
        <f t="shared" si="8"/>
        <v>185</v>
      </c>
      <c r="AE164" s="4"/>
      <c r="AG164" s="11"/>
      <c r="AH164" s="4"/>
      <c r="AI164" s="4"/>
    </row>
    <row r="165" spans="1:35" customFormat="1" x14ac:dyDescent="0.25">
      <c r="A165" s="11">
        <v>2018</v>
      </c>
      <c r="B165" s="11">
        <v>136</v>
      </c>
      <c r="C165" s="11">
        <v>1</v>
      </c>
      <c r="D165" s="1">
        <v>43101</v>
      </c>
      <c r="E165" s="1">
        <v>43465</v>
      </c>
      <c r="F165" s="1">
        <v>43465</v>
      </c>
      <c r="G165" s="11" t="s">
        <v>260</v>
      </c>
      <c r="H165" s="11" t="s">
        <v>261</v>
      </c>
      <c r="I165" s="11">
        <v>199</v>
      </c>
      <c r="J165" s="225">
        <v>43390</v>
      </c>
      <c r="K165" s="11" t="s">
        <v>790</v>
      </c>
      <c r="L165" s="11" t="s">
        <v>326</v>
      </c>
      <c r="M165" s="11">
        <v>6168</v>
      </c>
      <c r="N165" s="26">
        <v>330818</v>
      </c>
      <c r="O165" s="26">
        <v>0</v>
      </c>
      <c r="P165" s="26">
        <v>0</v>
      </c>
      <c r="Q165" s="26" t="s">
        <v>243</v>
      </c>
      <c r="R165" s="26">
        <v>0</v>
      </c>
      <c r="S165" s="110">
        <f t="shared" si="6"/>
        <v>330818</v>
      </c>
      <c r="T165" s="11" t="str">
        <f t="shared" si="7"/>
        <v>OCTUBRE</v>
      </c>
      <c r="U165" s="11">
        <f t="shared" si="8"/>
        <v>199</v>
      </c>
      <c r="AE165" s="4"/>
      <c r="AG165" s="11"/>
      <c r="AH165" s="4"/>
      <c r="AI165" s="4"/>
    </row>
    <row r="166" spans="1:35" customFormat="1" x14ac:dyDescent="0.25">
      <c r="A166" s="11">
        <v>2018</v>
      </c>
      <c r="B166" s="11">
        <v>136</v>
      </c>
      <c r="C166" s="11">
        <v>1</v>
      </c>
      <c r="D166" s="1">
        <v>43101</v>
      </c>
      <c r="E166" s="1">
        <v>43465</v>
      </c>
      <c r="F166" s="1">
        <v>43465</v>
      </c>
      <c r="G166" s="11" t="s">
        <v>260</v>
      </c>
      <c r="H166" s="11" t="s">
        <v>261</v>
      </c>
      <c r="I166" s="11">
        <v>214</v>
      </c>
      <c r="J166" s="225">
        <v>43424</v>
      </c>
      <c r="K166" s="11" t="s">
        <v>791</v>
      </c>
      <c r="L166" s="11" t="s">
        <v>241</v>
      </c>
      <c r="M166" s="11">
        <v>6984</v>
      </c>
      <c r="N166" s="26">
        <v>300418</v>
      </c>
      <c r="O166" s="26">
        <v>0</v>
      </c>
      <c r="P166" s="26">
        <v>0</v>
      </c>
      <c r="Q166" s="26" t="s">
        <v>243</v>
      </c>
      <c r="R166" s="26">
        <v>0</v>
      </c>
      <c r="S166" s="110">
        <f t="shared" si="6"/>
        <v>300418</v>
      </c>
      <c r="T166" s="11" t="str">
        <f t="shared" si="7"/>
        <v>NOVIEMBRE</v>
      </c>
      <c r="U166" s="11">
        <f t="shared" si="8"/>
        <v>214</v>
      </c>
      <c r="AE166" s="4"/>
      <c r="AG166" s="11"/>
      <c r="AH166" s="4"/>
      <c r="AI166" s="4"/>
    </row>
    <row r="167" spans="1:35" customFormat="1" x14ac:dyDescent="0.25">
      <c r="A167" s="11">
        <v>2018</v>
      </c>
      <c r="B167" s="11">
        <v>136</v>
      </c>
      <c r="C167" s="11">
        <v>1</v>
      </c>
      <c r="D167" s="1">
        <v>43101</v>
      </c>
      <c r="E167" s="1">
        <v>43465</v>
      </c>
      <c r="F167" s="1">
        <v>43465</v>
      </c>
      <c r="G167" s="11" t="s">
        <v>260</v>
      </c>
      <c r="H167" s="11" t="s">
        <v>261</v>
      </c>
      <c r="I167" s="11">
        <v>224</v>
      </c>
      <c r="J167" s="225">
        <v>43441</v>
      </c>
      <c r="K167" s="11" t="s">
        <v>860</v>
      </c>
      <c r="L167" s="11" t="s">
        <v>241</v>
      </c>
      <c r="M167" s="11">
        <v>7407</v>
      </c>
      <c r="N167" s="26">
        <v>321344</v>
      </c>
      <c r="O167" s="26">
        <v>0</v>
      </c>
      <c r="P167" s="26">
        <v>0</v>
      </c>
      <c r="Q167" s="26" t="s">
        <v>243</v>
      </c>
      <c r="R167" s="26">
        <v>0</v>
      </c>
      <c r="S167" s="110">
        <f t="shared" si="6"/>
        <v>321344</v>
      </c>
      <c r="T167" s="11" t="str">
        <f t="shared" si="7"/>
        <v>DICIEMBRE</v>
      </c>
      <c r="U167" s="11">
        <f t="shared" si="8"/>
        <v>224</v>
      </c>
      <c r="AE167" s="4"/>
      <c r="AG167" s="11"/>
      <c r="AH167" s="4"/>
      <c r="AI167" s="4"/>
    </row>
    <row r="168" spans="1:35" customFormat="1" x14ac:dyDescent="0.25">
      <c r="A168" s="11">
        <v>2018</v>
      </c>
      <c r="B168" s="11">
        <v>136</v>
      </c>
      <c r="C168" s="11">
        <v>1</v>
      </c>
      <c r="D168" s="1">
        <v>43101</v>
      </c>
      <c r="E168" s="1">
        <v>43465</v>
      </c>
      <c r="F168" s="1">
        <v>43465</v>
      </c>
      <c r="G168" s="11" t="s">
        <v>519</v>
      </c>
      <c r="H168" s="11" t="s">
        <v>520</v>
      </c>
      <c r="I168" s="11">
        <v>111</v>
      </c>
      <c r="J168" s="225">
        <v>43147</v>
      </c>
      <c r="K168" s="11" t="s">
        <v>516</v>
      </c>
      <c r="L168" s="11" t="s">
        <v>241</v>
      </c>
      <c r="M168" s="11">
        <v>1026</v>
      </c>
      <c r="N168" s="26">
        <v>17828073</v>
      </c>
      <c r="O168" s="26">
        <v>0</v>
      </c>
      <c r="P168" s="26">
        <v>0</v>
      </c>
      <c r="Q168" s="26" t="s">
        <v>243</v>
      </c>
      <c r="R168" s="26">
        <v>0</v>
      </c>
      <c r="S168" s="110">
        <f t="shared" si="6"/>
        <v>17828073</v>
      </c>
      <c r="T168" s="11" t="str">
        <f t="shared" si="7"/>
        <v>FEBRERO</v>
      </c>
      <c r="U168" s="11">
        <f t="shared" si="8"/>
        <v>111</v>
      </c>
      <c r="AE168" s="4"/>
      <c r="AG168" s="11"/>
      <c r="AH168" s="4"/>
      <c r="AI168" s="4"/>
    </row>
    <row r="169" spans="1:35" customFormat="1" x14ac:dyDescent="0.25">
      <c r="A169" s="11">
        <v>2018</v>
      </c>
      <c r="B169" s="11">
        <v>136</v>
      </c>
      <c r="C169" s="11">
        <v>1</v>
      </c>
      <c r="D169" s="1">
        <v>43101</v>
      </c>
      <c r="E169" s="1">
        <v>43465</v>
      </c>
      <c r="F169" s="1">
        <v>43465</v>
      </c>
      <c r="G169" s="11" t="s">
        <v>519</v>
      </c>
      <c r="H169" s="11" t="s">
        <v>520</v>
      </c>
      <c r="I169" s="11">
        <v>123</v>
      </c>
      <c r="J169" s="225">
        <v>43207</v>
      </c>
      <c r="K169" s="11" t="s">
        <v>609</v>
      </c>
      <c r="L169" s="11" t="s">
        <v>241</v>
      </c>
      <c r="M169" s="11">
        <v>2195</v>
      </c>
      <c r="N169" s="26">
        <v>6227351</v>
      </c>
      <c r="O169" s="26">
        <v>6227351</v>
      </c>
      <c r="P169" s="26">
        <v>0</v>
      </c>
      <c r="Q169" s="26" t="s">
        <v>270</v>
      </c>
      <c r="R169" s="26">
        <v>0</v>
      </c>
      <c r="S169" s="110">
        <f t="shared" si="6"/>
        <v>0</v>
      </c>
      <c r="T169" s="11" t="str">
        <f t="shared" si="7"/>
        <v>ABRIL</v>
      </c>
      <c r="U169" s="11">
        <f t="shared" si="8"/>
        <v>123</v>
      </c>
      <c r="AE169" s="4"/>
      <c r="AG169" s="11"/>
      <c r="AH169" s="4"/>
      <c r="AI169" s="4"/>
    </row>
    <row r="170" spans="1:35" customFormat="1" x14ac:dyDescent="0.25">
      <c r="A170" s="11">
        <v>2018</v>
      </c>
      <c r="B170" s="11">
        <v>136</v>
      </c>
      <c r="C170" s="11">
        <v>1</v>
      </c>
      <c r="D170" s="1">
        <v>43101</v>
      </c>
      <c r="E170" s="1">
        <v>43465</v>
      </c>
      <c r="F170" s="1">
        <v>43465</v>
      </c>
      <c r="G170" s="11" t="s">
        <v>519</v>
      </c>
      <c r="H170" s="11" t="s">
        <v>520</v>
      </c>
      <c r="I170" s="11">
        <v>131</v>
      </c>
      <c r="J170" s="225">
        <v>43241</v>
      </c>
      <c r="K170" s="11" t="s">
        <v>639</v>
      </c>
      <c r="L170" s="11" t="s">
        <v>241</v>
      </c>
      <c r="M170" s="11">
        <v>2766</v>
      </c>
      <c r="N170" s="26">
        <v>6227351</v>
      </c>
      <c r="O170" s="26">
        <v>0</v>
      </c>
      <c r="P170" s="26">
        <v>0</v>
      </c>
      <c r="Q170" s="26" t="s">
        <v>243</v>
      </c>
      <c r="R170" s="26">
        <v>0</v>
      </c>
      <c r="S170" s="110">
        <f t="shared" si="6"/>
        <v>6227351</v>
      </c>
      <c r="T170" s="11" t="str">
        <f t="shared" si="7"/>
        <v>MAYO</v>
      </c>
      <c r="U170" s="11">
        <f t="shared" si="8"/>
        <v>131</v>
      </c>
      <c r="AE170" s="4"/>
      <c r="AG170" s="11"/>
      <c r="AH170" s="4"/>
      <c r="AI170" s="4"/>
    </row>
    <row r="171" spans="1:35" customFormat="1" x14ac:dyDescent="0.25">
      <c r="A171" s="11">
        <v>2018</v>
      </c>
      <c r="B171" s="11">
        <v>136</v>
      </c>
      <c r="C171" s="11">
        <v>1</v>
      </c>
      <c r="D171" s="1">
        <v>43101</v>
      </c>
      <c r="E171" s="1">
        <v>43465</v>
      </c>
      <c r="F171" s="1">
        <v>43465</v>
      </c>
      <c r="G171" s="11" t="s">
        <v>519</v>
      </c>
      <c r="H171" s="11" t="s">
        <v>520</v>
      </c>
      <c r="I171" s="11">
        <v>185</v>
      </c>
      <c r="J171" s="225">
        <v>43361</v>
      </c>
      <c r="K171" s="11" t="s">
        <v>756</v>
      </c>
      <c r="L171" s="11" t="s">
        <v>241</v>
      </c>
      <c r="M171" s="11">
        <v>5463</v>
      </c>
      <c r="N171" s="26">
        <v>9687556</v>
      </c>
      <c r="O171" s="26">
        <v>0</v>
      </c>
      <c r="P171" s="26">
        <v>0</v>
      </c>
      <c r="Q171" s="26" t="s">
        <v>243</v>
      </c>
      <c r="R171" s="26">
        <v>0</v>
      </c>
      <c r="S171" s="110">
        <f t="shared" si="6"/>
        <v>9687556</v>
      </c>
      <c r="T171" s="11" t="str">
        <f t="shared" si="7"/>
        <v>SEPTIEMBRE</v>
      </c>
      <c r="U171" s="11">
        <f t="shared" si="8"/>
        <v>185</v>
      </c>
      <c r="AE171" s="4"/>
      <c r="AG171" s="11"/>
      <c r="AH171" s="4"/>
      <c r="AI171" s="4"/>
    </row>
    <row r="172" spans="1:35" customFormat="1" x14ac:dyDescent="0.25">
      <c r="A172" s="11">
        <v>2018</v>
      </c>
      <c r="B172" s="11">
        <v>136</v>
      </c>
      <c r="C172" s="11">
        <v>1</v>
      </c>
      <c r="D172" s="1">
        <v>43101</v>
      </c>
      <c r="E172" s="1">
        <v>43465</v>
      </c>
      <c r="F172" s="1">
        <v>43465</v>
      </c>
      <c r="G172" s="11" t="s">
        <v>519</v>
      </c>
      <c r="H172" s="11" t="s">
        <v>520</v>
      </c>
      <c r="I172" s="11">
        <v>199</v>
      </c>
      <c r="J172" s="225">
        <v>43390</v>
      </c>
      <c r="K172" s="11" t="s">
        <v>790</v>
      </c>
      <c r="L172" s="11" t="s">
        <v>326</v>
      </c>
      <c r="M172" s="11">
        <v>6168</v>
      </c>
      <c r="N172" s="26">
        <v>4001075</v>
      </c>
      <c r="O172" s="26">
        <v>0</v>
      </c>
      <c r="P172" s="26">
        <v>0</v>
      </c>
      <c r="Q172" s="26" t="s">
        <v>243</v>
      </c>
      <c r="R172" s="26">
        <v>0</v>
      </c>
      <c r="S172" s="110">
        <f t="shared" si="6"/>
        <v>4001075</v>
      </c>
      <c r="T172" s="11" t="str">
        <f t="shared" si="7"/>
        <v>OCTUBRE</v>
      </c>
      <c r="U172" s="11">
        <f t="shared" si="8"/>
        <v>199</v>
      </c>
      <c r="AE172" s="4"/>
      <c r="AG172" s="11"/>
      <c r="AH172" s="4"/>
      <c r="AI172" s="4"/>
    </row>
    <row r="173" spans="1:35" customFormat="1" x14ac:dyDescent="0.25">
      <c r="A173" s="11">
        <v>2018</v>
      </c>
      <c r="B173" s="11">
        <v>136</v>
      </c>
      <c r="C173" s="11">
        <v>1</v>
      </c>
      <c r="D173" s="1">
        <v>43101</v>
      </c>
      <c r="E173" s="1">
        <v>43465</v>
      </c>
      <c r="F173" s="1">
        <v>43465</v>
      </c>
      <c r="G173" s="11" t="s">
        <v>519</v>
      </c>
      <c r="H173" s="11" t="s">
        <v>520</v>
      </c>
      <c r="I173" s="11">
        <v>224</v>
      </c>
      <c r="J173" s="225">
        <v>43441</v>
      </c>
      <c r="K173" s="11" t="s">
        <v>860</v>
      </c>
      <c r="L173" s="11" t="s">
        <v>241</v>
      </c>
      <c r="M173" s="11">
        <v>7407</v>
      </c>
      <c r="N173" s="26">
        <v>39404843</v>
      </c>
      <c r="O173" s="26">
        <v>0</v>
      </c>
      <c r="P173" s="26">
        <v>0</v>
      </c>
      <c r="Q173" s="26" t="s">
        <v>243</v>
      </c>
      <c r="R173" s="26">
        <v>0</v>
      </c>
      <c r="S173" s="110">
        <f t="shared" si="6"/>
        <v>39404843</v>
      </c>
      <c r="T173" s="11" t="str">
        <f t="shared" si="7"/>
        <v>DICIEMBRE</v>
      </c>
      <c r="U173" s="11">
        <f t="shared" si="8"/>
        <v>224</v>
      </c>
      <c r="AE173" s="4"/>
      <c r="AG173" s="11"/>
      <c r="AH173" s="4"/>
      <c r="AI173" s="4"/>
    </row>
    <row r="174" spans="1:35" customFormat="1" x14ac:dyDescent="0.25">
      <c r="A174" s="11">
        <v>2018</v>
      </c>
      <c r="B174" s="11">
        <v>136</v>
      </c>
      <c r="C174" s="11">
        <v>1</v>
      </c>
      <c r="D174" s="1">
        <v>43101</v>
      </c>
      <c r="E174" s="1">
        <v>43465</v>
      </c>
      <c r="F174" s="1">
        <v>43465</v>
      </c>
      <c r="G174" s="11" t="s">
        <v>262</v>
      </c>
      <c r="H174" s="11" t="s">
        <v>263</v>
      </c>
      <c r="I174" s="11">
        <v>90</v>
      </c>
      <c r="J174" s="225">
        <v>43122</v>
      </c>
      <c r="K174" s="11" t="s">
        <v>242</v>
      </c>
      <c r="L174" s="11" t="s">
        <v>241</v>
      </c>
      <c r="M174" s="11">
        <v>444</v>
      </c>
      <c r="N174" s="26">
        <v>332103</v>
      </c>
      <c r="O174" s="26">
        <v>0</v>
      </c>
      <c r="P174" s="26">
        <v>0</v>
      </c>
      <c r="Q174" s="26" t="s">
        <v>243</v>
      </c>
      <c r="R174" s="26">
        <v>0</v>
      </c>
      <c r="S174" s="110">
        <f t="shared" si="6"/>
        <v>332103</v>
      </c>
      <c r="T174" s="11" t="str">
        <f t="shared" si="7"/>
        <v>ENERO</v>
      </c>
      <c r="U174" s="11">
        <f t="shared" si="8"/>
        <v>90</v>
      </c>
      <c r="AE174" s="4"/>
      <c r="AG174" s="11"/>
      <c r="AH174" s="4"/>
      <c r="AI174" s="4"/>
    </row>
    <row r="175" spans="1:35" customFormat="1" x14ac:dyDescent="0.25">
      <c r="A175" s="11">
        <v>2018</v>
      </c>
      <c r="B175" s="11">
        <v>136</v>
      </c>
      <c r="C175" s="11">
        <v>1</v>
      </c>
      <c r="D175" s="1">
        <v>43101</v>
      </c>
      <c r="E175" s="1">
        <v>43465</v>
      </c>
      <c r="F175" s="1">
        <v>43465</v>
      </c>
      <c r="G175" s="11" t="s">
        <v>262</v>
      </c>
      <c r="H175" s="11" t="s">
        <v>263</v>
      </c>
      <c r="I175" s="11">
        <v>111</v>
      </c>
      <c r="J175" s="225">
        <v>43147</v>
      </c>
      <c r="K175" s="11" t="s">
        <v>516</v>
      </c>
      <c r="L175" s="11" t="s">
        <v>241</v>
      </c>
      <c r="M175" s="11">
        <v>1026</v>
      </c>
      <c r="N175" s="26">
        <v>1505347</v>
      </c>
      <c r="O175" s="26">
        <v>0</v>
      </c>
      <c r="P175" s="26">
        <v>0</v>
      </c>
      <c r="Q175" s="26" t="s">
        <v>243</v>
      </c>
      <c r="R175" s="26">
        <v>0</v>
      </c>
      <c r="S175" s="110">
        <f t="shared" si="6"/>
        <v>1505347</v>
      </c>
      <c r="T175" s="11" t="str">
        <f t="shared" si="7"/>
        <v>FEBRERO</v>
      </c>
      <c r="U175" s="11">
        <f t="shared" si="8"/>
        <v>111</v>
      </c>
      <c r="AE175" s="4"/>
      <c r="AG175" s="11"/>
      <c r="AH175" s="4"/>
      <c r="AI175" s="4"/>
    </row>
    <row r="176" spans="1:35" customFormat="1" x14ac:dyDescent="0.25">
      <c r="A176" s="11">
        <v>2018</v>
      </c>
      <c r="B176" s="11">
        <v>136</v>
      </c>
      <c r="C176" s="11">
        <v>1</v>
      </c>
      <c r="D176" s="1">
        <v>43101</v>
      </c>
      <c r="E176" s="1">
        <v>43465</v>
      </c>
      <c r="F176" s="1">
        <v>43465</v>
      </c>
      <c r="G176" s="11" t="s">
        <v>262</v>
      </c>
      <c r="H176" s="11" t="s">
        <v>263</v>
      </c>
      <c r="I176" s="11">
        <v>116</v>
      </c>
      <c r="J176" s="225">
        <v>43174</v>
      </c>
      <c r="K176" s="11" t="s">
        <v>588</v>
      </c>
      <c r="L176" s="11" t="s">
        <v>594</v>
      </c>
      <c r="M176" s="11">
        <v>1606</v>
      </c>
      <c r="N176" s="26">
        <v>944096</v>
      </c>
      <c r="O176" s="26">
        <v>0</v>
      </c>
      <c r="P176" s="26">
        <v>0</v>
      </c>
      <c r="Q176" s="26" t="s">
        <v>243</v>
      </c>
      <c r="R176" s="26">
        <v>0</v>
      </c>
      <c r="S176" s="110">
        <f t="shared" si="6"/>
        <v>944096</v>
      </c>
      <c r="T176" s="11" t="str">
        <f t="shared" si="7"/>
        <v>MARZO</v>
      </c>
      <c r="U176" s="11">
        <f t="shared" si="8"/>
        <v>116</v>
      </c>
      <c r="AE176" s="4"/>
      <c r="AG176" s="11"/>
      <c r="AH176" s="4"/>
      <c r="AI176" s="4"/>
    </row>
    <row r="177" spans="1:35" customFormat="1" x14ac:dyDescent="0.25">
      <c r="A177" s="11">
        <v>2018</v>
      </c>
      <c r="B177" s="11">
        <v>136</v>
      </c>
      <c r="C177" s="11">
        <v>1</v>
      </c>
      <c r="D177" s="1">
        <v>43101</v>
      </c>
      <c r="E177" s="1">
        <v>43465</v>
      </c>
      <c r="F177" s="1">
        <v>43465</v>
      </c>
      <c r="G177" s="11" t="s">
        <v>262</v>
      </c>
      <c r="H177" s="11" t="s">
        <v>263</v>
      </c>
      <c r="I177" s="11">
        <v>123</v>
      </c>
      <c r="J177" s="225">
        <v>43207</v>
      </c>
      <c r="K177" s="11" t="s">
        <v>609</v>
      </c>
      <c r="L177" s="11" t="s">
        <v>241</v>
      </c>
      <c r="M177" s="11">
        <v>2195</v>
      </c>
      <c r="N177" s="26">
        <v>1402897</v>
      </c>
      <c r="O177" s="26">
        <v>1402897</v>
      </c>
      <c r="P177" s="26">
        <v>0</v>
      </c>
      <c r="Q177" s="26" t="s">
        <v>270</v>
      </c>
      <c r="R177" s="26">
        <v>0</v>
      </c>
      <c r="S177" s="110">
        <f t="shared" si="6"/>
        <v>0</v>
      </c>
      <c r="T177" s="11" t="str">
        <f t="shared" si="7"/>
        <v>ABRIL</v>
      </c>
      <c r="U177" s="11">
        <f t="shared" si="8"/>
        <v>123</v>
      </c>
      <c r="AE177" s="4"/>
      <c r="AG177" s="11"/>
      <c r="AH177" s="4"/>
      <c r="AI177" s="4"/>
    </row>
    <row r="178" spans="1:35" customFormat="1" x14ac:dyDescent="0.25">
      <c r="A178" s="11">
        <v>2018</v>
      </c>
      <c r="B178" s="11">
        <v>136</v>
      </c>
      <c r="C178" s="11">
        <v>1</v>
      </c>
      <c r="D178" s="1">
        <v>43101</v>
      </c>
      <c r="E178" s="1">
        <v>43465</v>
      </c>
      <c r="F178" s="1">
        <v>43465</v>
      </c>
      <c r="G178" s="11" t="s">
        <v>262</v>
      </c>
      <c r="H178" s="11" t="s">
        <v>263</v>
      </c>
      <c r="I178" s="11">
        <v>124</v>
      </c>
      <c r="J178" s="225">
        <v>43209</v>
      </c>
      <c r="K178" s="11" t="s">
        <v>616</v>
      </c>
      <c r="L178" s="11" t="s">
        <v>241</v>
      </c>
      <c r="M178" s="11">
        <v>2224</v>
      </c>
      <c r="N178" s="26">
        <v>999284</v>
      </c>
      <c r="O178" s="26">
        <v>0</v>
      </c>
      <c r="P178" s="26">
        <v>0</v>
      </c>
      <c r="Q178" s="26" t="s">
        <v>243</v>
      </c>
      <c r="R178" s="26">
        <v>0</v>
      </c>
      <c r="S178" s="110">
        <f t="shared" si="6"/>
        <v>999284</v>
      </c>
      <c r="T178" s="11" t="str">
        <f t="shared" si="7"/>
        <v>ABRIL</v>
      </c>
      <c r="U178" s="11">
        <f t="shared" si="8"/>
        <v>124</v>
      </c>
      <c r="AE178" s="4"/>
      <c r="AG178" s="11"/>
      <c r="AH178" s="4"/>
      <c r="AI178" s="4"/>
    </row>
    <row r="179" spans="1:35" customFormat="1" x14ac:dyDescent="0.25">
      <c r="A179" s="11">
        <v>2018</v>
      </c>
      <c r="B179" s="11">
        <v>136</v>
      </c>
      <c r="C179" s="11">
        <v>1</v>
      </c>
      <c r="D179" s="1">
        <v>43101</v>
      </c>
      <c r="E179" s="1">
        <v>43465</v>
      </c>
      <c r="F179" s="1">
        <v>43465</v>
      </c>
      <c r="G179" s="11" t="s">
        <v>262</v>
      </c>
      <c r="H179" s="11" t="s">
        <v>263</v>
      </c>
      <c r="I179" s="11">
        <v>131</v>
      </c>
      <c r="J179" s="225">
        <v>43241</v>
      </c>
      <c r="K179" s="11" t="s">
        <v>639</v>
      </c>
      <c r="L179" s="11" t="s">
        <v>241</v>
      </c>
      <c r="M179" s="11">
        <v>2766</v>
      </c>
      <c r="N179" s="26">
        <v>1491912</v>
      </c>
      <c r="O179" s="26">
        <v>0</v>
      </c>
      <c r="P179" s="26">
        <v>0</v>
      </c>
      <c r="Q179" s="26" t="s">
        <v>243</v>
      </c>
      <c r="R179" s="26">
        <v>0</v>
      </c>
      <c r="S179" s="110">
        <f t="shared" si="6"/>
        <v>1491912</v>
      </c>
      <c r="T179" s="11" t="str">
        <f t="shared" si="7"/>
        <v>MAYO</v>
      </c>
      <c r="U179" s="11">
        <f t="shared" si="8"/>
        <v>131</v>
      </c>
      <c r="AE179" s="4"/>
      <c r="AG179" s="11"/>
      <c r="AH179" s="4"/>
      <c r="AI179" s="4"/>
    </row>
    <row r="180" spans="1:35" customFormat="1" x14ac:dyDescent="0.25">
      <c r="A180" s="11">
        <v>2018</v>
      </c>
      <c r="B180" s="11">
        <v>136</v>
      </c>
      <c r="C180" s="11">
        <v>1</v>
      </c>
      <c r="D180" s="1">
        <v>43101</v>
      </c>
      <c r="E180" s="1">
        <v>43465</v>
      </c>
      <c r="F180" s="1">
        <v>43465</v>
      </c>
      <c r="G180" s="11" t="s">
        <v>262</v>
      </c>
      <c r="H180" s="11" t="s">
        <v>263</v>
      </c>
      <c r="I180" s="11">
        <v>132</v>
      </c>
      <c r="J180" s="225">
        <v>43241</v>
      </c>
      <c r="K180" s="11" t="s">
        <v>640</v>
      </c>
      <c r="L180" s="11" t="s">
        <v>241</v>
      </c>
      <c r="M180" s="11">
        <v>2720</v>
      </c>
      <c r="N180" s="26">
        <v>2523638</v>
      </c>
      <c r="O180" s="26">
        <v>2523638</v>
      </c>
      <c r="P180" s="26">
        <v>0</v>
      </c>
      <c r="Q180" s="26" t="s">
        <v>270</v>
      </c>
      <c r="R180" s="26">
        <v>0</v>
      </c>
      <c r="S180" s="110">
        <f t="shared" si="6"/>
        <v>0</v>
      </c>
      <c r="T180" s="11" t="str">
        <f t="shared" si="7"/>
        <v>MAYO</v>
      </c>
      <c r="U180" s="11">
        <f t="shared" si="8"/>
        <v>132</v>
      </c>
      <c r="AE180" s="4"/>
      <c r="AG180" s="11"/>
      <c r="AH180" s="4"/>
      <c r="AI180" s="4"/>
    </row>
    <row r="181" spans="1:35" customFormat="1" x14ac:dyDescent="0.25">
      <c r="A181" s="11">
        <v>2018</v>
      </c>
      <c r="B181" s="11">
        <v>136</v>
      </c>
      <c r="C181" s="11">
        <v>1</v>
      </c>
      <c r="D181" s="1">
        <v>43101</v>
      </c>
      <c r="E181" s="1">
        <v>43465</v>
      </c>
      <c r="F181" s="1">
        <v>43465</v>
      </c>
      <c r="G181" s="11" t="s">
        <v>262</v>
      </c>
      <c r="H181" s="11" t="s">
        <v>263</v>
      </c>
      <c r="I181" s="11">
        <v>135</v>
      </c>
      <c r="J181" s="225">
        <v>43258</v>
      </c>
      <c r="K181" s="11" t="s">
        <v>657</v>
      </c>
      <c r="L181" s="11" t="s">
        <v>241</v>
      </c>
      <c r="M181" s="11">
        <v>3118</v>
      </c>
      <c r="N181" s="26">
        <v>4844174</v>
      </c>
      <c r="O181" s="26">
        <v>0</v>
      </c>
      <c r="P181" s="26">
        <v>0</v>
      </c>
      <c r="Q181" s="26" t="s">
        <v>243</v>
      </c>
      <c r="R181" s="26">
        <v>0</v>
      </c>
      <c r="S181" s="110">
        <f t="shared" si="6"/>
        <v>4844174</v>
      </c>
      <c r="T181" s="11" t="str">
        <f t="shared" si="7"/>
        <v>JUNIO</v>
      </c>
      <c r="U181" s="11">
        <f t="shared" si="8"/>
        <v>135</v>
      </c>
      <c r="AE181" s="4"/>
      <c r="AG181" s="11"/>
      <c r="AH181" s="4"/>
      <c r="AI181" s="4"/>
    </row>
    <row r="182" spans="1:35" customFormat="1" x14ac:dyDescent="0.25">
      <c r="A182" s="11">
        <v>2018</v>
      </c>
      <c r="B182" s="11">
        <v>136</v>
      </c>
      <c r="C182" s="11">
        <v>1</v>
      </c>
      <c r="D182" s="1">
        <v>43101</v>
      </c>
      <c r="E182" s="1">
        <v>43465</v>
      </c>
      <c r="F182" s="1">
        <v>43465</v>
      </c>
      <c r="G182" s="11" t="s">
        <v>262</v>
      </c>
      <c r="H182" s="11" t="s">
        <v>263</v>
      </c>
      <c r="I182" s="11">
        <v>136</v>
      </c>
      <c r="J182" s="225">
        <v>43263</v>
      </c>
      <c r="K182" s="11" t="s">
        <v>660</v>
      </c>
      <c r="L182" s="11" t="s">
        <v>241</v>
      </c>
      <c r="M182" s="11">
        <v>3199</v>
      </c>
      <c r="N182" s="26">
        <v>2598598</v>
      </c>
      <c r="O182" s="26">
        <v>2598598</v>
      </c>
      <c r="P182" s="26">
        <v>0</v>
      </c>
      <c r="Q182" s="26" t="s">
        <v>270</v>
      </c>
      <c r="R182" s="26">
        <v>0</v>
      </c>
      <c r="S182" s="110">
        <f t="shared" si="6"/>
        <v>0</v>
      </c>
      <c r="T182" s="11" t="str">
        <f t="shared" si="7"/>
        <v>JUNIO</v>
      </c>
      <c r="U182" s="11">
        <f t="shared" si="8"/>
        <v>136</v>
      </c>
      <c r="AE182" s="4"/>
      <c r="AG182" s="11"/>
      <c r="AH182" s="4"/>
      <c r="AI182" s="4"/>
    </row>
    <row r="183" spans="1:35" customFormat="1" x14ac:dyDescent="0.25">
      <c r="A183" s="11">
        <v>2018</v>
      </c>
      <c r="B183" s="11">
        <v>136</v>
      </c>
      <c r="C183" s="11">
        <v>1</v>
      </c>
      <c r="D183" s="1">
        <v>43101</v>
      </c>
      <c r="E183" s="1">
        <v>43465</v>
      </c>
      <c r="F183" s="1">
        <v>43465</v>
      </c>
      <c r="G183" s="11" t="s">
        <v>262</v>
      </c>
      <c r="H183" s="11" t="s">
        <v>263</v>
      </c>
      <c r="I183" s="11">
        <v>151</v>
      </c>
      <c r="J183" s="225">
        <v>43298</v>
      </c>
      <c r="K183" s="11" t="s">
        <v>693</v>
      </c>
      <c r="L183" s="11" t="s">
        <v>241</v>
      </c>
      <c r="M183" s="11">
        <v>4029</v>
      </c>
      <c r="N183" s="26">
        <v>3914155</v>
      </c>
      <c r="O183" s="26">
        <v>0</v>
      </c>
      <c r="P183" s="26">
        <v>0</v>
      </c>
      <c r="Q183" s="26" t="s">
        <v>243</v>
      </c>
      <c r="R183" s="26">
        <v>0</v>
      </c>
      <c r="S183" s="110">
        <f t="shared" si="6"/>
        <v>3914155</v>
      </c>
      <c r="T183" s="11" t="str">
        <f t="shared" si="7"/>
        <v>JULIO</v>
      </c>
      <c r="U183" s="11">
        <f t="shared" si="8"/>
        <v>151</v>
      </c>
      <c r="AE183" s="4"/>
      <c r="AG183" s="11"/>
      <c r="AH183" s="4"/>
      <c r="AI183" s="4"/>
    </row>
    <row r="184" spans="1:35" customFormat="1" x14ac:dyDescent="0.25">
      <c r="A184" s="11">
        <v>2018</v>
      </c>
      <c r="B184" s="11">
        <v>136</v>
      </c>
      <c r="C184" s="11">
        <v>1</v>
      </c>
      <c r="D184" s="1">
        <v>43101</v>
      </c>
      <c r="E184" s="1">
        <v>43465</v>
      </c>
      <c r="F184" s="1">
        <v>43465</v>
      </c>
      <c r="G184" s="11" t="s">
        <v>262</v>
      </c>
      <c r="H184" s="11" t="s">
        <v>263</v>
      </c>
      <c r="I184" s="11">
        <v>168</v>
      </c>
      <c r="J184" s="225">
        <v>43334</v>
      </c>
      <c r="K184" s="11" t="s">
        <v>720</v>
      </c>
      <c r="L184" s="11" t="s">
        <v>241</v>
      </c>
      <c r="M184" s="11">
        <v>4799</v>
      </c>
      <c r="N184" s="26">
        <v>1766068</v>
      </c>
      <c r="O184" s="26">
        <v>0</v>
      </c>
      <c r="P184" s="26">
        <v>0</v>
      </c>
      <c r="Q184" s="26" t="s">
        <v>243</v>
      </c>
      <c r="R184" s="26">
        <v>0</v>
      </c>
      <c r="S184" s="110">
        <f t="shared" si="6"/>
        <v>1766068</v>
      </c>
      <c r="T184" s="11" t="str">
        <f t="shared" si="7"/>
        <v>AGOSTO</v>
      </c>
      <c r="U184" s="11">
        <f t="shared" si="8"/>
        <v>168</v>
      </c>
      <c r="AE184" s="4"/>
      <c r="AG184" s="11"/>
      <c r="AH184" s="4"/>
      <c r="AI184" s="4"/>
    </row>
    <row r="185" spans="1:35" customFormat="1" x14ac:dyDescent="0.25">
      <c r="A185" s="11">
        <v>2018</v>
      </c>
      <c r="B185" s="11">
        <v>136</v>
      </c>
      <c r="C185" s="11">
        <v>1</v>
      </c>
      <c r="D185" s="1">
        <v>43101</v>
      </c>
      <c r="E185" s="1">
        <v>43465</v>
      </c>
      <c r="F185" s="1">
        <v>43465</v>
      </c>
      <c r="G185" s="11" t="s">
        <v>262</v>
      </c>
      <c r="H185" s="11" t="s">
        <v>263</v>
      </c>
      <c r="I185" s="11">
        <v>179</v>
      </c>
      <c r="J185" s="225">
        <v>43348</v>
      </c>
      <c r="K185" s="11" t="s">
        <v>721</v>
      </c>
      <c r="L185" s="11" t="s">
        <v>241</v>
      </c>
      <c r="M185" s="11">
        <v>5122</v>
      </c>
      <c r="N185" s="26">
        <v>390009</v>
      </c>
      <c r="O185" s="26">
        <v>0</v>
      </c>
      <c r="P185" s="26">
        <v>0</v>
      </c>
      <c r="Q185" s="26" t="s">
        <v>243</v>
      </c>
      <c r="R185" s="26">
        <v>0</v>
      </c>
      <c r="S185" s="110">
        <f t="shared" si="6"/>
        <v>390009</v>
      </c>
      <c r="T185" s="11" t="str">
        <f t="shared" si="7"/>
        <v>SEPTIEMBRE</v>
      </c>
      <c r="U185" s="11">
        <f t="shared" si="8"/>
        <v>179</v>
      </c>
      <c r="AE185" s="4"/>
      <c r="AG185" s="11"/>
      <c r="AH185" s="4"/>
      <c r="AI185" s="4"/>
    </row>
    <row r="186" spans="1:35" customFormat="1" x14ac:dyDescent="0.25">
      <c r="A186" s="11">
        <v>2018</v>
      </c>
      <c r="B186" s="11">
        <v>136</v>
      </c>
      <c r="C186" s="11">
        <v>1</v>
      </c>
      <c r="D186" s="1">
        <v>43101</v>
      </c>
      <c r="E186" s="1">
        <v>43465</v>
      </c>
      <c r="F186" s="1">
        <v>43465</v>
      </c>
      <c r="G186" s="11" t="s">
        <v>262</v>
      </c>
      <c r="H186" s="11" t="s">
        <v>263</v>
      </c>
      <c r="I186" s="11">
        <v>185</v>
      </c>
      <c r="J186" s="225">
        <v>43361</v>
      </c>
      <c r="K186" s="11" t="s">
        <v>756</v>
      </c>
      <c r="L186" s="11" t="s">
        <v>241</v>
      </c>
      <c r="M186" s="11">
        <v>5463</v>
      </c>
      <c r="N186" s="26">
        <v>3037995</v>
      </c>
      <c r="O186" s="26">
        <v>0</v>
      </c>
      <c r="P186" s="26">
        <v>0</v>
      </c>
      <c r="Q186" s="26" t="s">
        <v>243</v>
      </c>
      <c r="R186" s="26">
        <v>0</v>
      </c>
      <c r="S186" s="110">
        <f t="shared" si="6"/>
        <v>3037995</v>
      </c>
      <c r="T186" s="11" t="str">
        <f t="shared" si="7"/>
        <v>SEPTIEMBRE</v>
      </c>
      <c r="U186" s="11">
        <f t="shared" si="8"/>
        <v>185</v>
      </c>
      <c r="AE186" s="4"/>
      <c r="AG186" s="11"/>
      <c r="AH186" s="4"/>
      <c r="AI186" s="4"/>
    </row>
    <row r="187" spans="1:35" customFormat="1" x14ac:dyDescent="0.25">
      <c r="A187" s="11">
        <v>2018</v>
      </c>
      <c r="B187" s="11">
        <v>136</v>
      </c>
      <c r="C187" s="11">
        <v>1</v>
      </c>
      <c r="D187" s="1">
        <v>43101</v>
      </c>
      <c r="E187" s="1">
        <v>43465</v>
      </c>
      <c r="F187" s="1">
        <v>43465</v>
      </c>
      <c r="G187" s="11" t="s">
        <v>262</v>
      </c>
      <c r="H187" s="11" t="s">
        <v>263</v>
      </c>
      <c r="I187" s="11">
        <v>199</v>
      </c>
      <c r="J187" s="225">
        <v>43390</v>
      </c>
      <c r="K187" s="11" t="s">
        <v>790</v>
      </c>
      <c r="L187" s="11" t="s">
        <v>326</v>
      </c>
      <c r="M187" s="11">
        <v>6168</v>
      </c>
      <c r="N187" s="26">
        <v>2238257</v>
      </c>
      <c r="O187" s="26">
        <v>0</v>
      </c>
      <c r="P187" s="26">
        <v>0</v>
      </c>
      <c r="Q187" s="26" t="s">
        <v>243</v>
      </c>
      <c r="R187" s="26">
        <v>0</v>
      </c>
      <c r="S187" s="110">
        <f t="shared" si="6"/>
        <v>2238257</v>
      </c>
      <c r="T187" s="11" t="str">
        <f t="shared" si="7"/>
        <v>OCTUBRE</v>
      </c>
      <c r="U187" s="11">
        <f t="shared" si="8"/>
        <v>199</v>
      </c>
      <c r="AE187" s="4"/>
      <c r="AG187" s="11"/>
      <c r="AH187" s="4"/>
      <c r="AI187" s="4"/>
    </row>
    <row r="188" spans="1:35" customFormat="1" x14ac:dyDescent="0.25">
      <c r="A188" s="11">
        <v>2018</v>
      </c>
      <c r="B188" s="11">
        <v>136</v>
      </c>
      <c r="C188" s="11">
        <v>1</v>
      </c>
      <c r="D188" s="1">
        <v>43101</v>
      </c>
      <c r="E188" s="1">
        <v>43465</v>
      </c>
      <c r="F188" s="1">
        <v>43465</v>
      </c>
      <c r="G188" s="11" t="s">
        <v>262</v>
      </c>
      <c r="H188" s="11" t="s">
        <v>263</v>
      </c>
      <c r="I188" s="11">
        <v>214</v>
      </c>
      <c r="J188" s="225">
        <v>43424</v>
      </c>
      <c r="K188" s="11" t="s">
        <v>791</v>
      </c>
      <c r="L188" s="11" t="s">
        <v>241</v>
      </c>
      <c r="M188" s="11">
        <v>6984</v>
      </c>
      <c r="N188" s="26">
        <v>1994506</v>
      </c>
      <c r="O188" s="26">
        <v>0</v>
      </c>
      <c r="P188" s="26">
        <v>0</v>
      </c>
      <c r="Q188" s="26" t="s">
        <v>243</v>
      </c>
      <c r="R188" s="26">
        <v>0</v>
      </c>
      <c r="S188" s="110">
        <f t="shared" si="6"/>
        <v>1994506</v>
      </c>
      <c r="T188" s="11" t="str">
        <f t="shared" si="7"/>
        <v>NOVIEMBRE</v>
      </c>
      <c r="U188" s="11">
        <f t="shared" si="8"/>
        <v>214</v>
      </c>
      <c r="AE188" s="4"/>
      <c r="AG188" s="11"/>
      <c r="AH188" s="4"/>
      <c r="AI188" s="4"/>
    </row>
    <row r="189" spans="1:35" customFormat="1" x14ac:dyDescent="0.25">
      <c r="A189" s="11">
        <v>2018</v>
      </c>
      <c r="B189" s="11">
        <v>136</v>
      </c>
      <c r="C189" s="11">
        <v>1</v>
      </c>
      <c r="D189" s="1">
        <v>43101</v>
      </c>
      <c r="E189" s="1">
        <v>43465</v>
      </c>
      <c r="F189" s="1">
        <v>43465</v>
      </c>
      <c r="G189" s="11" t="s">
        <v>262</v>
      </c>
      <c r="H189" s="11" t="s">
        <v>263</v>
      </c>
      <c r="I189" s="11">
        <v>224</v>
      </c>
      <c r="J189" s="225">
        <v>43441</v>
      </c>
      <c r="K189" s="11" t="s">
        <v>860</v>
      </c>
      <c r="L189" s="11" t="s">
        <v>241</v>
      </c>
      <c r="M189" s="11">
        <v>7407</v>
      </c>
      <c r="N189" s="26">
        <v>9547629</v>
      </c>
      <c r="O189" s="26">
        <v>0</v>
      </c>
      <c r="P189" s="26">
        <v>0</v>
      </c>
      <c r="Q189" s="26" t="s">
        <v>243</v>
      </c>
      <c r="R189" s="26">
        <v>0</v>
      </c>
      <c r="S189" s="110">
        <f t="shared" si="6"/>
        <v>9547629</v>
      </c>
      <c r="T189" s="11" t="str">
        <f t="shared" si="7"/>
        <v>DICIEMBRE</v>
      </c>
      <c r="U189" s="11">
        <f t="shared" si="8"/>
        <v>224</v>
      </c>
      <c r="AE189" s="4"/>
      <c r="AG189" s="11"/>
      <c r="AH189" s="4"/>
      <c r="AI189" s="4"/>
    </row>
    <row r="190" spans="1:35" customFormat="1" x14ac:dyDescent="0.25">
      <c r="A190" s="11">
        <v>2018</v>
      </c>
      <c r="B190" s="11">
        <v>136</v>
      </c>
      <c r="C190" s="11">
        <v>1</v>
      </c>
      <c r="D190" s="1">
        <v>43101</v>
      </c>
      <c r="E190" s="1">
        <v>43465</v>
      </c>
      <c r="F190" s="1">
        <v>43465</v>
      </c>
      <c r="G190" s="11" t="s">
        <v>264</v>
      </c>
      <c r="H190" s="11" t="s">
        <v>265</v>
      </c>
      <c r="I190" s="11">
        <v>90</v>
      </c>
      <c r="J190" s="225">
        <v>43122</v>
      </c>
      <c r="K190" s="11" t="s">
        <v>242</v>
      </c>
      <c r="L190" s="11" t="s">
        <v>241</v>
      </c>
      <c r="M190" s="11">
        <v>444</v>
      </c>
      <c r="N190" s="26">
        <v>74725955</v>
      </c>
      <c r="O190" s="26">
        <v>0</v>
      </c>
      <c r="P190" s="26">
        <v>0</v>
      </c>
      <c r="Q190" s="26" t="s">
        <v>243</v>
      </c>
      <c r="R190" s="26">
        <v>0</v>
      </c>
      <c r="S190" s="110">
        <f t="shared" si="6"/>
        <v>74725955</v>
      </c>
      <c r="T190" s="11" t="str">
        <f t="shared" si="7"/>
        <v>ENERO</v>
      </c>
      <c r="U190" s="11">
        <f t="shared" si="8"/>
        <v>90</v>
      </c>
      <c r="AE190" s="4"/>
      <c r="AG190" s="11"/>
      <c r="AH190" s="4"/>
      <c r="AI190" s="4"/>
    </row>
    <row r="191" spans="1:35" customFormat="1" x14ac:dyDescent="0.25">
      <c r="A191" s="11">
        <v>2018</v>
      </c>
      <c r="B191" s="11">
        <v>136</v>
      </c>
      <c r="C191" s="11">
        <v>1</v>
      </c>
      <c r="D191" s="1">
        <v>43101</v>
      </c>
      <c r="E191" s="1">
        <v>43465</v>
      </c>
      <c r="F191" s="1">
        <v>43465</v>
      </c>
      <c r="G191" s="11" t="s">
        <v>264</v>
      </c>
      <c r="H191" s="11" t="s">
        <v>265</v>
      </c>
      <c r="I191" s="11">
        <v>111</v>
      </c>
      <c r="J191" s="225">
        <v>43147</v>
      </c>
      <c r="K191" s="11" t="s">
        <v>516</v>
      </c>
      <c r="L191" s="11" t="s">
        <v>241</v>
      </c>
      <c r="M191" s="11">
        <v>1026</v>
      </c>
      <c r="N191" s="26">
        <v>7091701</v>
      </c>
      <c r="O191" s="26">
        <v>0</v>
      </c>
      <c r="P191" s="26">
        <v>0</v>
      </c>
      <c r="Q191" s="26" t="s">
        <v>243</v>
      </c>
      <c r="R191" s="26">
        <v>0</v>
      </c>
      <c r="S191" s="110">
        <f t="shared" si="6"/>
        <v>7091701</v>
      </c>
      <c r="T191" s="11" t="str">
        <f t="shared" si="7"/>
        <v>FEBRERO</v>
      </c>
      <c r="U191" s="11">
        <f t="shared" si="8"/>
        <v>111</v>
      </c>
      <c r="AE191" s="4"/>
      <c r="AG191" s="11"/>
      <c r="AH191" s="4"/>
      <c r="AI191" s="4"/>
    </row>
    <row r="192" spans="1:35" customFormat="1" x14ac:dyDescent="0.25">
      <c r="A192" s="11">
        <v>2018</v>
      </c>
      <c r="B192" s="11">
        <v>136</v>
      </c>
      <c r="C192" s="11">
        <v>1</v>
      </c>
      <c r="D192" s="1">
        <v>43101</v>
      </c>
      <c r="E192" s="1">
        <v>43465</v>
      </c>
      <c r="F192" s="1">
        <v>43465</v>
      </c>
      <c r="G192" s="11" t="s">
        <v>264</v>
      </c>
      <c r="H192" s="11" t="s">
        <v>265</v>
      </c>
      <c r="I192" s="11">
        <v>123</v>
      </c>
      <c r="J192" s="225">
        <v>43207</v>
      </c>
      <c r="K192" s="11" t="s">
        <v>609</v>
      </c>
      <c r="L192" s="11" t="s">
        <v>241</v>
      </c>
      <c r="M192" s="11">
        <v>2195</v>
      </c>
      <c r="N192" s="26">
        <v>4972977</v>
      </c>
      <c r="O192" s="26">
        <v>4972977</v>
      </c>
      <c r="P192" s="26">
        <v>0</v>
      </c>
      <c r="Q192" s="26" t="s">
        <v>270</v>
      </c>
      <c r="R192" s="26">
        <v>0</v>
      </c>
      <c r="S192" s="110">
        <f t="shared" si="6"/>
        <v>0</v>
      </c>
      <c r="T192" s="11" t="str">
        <f t="shared" si="7"/>
        <v>ABRIL</v>
      </c>
      <c r="U192" s="11">
        <f t="shared" si="8"/>
        <v>123</v>
      </c>
      <c r="AE192" s="4"/>
      <c r="AG192" s="11"/>
      <c r="AH192" s="4"/>
      <c r="AI192" s="4"/>
    </row>
    <row r="193" spans="1:35" customFormat="1" x14ac:dyDescent="0.25">
      <c r="A193" s="11">
        <v>2018</v>
      </c>
      <c r="B193" s="11">
        <v>136</v>
      </c>
      <c r="C193" s="11">
        <v>1</v>
      </c>
      <c r="D193" s="1">
        <v>43101</v>
      </c>
      <c r="E193" s="1">
        <v>43465</v>
      </c>
      <c r="F193" s="1">
        <v>43465</v>
      </c>
      <c r="G193" s="11" t="s">
        <v>264</v>
      </c>
      <c r="H193" s="11" t="s">
        <v>265</v>
      </c>
      <c r="I193" s="11">
        <v>131</v>
      </c>
      <c r="J193" s="225">
        <v>43241</v>
      </c>
      <c r="K193" s="11" t="s">
        <v>639</v>
      </c>
      <c r="L193" s="11" t="s">
        <v>241</v>
      </c>
      <c r="M193" s="11">
        <v>2766</v>
      </c>
      <c r="N193" s="26">
        <v>4972977</v>
      </c>
      <c r="O193" s="26">
        <v>0</v>
      </c>
      <c r="P193" s="26">
        <v>0</v>
      </c>
      <c r="Q193" s="26" t="s">
        <v>243</v>
      </c>
      <c r="R193" s="26">
        <v>0</v>
      </c>
      <c r="S193" s="110">
        <f t="shared" si="6"/>
        <v>4972977</v>
      </c>
      <c r="T193" s="11" t="str">
        <f t="shared" si="7"/>
        <v>MAYO</v>
      </c>
      <c r="U193" s="11">
        <f t="shared" si="8"/>
        <v>131</v>
      </c>
      <c r="AE193" s="4"/>
      <c r="AG193" s="11"/>
      <c r="AH193" s="4"/>
      <c r="AI193" s="4"/>
    </row>
    <row r="194" spans="1:35" customFormat="1" x14ac:dyDescent="0.25">
      <c r="A194" s="11">
        <v>2018</v>
      </c>
      <c r="B194" s="11">
        <v>136</v>
      </c>
      <c r="C194" s="11">
        <v>1</v>
      </c>
      <c r="D194" s="1">
        <v>43101</v>
      </c>
      <c r="E194" s="1">
        <v>43465</v>
      </c>
      <c r="F194" s="1">
        <v>43465</v>
      </c>
      <c r="G194" s="11" t="s">
        <v>266</v>
      </c>
      <c r="H194" s="11" t="s">
        <v>267</v>
      </c>
      <c r="I194" s="11">
        <v>13</v>
      </c>
      <c r="J194" s="225">
        <v>43109</v>
      </c>
      <c r="K194" s="11" t="s">
        <v>268</v>
      </c>
      <c r="L194" s="11" t="s">
        <v>269</v>
      </c>
      <c r="M194" s="11">
        <v>64</v>
      </c>
      <c r="N194" s="26">
        <v>210000000</v>
      </c>
      <c r="O194" s="26">
        <v>1000000</v>
      </c>
      <c r="P194" s="26">
        <v>0</v>
      </c>
      <c r="Q194" s="26" t="s">
        <v>243</v>
      </c>
      <c r="R194" s="26">
        <v>0</v>
      </c>
      <c r="S194" s="110">
        <f t="shared" ref="S194:S257" si="9">N194-O194</f>
        <v>209000000</v>
      </c>
      <c r="T194" s="11" t="str">
        <f t="shared" si="7"/>
        <v>ENERO</v>
      </c>
      <c r="U194" s="11">
        <f t="shared" si="8"/>
        <v>13</v>
      </c>
      <c r="AE194" s="4"/>
      <c r="AG194" s="11"/>
      <c r="AH194" s="4"/>
      <c r="AI194" s="4"/>
    </row>
    <row r="195" spans="1:35" customFormat="1" x14ac:dyDescent="0.25">
      <c r="A195" s="11">
        <v>2018</v>
      </c>
      <c r="B195" s="11">
        <v>136</v>
      </c>
      <c r="C195" s="11">
        <v>1</v>
      </c>
      <c r="D195" s="1">
        <v>43101</v>
      </c>
      <c r="E195" s="1">
        <v>43465</v>
      </c>
      <c r="F195" s="1">
        <v>43465</v>
      </c>
      <c r="G195" s="11" t="s">
        <v>266</v>
      </c>
      <c r="H195" s="11" t="s">
        <v>267</v>
      </c>
      <c r="I195" s="11">
        <v>14</v>
      </c>
      <c r="J195" s="225">
        <v>43109</v>
      </c>
      <c r="K195" s="11" t="s">
        <v>620</v>
      </c>
      <c r="L195" s="11" t="s">
        <v>269</v>
      </c>
      <c r="M195" s="11">
        <v>64</v>
      </c>
      <c r="N195" s="26">
        <v>210000000</v>
      </c>
      <c r="O195" s="26">
        <v>210000000</v>
      </c>
      <c r="P195" s="26">
        <v>0</v>
      </c>
      <c r="Q195" s="26" t="s">
        <v>270</v>
      </c>
      <c r="R195" s="26">
        <v>0</v>
      </c>
      <c r="S195" s="110">
        <f t="shared" si="9"/>
        <v>0</v>
      </c>
      <c r="T195" s="11" t="str">
        <f t="shared" ref="T195:T258" si="10">VLOOKUP(MONTH(J195),$W$2:$X$13,2,0)</f>
        <v>ENERO</v>
      </c>
      <c r="U195" s="11">
        <f t="shared" ref="U195:U258" si="11">I195</f>
        <v>14</v>
      </c>
      <c r="AE195" s="4"/>
      <c r="AG195" s="11"/>
      <c r="AH195" s="4"/>
      <c r="AI195" s="4"/>
    </row>
    <row r="196" spans="1:35" customFormat="1" x14ac:dyDescent="0.25">
      <c r="A196" s="11">
        <v>2018</v>
      </c>
      <c r="B196" s="11">
        <v>136</v>
      </c>
      <c r="C196" s="11">
        <v>1</v>
      </c>
      <c r="D196" s="1">
        <v>43101</v>
      </c>
      <c r="E196" s="1">
        <v>43465</v>
      </c>
      <c r="F196" s="1">
        <v>43465</v>
      </c>
      <c r="G196" s="11" t="s">
        <v>266</v>
      </c>
      <c r="H196" s="11" t="s">
        <v>267</v>
      </c>
      <c r="I196" s="11">
        <v>36</v>
      </c>
      <c r="J196" s="225">
        <v>43110</v>
      </c>
      <c r="K196" s="11" t="s">
        <v>271</v>
      </c>
      <c r="L196" s="11" t="s">
        <v>272</v>
      </c>
      <c r="M196" s="11">
        <v>132</v>
      </c>
      <c r="N196" s="26">
        <v>110477235</v>
      </c>
      <c r="O196" s="26">
        <v>0</v>
      </c>
      <c r="P196" s="26">
        <v>0</v>
      </c>
      <c r="Q196" s="26" t="s">
        <v>243</v>
      </c>
      <c r="R196" s="26">
        <v>0</v>
      </c>
      <c r="S196" s="110">
        <f t="shared" si="9"/>
        <v>110477235</v>
      </c>
      <c r="T196" s="11" t="str">
        <f t="shared" si="10"/>
        <v>ENERO</v>
      </c>
      <c r="U196" s="11">
        <f t="shared" si="11"/>
        <v>36</v>
      </c>
      <c r="AE196" s="4"/>
      <c r="AG196" s="11"/>
      <c r="AH196" s="4"/>
      <c r="AI196" s="4"/>
    </row>
    <row r="197" spans="1:35" customFormat="1" x14ac:dyDescent="0.25">
      <c r="A197" s="11">
        <v>2018</v>
      </c>
      <c r="B197" s="11">
        <v>136</v>
      </c>
      <c r="C197" s="11">
        <v>1</v>
      </c>
      <c r="D197" s="1">
        <v>43101</v>
      </c>
      <c r="E197" s="1">
        <v>43465</v>
      </c>
      <c r="F197" s="1">
        <v>43465</v>
      </c>
      <c r="G197" s="11" t="s">
        <v>266</v>
      </c>
      <c r="H197" s="11" t="s">
        <v>267</v>
      </c>
      <c r="I197" s="11">
        <v>37</v>
      </c>
      <c r="J197" s="225">
        <v>43110</v>
      </c>
      <c r="K197" s="11" t="s">
        <v>273</v>
      </c>
      <c r="L197" s="11" t="s">
        <v>272</v>
      </c>
      <c r="M197" s="11">
        <v>132</v>
      </c>
      <c r="N197" s="26">
        <v>110477235</v>
      </c>
      <c r="O197" s="26">
        <v>0</v>
      </c>
      <c r="P197" s="26">
        <v>0</v>
      </c>
      <c r="Q197" s="26" t="s">
        <v>243</v>
      </c>
      <c r="R197" s="26">
        <v>0</v>
      </c>
      <c r="S197" s="110">
        <f t="shared" si="9"/>
        <v>110477235</v>
      </c>
      <c r="T197" s="11" t="str">
        <f t="shared" si="10"/>
        <v>ENERO</v>
      </c>
      <c r="U197" s="11">
        <f t="shared" si="11"/>
        <v>37</v>
      </c>
      <c r="AE197" s="4"/>
      <c r="AG197" s="11"/>
      <c r="AH197" s="4"/>
      <c r="AI197" s="4"/>
    </row>
    <row r="198" spans="1:35" customFormat="1" x14ac:dyDescent="0.25">
      <c r="A198" s="11">
        <v>2018</v>
      </c>
      <c r="B198" s="11">
        <v>136</v>
      </c>
      <c r="C198" s="11">
        <v>1</v>
      </c>
      <c r="D198" s="1">
        <v>43101</v>
      </c>
      <c r="E198" s="1">
        <v>43465</v>
      </c>
      <c r="F198" s="1">
        <v>43465</v>
      </c>
      <c r="G198" s="11" t="s">
        <v>266</v>
      </c>
      <c r="H198" s="11" t="s">
        <v>267</v>
      </c>
      <c r="I198" s="11">
        <v>38</v>
      </c>
      <c r="J198" s="225">
        <v>43110</v>
      </c>
      <c r="K198" s="11" t="s">
        <v>621</v>
      </c>
      <c r="L198" s="11" t="s">
        <v>272</v>
      </c>
      <c r="M198" s="11">
        <v>132</v>
      </c>
      <c r="N198" s="26">
        <v>88381788</v>
      </c>
      <c r="O198" s="26">
        <v>88381788</v>
      </c>
      <c r="P198" s="26">
        <v>0</v>
      </c>
      <c r="Q198" s="26" t="s">
        <v>270</v>
      </c>
      <c r="R198" s="26">
        <v>0</v>
      </c>
      <c r="S198" s="110">
        <f t="shared" si="9"/>
        <v>0</v>
      </c>
      <c r="T198" s="11" t="str">
        <f t="shared" si="10"/>
        <v>ENERO</v>
      </c>
      <c r="U198" s="11">
        <f t="shared" si="11"/>
        <v>38</v>
      </c>
      <c r="AE198" s="4"/>
      <c r="AG198" s="11"/>
      <c r="AH198" s="4"/>
      <c r="AI198" s="4"/>
    </row>
    <row r="199" spans="1:35" customFormat="1" x14ac:dyDescent="0.25">
      <c r="A199" s="11">
        <v>2018</v>
      </c>
      <c r="B199" s="11">
        <v>136</v>
      </c>
      <c r="C199" s="11">
        <v>1</v>
      </c>
      <c r="D199" s="1">
        <v>43101</v>
      </c>
      <c r="E199" s="1">
        <v>43465</v>
      </c>
      <c r="F199" s="1">
        <v>43465</v>
      </c>
      <c r="G199" s="11" t="s">
        <v>266</v>
      </c>
      <c r="H199" s="11" t="s">
        <v>267</v>
      </c>
      <c r="I199" s="11">
        <v>39</v>
      </c>
      <c r="J199" s="225">
        <v>43110</v>
      </c>
      <c r="K199" s="11" t="s">
        <v>274</v>
      </c>
      <c r="L199" s="11" t="s">
        <v>272</v>
      </c>
      <c r="M199" s="11">
        <v>132</v>
      </c>
      <c r="N199" s="26">
        <v>88381788</v>
      </c>
      <c r="O199" s="26">
        <v>0</v>
      </c>
      <c r="P199" s="26">
        <v>0</v>
      </c>
      <c r="Q199" s="26" t="s">
        <v>243</v>
      </c>
      <c r="R199" s="26">
        <v>0</v>
      </c>
      <c r="S199" s="110">
        <f t="shared" si="9"/>
        <v>88381788</v>
      </c>
      <c r="T199" s="11" t="str">
        <f t="shared" si="10"/>
        <v>ENERO</v>
      </c>
      <c r="U199" s="11">
        <f t="shared" si="11"/>
        <v>39</v>
      </c>
      <c r="AE199" s="4"/>
      <c r="AG199" s="11"/>
      <c r="AH199" s="4"/>
      <c r="AI199" s="4"/>
    </row>
    <row r="200" spans="1:35" customFormat="1" x14ac:dyDescent="0.25">
      <c r="A200" s="11">
        <v>2018</v>
      </c>
      <c r="B200" s="11">
        <v>136</v>
      </c>
      <c r="C200" s="11">
        <v>1</v>
      </c>
      <c r="D200" s="1">
        <v>43101</v>
      </c>
      <c r="E200" s="1">
        <v>43465</v>
      </c>
      <c r="F200" s="1">
        <v>43465</v>
      </c>
      <c r="G200" s="11" t="s">
        <v>266</v>
      </c>
      <c r="H200" s="11" t="s">
        <v>267</v>
      </c>
      <c r="I200" s="11">
        <v>40</v>
      </c>
      <c r="J200" s="225">
        <v>43110</v>
      </c>
      <c r="K200" s="11" t="s">
        <v>275</v>
      </c>
      <c r="L200" s="11" t="s">
        <v>272</v>
      </c>
      <c r="M200" s="11">
        <v>132</v>
      </c>
      <c r="N200" s="26">
        <v>58921192</v>
      </c>
      <c r="O200" s="26">
        <v>58921192</v>
      </c>
      <c r="P200" s="26">
        <v>0</v>
      </c>
      <c r="Q200" s="26" t="s">
        <v>270</v>
      </c>
      <c r="R200" s="26">
        <v>0</v>
      </c>
      <c r="S200" s="110">
        <f t="shared" si="9"/>
        <v>0</v>
      </c>
      <c r="T200" s="11" t="str">
        <f t="shared" si="10"/>
        <v>ENERO</v>
      </c>
      <c r="U200" s="11">
        <f t="shared" si="11"/>
        <v>40</v>
      </c>
      <c r="AE200" s="4"/>
      <c r="AG200" s="11"/>
      <c r="AH200" s="4"/>
      <c r="AI200" s="4"/>
    </row>
    <row r="201" spans="1:35" customFormat="1" x14ac:dyDescent="0.25">
      <c r="A201" s="11">
        <v>2018</v>
      </c>
      <c r="B201" s="11">
        <v>136</v>
      </c>
      <c r="C201" s="11">
        <v>1</v>
      </c>
      <c r="D201" s="1">
        <v>43101</v>
      </c>
      <c r="E201" s="1">
        <v>43465</v>
      </c>
      <c r="F201" s="1">
        <v>43465</v>
      </c>
      <c r="G201" s="11" t="s">
        <v>266</v>
      </c>
      <c r="H201" s="11" t="s">
        <v>267</v>
      </c>
      <c r="I201" s="11">
        <v>41</v>
      </c>
      <c r="J201" s="225">
        <v>43110</v>
      </c>
      <c r="K201" s="11" t="s">
        <v>622</v>
      </c>
      <c r="L201" s="11" t="s">
        <v>272</v>
      </c>
      <c r="M201" s="11">
        <v>132</v>
      </c>
      <c r="N201" s="26">
        <v>110477235</v>
      </c>
      <c r="O201" s="26">
        <v>0</v>
      </c>
      <c r="P201" s="26">
        <v>0</v>
      </c>
      <c r="Q201" s="26" t="s">
        <v>243</v>
      </c>
      <c r="R201" s="26">
        <v>0</v>
      </c>
      <c r="S201" s="110">
        <f t="shared" si="9"/>
        <v>110477235</v>
      </c>
      <c r="T201" s="11" t="str">
        <f t="shared" si="10"/>
        <v>ENERO</v>
      </c>
      <c r="U201" s="11">
        <f t="shared" si="11"/>
        <v>41</v>
      </c>
      <c r="AE201" s="4"/>
      <c r="AG201" s="11"/>
      <c r="AH201" s="4"/>
      <c r="AI201" s="4"/>
    </row>
    <row r="202" spans="1:35" customFormat="1" x14ac:dyDescent="0.25">
      <c r="A202" s="11">
        <v>2018</v>
      </c>
      <c r="B202" s="11">
        <v>136</v>
      </c>
      <c r="C202" s="11">
        <v>1</v>
      </c>
      <c r="D202" s="1">
        <v>43101</v>
      </c>
      <c r="E202" s="1">
        <v>43465</v>
      </c>
      <c r="F202" s="1">
        <v>43465</v>
      </c>
      <c r="G202" s="11" t="s">
        <v>266</v>
      </c>
      <c r="H202" s="11" t="s">
        <v>267</v>
      </c>
      <c r="I202" s="11">
        <v>42</v>
      </c>
      <c r="J202" s="225">
        <v>43110</v>
      </c>
      <c r="K202" s="11" t="s">
        <v>276</v>
      </c>
      <c r="L202" s="11" t="s">
        <v>272</v>
      </c>
      <c r="M202" s="11">
        <v>132</v>
      </c>
      <c r="N202" s="26">
        <v>110477235</v>
      </c>
      <c r="O202" s="26">
        <v>110477235</v>
      </c>
      <c r="P202" s="26">
        <v>0</v>
      </c>
      <c r="Q202" s="26" t="s">
        <v>270</v>
      </c>
      <c r="R202" s="26">
        <v>0</v>
      </c>
      <c r="S202" s="110">
        <f t="shared" si="9"/>
        <v>0</v>
      </c>
      <c r="T202" s="11" t="str">
        <f t="shared" si="10"/>
        <v>ENERO</v>
      </c>
      <c r="U202" s="11">
        <f t="shared" si="11"/>
        <v>42</v>
      </c>
      <c r="AE202" s="4"/>
      <c r="AG202" s="11"/>
      <c r="AH202" s="4"/>
      <c r="AI202" s="4"/>
    </row>
    <row r="203" spans="1:35" customFormat="1" x14ac:dyDescent="0.25">
      <c r="A203" s="11">
        <v>2018</v>
      </c>
      <c r="B203" s="11">
        <v>136</v>
      </c>
      <c r="C203" s="11">
        <v>1</v>
      </c>
      <c r="D203" s="1">
        <v>43101</v>
      </c>
      <c r="E203" s="1">
        <v>43465</v>
      </c>
      <c r="F203" s="1">
        <v>43465</v>
      </c>
      <c r="G203" s="11" t="s">
        <v>266</v>
      </c>
      <c r="H203" s="11" t="s">
        <v>267</v>
      </c>
      <c r="I203" s="11">
        <v>43</v>
      </c>
      <c r="J203" s="225">
        <v>43110</v>
      </c>
      <c r="K203" s="11" t="s">
        <v>277</v>
      </c>
      <c r="L203" s="11" t="s">
        <v>272</v>
      </c>
      <c r="M203" s="11">
        <v>132</v>
      </c>
      <c r="N203" s="26">
        <v>58921192</v>
      </c>
      <c r="O203" s="26">
        <v>58921192</v>
      </c>
      <c r="P203" s="26">
        <v>0</v>
      </c>
      <c r="Q203" s="26" t="s">
        <v>270</v>
      </c>
      <c r="R203" s="26">
        <v>0</v>
      </c>
      <c r="S203" s="110">
        <f t="shared" si="9"/>
        <v>0</v>
      </c>
      <c r="T203" s="11" t="str">
        <f t="shared" si="10"/>
        <v>ENERO</v>
      </c>
      <c r="U203" s="11">
        <f t="shared" si="11"/>
        <v>43</v>
      </c>
      <c r="AE203" s="4"/>
      <c r="AG203" s="11"/>
      <c r="AH203" s="4"/>
      <c r="AI203" s="4"/>
    </row>
    <row r="204" spans="1:35" customFormat="1" x14ac:dyDescent="0.25">
      <c r="A204" s="11">
        <v>2018</v>
      </c>
      <c r="B204" s="11">
        <v>136</v>
      </c>
      <c r="C204" s="11">
        <v>1</v>
      </c>
      <c r="D204" s="1">
        <v>43101</v>
      </c>
      <c r="E204" s="1">
        <v>43465</v>
      </c>
      <c r="F204" s="1">
        <v>43465</v>
      </c>
      <c r="G204" s="11" t="s">
        <v>266</v>
      </c>
      <c r="H204" s="11" t="s">
        <v>267</v>
      </c>
      <c r="I204" s="11">
        <v>50</v>
      </c>
      <c r="J204" s="225">
        <v>43111</v>
      </c>
      <c r="K204" s="11" t="s">
        <v>278</v>
      </c>
      <c r="L204" s="11" t="s">
        <v>272</v>
      </c>
      <c r="M204" s="11">
        <v>132</v>
      </c>
      <c r="N204" s="26">
        <v>88381788</v>
      </c>
      <c r="O204" s="26">
        <v>0</v>
      </c>
      <c r="P204" s="26">
        <v>0</v>
      </c>
      <c r="Q204" s="26" t="s">
        <v>243</v>
      </c>
      <c r="R204" s="26">
        <v>0</v>
      </c>
      <c r="S204" s="110">
        <f t="shared" si="9"/>
        <v>88381788</v>
      </c>
      <c r="T204" s="11" t="str">
        <f t="shared" si="10"/>
        <v>ENERO</v>
      </c>
      <c r="U204" s="11">
        <f t="shared" si="11"/>
        <v>50</v>
      </c>
      <c r="AE204" s="4"/>
      <c r="AG204" s="11"/>
      <c r="AH204" s="4"/>
      <c r="AI204" s="4"/>
    </row>
    <row r="205" spans="1:35" customFormat="1" x14ac:dyDescent="0.25">
      <c r="A205" s="11">
        <v>2018</v>
      </c>
      <c r="B205" s="11">
        <v>136</v>
      </c>
      <c r="C205" s="11">
        <v>1</v>
      </c>
      <c r="D205" s="1">
        <v>43101</v>
      </c>
      <c r="E205" s="1">
        <v>43465</v>
      </c>
      <c r="F205" s="1">
        <v>43465</v>
      </c>
      <c r="G205" s="11" t="s">
        <v>266</v>
      </c>
      <c r="H205" s="11" t="s">
        <v>267</v>
      </c>
      <c r="I205" s="11">
        <v>72</v>
      </c>
      <c r="J205" s="225">
        <v>43112</v>
      </c>
      <c r="K205" s="11" t="s">
        <v>279</v>
      </c>
      <c r="L205" s="11" t="s">
        <v>280</v>
      </c>
      <c r="M205" s="11">
        <v>207</v>
      </c>
      <c r="N205" s="26">
        <v>70000000</v>
      </c>
      <c r="O205" s="26">
        <v>35000000</v>
      </c>
      <c r="P205" s="26">
        <v>0</v>
      </c>
      <c r="Q205" s="26" t="s">
        <v>243</v>
      </c>
      <c r="R205" s="26">
        <v>0</v>
      </c>
      <c r="S205" s="110">
        <f t="shared" si="9"/>
        <v>35000000</v>
      </c>
      <c r="T205" s="11" t="str">
        <f t="shared" si="10"/>
        <v>ENERO</v>
      </c>
      <c r="U205" s="11">
        <f t="shared" si="11"/>
        <v>72</v>
      </c>
      <c r="AE205" s="4"/>
      <c r="AG205" s="11"/>
      <c r="AH205" s="4"/>
      <c r="AI205" s="4"/>
    </row>
    <row r="206" spans="1:35" customFormat="1" x14ac:dyDescent="0.25">
      <c r="A206" s="11">
        <v>2018</v>
      </c>
      <c r="B206" s="11">
        <v>136</v>
      </c>
      <c r="C206" s="11">
        <v>1</v>
      </c>
      <c r="D206" s="1">
        <v>43101</v>
      </c>
      <c r="E206" s="1">
        <v>43465</v>
      </c>
      <c r="F206" s="1">
        <v>43465</v>
      </c>
      <c r="G206" s="11" t="s">
        <v>266</v>
      </c>
      <c r="H206" s="11" t="s">
        <v>267</v>
      </c>
      <c r="I206" s="11">
        <v>73</v>
      </c>
      <c r="J206" s="225">
        <v>43112</v>
      </c>
      <c r="K206" s="11" t="s">
        <v>281</v>
      </c>
      <c r="L206" s="11" t="s">
        <v>280</v>
      </c>
      <c r="M206" s="11" t="s">
        <v>282</v>
      </c>
      <c r="N206" s="26">
        <v>15000000</v>
      </c>
      <c r="O206" s="26">
        <v>15000000</v>
      </c>
      <c r="P206" s="26">
        <v>0</v>
      </c>
      <c r="Q206" s="26" t="s">
        <v>270</v>
      </c>
      <c r="R206" s="26">
        <v>0</v>
      </c>
      <c r="S206" s="110">
        <f t="shared" si="9"/>
        <v>0</v>
      </c>
      <c r="T206" s="11" t="str">
        <f t="shared" si="10"/>
        <v>ENERO</v>
      </c>
      <c r="U206" s="11">
        <f t="shared" si="11"/>
        <v>73</v>
      </c>
      <c r="AE206" s="4"/>
      <c r="AG206" s="11"/>
      <c r="AH206" s="4"/>
      <c r="AI206" s="4"/>
    </row>
    <row r="207" spans="1:35" customFormat="1" x14ac:dyDescent="0.25">
      <c r="A207" s="11">
        <v>2018</v>
      </c>
      <c r="B207" s="11">
        <v>136</v>
      </c>
      <c r="C207" s="11">
        <v>1</v>
      </c>
      <c r="D207" s="1">
        <v>43101</v>
      </c>
      <c r="E207" s="1">
        <v>43465</v>
      </c>
      <c r="F207" s="1">
        <v>43465</v>
      </c>
      <c r="G207" s="11" t="s">
        <v>266</v>
      </c>
      <c r="H207" s="11" t="s">
        <v>267</v>
      </c>
      <c r="I207" s="11">
        <v>87</v>
      </c>
      <c r="J207" s="225">
        <v>43115</v>
      </c>
      <c r="K207" s="11" t="s">
        <v>283</v>
      </c>
      <c r="L207" s="11" t="s">
        <v>284</v>
      </c>
      <c r="M207" s="11">
        <v>276</v>
      </c>
      <c r="N207" s="26">
        <v>110477235</v>
      </c>
      <c r="O207" s="26">
        <v>0</v>
      </c>
      <c r="P207" s="26">
        <v>0</v>
      </c>
      <c r="Q207" s="26" t="s">
        <v>243</v>
      </c>
      <c r="R207" s="26">
        <v>0</v>
      </c>
      <c r="S207" s="110">
        <f t="shared" si="9"/>
        <v>110477235</v>
      </c>
      <c r="T207" s="11" t="str">
        <f t="shared" si="10"/>
        <v>ENERO</v>
      </c>
      <c r="U207" s="11">
        <f t="shared" si="11"/>
        <v>87</v>
      </c>
      <c r="AE207" s="4"/>
      <c r="AG207" s="11"/>
      <c r="AH207" s="4"/>
      <c r="AI207" s="4"/>
    </row>
    <row r="208" spans="1:35" customFormat="1" x14ac:dyDescent="0.25">
      <c r="A208" s="11">
        <v>2018</v>
      </c>
      <c r="B208" s="11">
        <v>136</v>
      </c>
      <c r="C208" s="11">
        <v>1</v>
      </c>
      <c r="D208" s="1">
        <v>43101</v>
      </c>
      <c r="E208" s="1">
        <v>43465</v>
      </c>
      <c r="F208" s="1">
        <v>43465</v>
      </c>
      <c r="G208" s="11" t="s">
        <v>266</v>
      </c>
      <c r="H208" s="11" t="s">
        <v>267</v>
      </c>
      <c r="I208" s="11">
        <v>93</v>
      </c>
      <c r="J208" s="225">
        <v>43123</v>
      </c>
      <c r="K208" s="11" t="s">
        <v>285</v>
      </c>
      <c r="L208" s="11" t="s">
        <v>284</v>
      </c>
      <c r="M208" s="11">
        <v>456</v>
      </c>
      <c r="N208" s="26">
        <v>110477235</v>
      </c>
      <c r="O208" s="26">
        <v>0</v>
      </c>
      <c r="P208" s="26">
        <v>0</v>
      </c>
      <c r="Q208" s="26" t="s">
        <v>243</v>
      </c>
      <c r="R208" s="26">
        <v>0</v>
      </c>
      <c r="S208" s="110">
        <f t="shared" si="9"/>
        <v>110477235</v>
      </c>
      <c r="T208" s="11" t="str">
        <f t="shared" si="10"/>
        <v>ENERO</v>
      </c>
      <c r="U208" s="11">
        <f t="shared" si="11"/>
        <v>93</v>
      </c>
      <c r="AE208" s="4"/>
      <c r="AG208" s="11"/>
      <c r="AH208" s="4"/>
      <c r="AI208" s="4"/>
    </row>
    <row r="209" spans="1:35" customFormat="1" x14ac:dyDescent="0.25">
      <c r="A209" s="11">
        <v>2018</v>
      </c>
      <c r="B209" s="11">
        <v>136</v>
      </c>
      <c r="C209" s="11">
        <v>1</v>
      </c>
      <c r="D209" s="1">
        <v>43101</v>
      </c>
      <c r="E209" s="1">
        <v>43465</v>
      </c>
      <c r="F209" s="1">
        <v>43465</v>
      </c>
      <c r="G209" s="11" t="s">
        <v>266</v>
      </c>
      <c r="H209" s="11" t="s">
        <v>267</v>
      </c>
      <c r="I209" s="11">
        <v>99</v>
      </c>
      <c r="J209" s="225">
        <v>43124</v>
      </c>
      <c r="K209" s="11" t="s">
        <v>286</v>
      </c>
      <c r="L209" s="11" t="s">
        <v>272</v>
      </c>
      <c r="M209" s="11" t="s">
        <v>287</v>
      </c>
      <c r="N209" s="26">
        <v>110477235</v>
      </c>
      <c r="O209" s="26">
        <v>0</v>
      </c>
      <c r="P209" s="26">
        <v>0</v>
      </c>
      <c r="Q209" s="26" t="s">
        <v>243</v>
      </c>
      <c r="R209" s="26">
        <v>0</v>
      </c>
      <c r="S209" s="110">
        <f t="shared" si="9"/>
        <v>110477235</v>
      </c>
      <c r="T209" s="11" t="str">
        <f t="shared" si="10"/>
        <v>ENERO</v>
      </c>
      <c r="U209" s="11">
        <f t="shared" si="11"/>
        <v>99</v>
      </c>
      <c r="AE209" s="4"/>
      <c r="AG209" s="11"/>
      <c r="AH209" s="4"/>
      <c r="AI209" s="4"/>
    </row>
    <row r="210" spans="1:35" customFormat="1" x14ac:dyDescent="0.25">
      <c r="A210" s="11">
        <v>2018</v>
      </c>
      <c r="B210" s="11">
        <v>136</v>
      </c>
      <c r="C210" s="11">
        <v>1</v>
      </c>
      <c r="D210" s="1">
        <v>43101</v>
      </c>
      <c r="E210" s="1">
        <v>43465</v>
      </c>
      <c r="F210" s="1">
        <v>43465</v>
      </c>
      <c r="G210" s="11" t="s">
        <v>266</v>
      </c>
      <c r="H210" s="11" t="s">
        <v>267</v>
      </c>
      <c r="I210" s="11">
        <v>100</v>
      </c>
      <c r="J210" s="225">
        <v>43124</v>
      </c>
      <c r="K210" s="11" t="s">
        <v>288</v>
      </c>
      <c r="L210" s="11" t="s">
        <v>272</v>
      </c>
      <c r="M210" s="11" t="s">
        <v>289</v>
      </c>
      <c r="N210" s="26">
        <v>88381788</v>
      </c>
      <c r="O210" s="26">
        <v>0</v>
      </c>
      <c r="P210" s="26">
        <v>0</v>
      </c>
      <c r="Q210" s="26" t="s">
        <v>243</v>
      </c>
      <c r="R210" s="26">
        <v>0</v>
      </c>
      <c r="S210" s="110">
        <f t="shared" si="9"/>
        <v>88381788</v>
      </c>
      <c r="T210" s="11" t="str">
        <f t="shared" si="10"/>
        <v>ENERO</v>
      </c>
      <c r="U210" s="11">
        <f t="shared" si="11"/>
        <v>100</v>
      </c>
      <c r="AE210" s="4"/>
      <c r="AG210" s="11"/>
      <c r="AH210" s="4"/>
      <c r="AI210" s="4"/>
    </row>
    <row r="211" spans="1:35" customFormat="1" x14ac:dyDescent="0.25">
      <c r="A211" s="11">
        <v>2018</v>
      </c>
      <c r="B211" s="11">
        <v>136</v>
      </c>
      <c r="C211" s="11">
        <v>1</v>
      </c>
      <c r="D211" s="1">
        <v>43101</v>
      </c>
      <c r="E211" s="1">
        <v>43465</v>
      </c>
      <c r="F211" s="1">
        <v>43465</v>
      </c>
      <c r="G211" s="11" t="s">
        <v>266</v>
      </c>
      <c r="H211" s="11" t="s">
        <v>267</v>
      </c>
      <c r="I211" s="11">
        <v>101</v>
      </c>
      <c r="J211" s="225">
        <v>43124</v>
      </c>
      <c r="K211" s="11" t="s">
        <v>290</v>
      </c>
      <c r="L211" s="11" t="s">
        <v>272</v>
      </c>
      <c r="M211" s="11">
        <v>511</v>
      </c>
      <c r="N211" s="26">
        <v>88381788</v>
      </c>
      <c r="O211" s="26">
        <v>0</v>
      </c>
      <c r="P211" s="26">
        <v>0</v>
      </c>
      <c r="Q211" s="26" t="s">
        <v>243</v>
      </c>
      <c r="R211" s="26">
        <v>0</v>
      </c>
      <c r="S211" s="110">
        <f t="shared" si="9"/>
        <v>88381788</v>
      </c>
      <c r="T211" s="11" t="str">
        <f t="shared" si="10"/>
        <v>ENERO</v>
      </c>
      <c r="U211" s="11">
        <f t="shared" si="11"/>
        <v>101</v>
      </c>
      <c r="AE211" s="4"/>
      <c r="AG211" s="11"/>
      <c r="AH211" s="4"/>
      <c r="AI211" s="4"/>
    </row>
    <row r="212" spans="1:35" customFormat="1" x14ac:dyDescent="0.25">
      <c r="A212" s="11">
        <v>2018</v>
      </c>
      <c r="B212" s="11">
        <v>136</v>
      </c>
      <c r="C212" s="11">
        <v>1</v>
      </c>
      <c r="D212" s="1">
        <v>43101</v>
      </c>
      <c r="E212" s="1">
        <v>43465</v>
      </c>
      <c r="F212" s="1">
        <v>43465</v>
      </c>
      <c r="G212" s="11" t="s">
        <v>266</v>
      </c>
      <c r="H212" s="11" t="s">
        <v>267</v>
      </c>
      <c r="I212" s="11">
        <v>102</v>
      </c>
      <c r="J212" s="225">
        <v>43124</v>
      </c>
      <c r="K212" s="11" t="s">
        <v>291</v>
      </c>
      <c r="L212" s="11" t="s">
        <v>272</v>
      </c>
      <c r="M212" s="11">
        <v>511</v>
      </c>
      <c r="N212" s="26">
        <v>81016639</v>
      </c>
      <c r="O212" s="26">
        <v>22095447</v>
      </c>
      <c r="P212" s="26">
        <v>0</v>
      </c>
      <c r="Q212" s="26" t="s">
        <v>243</v>
      </c>
      <c r="R212" s="26">
        <v>0</v>
      </c>
      <c r="S212" s="110">
        <f t="shared" si="9"/>
        <v>58921192</v>
      </c>
      <c r="T212" s="11" t="str">
        <f t="shared" si="10"/>
        <v>ENERO</v>
      </c>
      <c r="U212" s="11">
        <f t="shared" si="11"/>
        <v>102</v>
      </c>
      <c r="AE212" s="4"/>
      <c r="AG212" s="11"/>
      <c r="AH212" s="4"/>
      <c r="AI212" s="4"/>
    </row>
    <row r="213" spans="1:35" customFormat="1" x14ac:dyDescent="0.25">
      <c r="A213" s="11">
        <v>2018</v>
      </c>
      <c r="B213" s="11">
        <v>136</v>
      </c>
      <c r="C213" s="11">
        <v>1</v>
      </c>
      <c r="D213" s="1">
        <v>43101</v>
      </c>
      <c r="E213" s="1">
        <v>43465</v>
      </c>
      <c r="F213" s="1">
        <v>43465</v>
      </c>
      <c r="G213" s="11" t="s">
        <v>266</v>
      </c>
      <c r="H213" s="11" t="s">
        <v>267</v>
      </c>
      <c r="I213" s="11">
        <v>103</v>
      </c>
      <c r="J213" s="225">
        <v>43124</v>
      </c>
      <c r="K213" s="11" t="s">
        <v>277</v>
      </c>
      <c r="L213" s="11" t="s">
        <v>272</v>
      </c>
      <c r="M213" s="11">
        <v>511</v>
      </c>
      <c r="N213" s="26">
        <v>88381788</v>
      </c>
      <c r="O213" s="26">
        <v>0</v>
      </c>
      <c r="P213" s="26">
        <v>0</v>
      </c>
      <c r="Q213" s="26" t="s">
        <v>243</v>
      </c>
      <c r="R213" s="26">
        <v>0</v>
      </c>
      <c r="S213" s="110">
        <f t="shared" si="9"/>
        <v>88381788</v>
      </c>
      <c r="T213" s="11" t="str">
        <f t="shared" si="10"/>
        <v>ENERO</v>
      </c>
      <c r="U213" s="11">
        <f t="shared" si="11"/>
        <v>103</v>
      </c>
      <c r="AE213" s="4"/>
      <c r="AG213" s="11"/>
      <c r="AH213" s="4"/>
      <c r="AI213" s="4"/>
    </row>
    <row r="214" spans="1:35" customFormat="1" x14ac:dyDescent="0.25">
      <c r="A214" s="11">
        <v>2018</v>
      </c>
      <c r="B214" s="11">
        <v>136</v>
      </c>
      <c r="C214" s="11">
        <v>1</v>
      </c>
      <c r="D214" s="1">
        <v>43101</v>
      </c>
      <c r="E214" s="1">
        <v>43465</v>
      </c>
      <c r="F214" s="1">
        <v>43465</v>
      </c>
      <c r="G214" s="11" t="s">
        <v>266</v>
      </c>
      <c r="H214" s="11" t="s">
        <v>267</v>
      </c>
      <c r="I214" s="11">
        <v>104</v>
      </c>
      <c r="J214" s="225">
        <v>43124</v>
      </c>
      <c r="K214" s="11" t="s">
        <v>292</v>
      </c>
      <c r="L214" s="11" t="s">
        <v>293</v>
      </c>
      <c r="M214" s="11">
        <v>515</v>
      </c>
      <c r="N214" s="26">
        <v>80347080</v>
      </c>
      <c r="O214" s="26">
        <v>0</v>
      </c>
      <c r="P214" s="26">
        <v>0</v>
      </c>
      <c r="Q214" s="26" t="s">
        <v>243</v>
      </c>
      <c r="R214" s="26">
        <v>0</v>
      </c>
      <c r="S214" s="110">
        <f t="shared" si="9"/>
        <v>80347080</v>
      </c>
      <c r="T214" s="11" t="str">
        <f t="shared" si="10"/>
        <v>ENERO</v>
      </c>
      <c r="U214" s="11">
        <f t="shared" si="11"/>
        <v>104</v>
      </c>
      <c r="AE214" s="4"/>
      <c r="AG214" s="11"/>
      <c r="AH214" s="4"/>
      <c r="AI214" s="4"/>
    </row>
    <row r="215" spans="1:35" customFormat="1" x14ac:dyDescent="0.25">
      <c r="A215" s="11">
        <v>2018</v>
      </c>
      <c r="B215" s="11">
        <v>136</v>
      </c>
      <c r="C215" s="11">
        <v>1</v>
      </c>
      <c r="D215" s="1">
        <v>43101</v>
      </c>
      <c r="E215" s="1">
        <v>43465</v>
      </c>
      <c r="F215" s="1">
        <v>43465</v>
      </c>
      <c r="G215" s="11" t="s">
        <v>266</v>
      </c>
      <c r="H215" s="11" t="s">
        <v>267</v>
      </c>
      <c r="I215" s="11">
        <v>164</v>
      </c>
      <c r="J215" s="225">
        <v>43327</v>
      </c>
      <c r="K215" s="11" t="s">
        <v>713</v>
      </c>
      <c r="L215" s="11" t="s">
        <v>269</v>
      </c>
      <c r="M215" s="11">
        <v>4631</v>
      </c>
      <c r="N215" s="26">
        <v>75000000</v>
      </c>
      <c r="O215" s="26">
        <v>75000000</v>
      </c>
      <c r="P215" s="26">
        <v>0</v>
      </c>
      <c r="Q215" s="26" t="s">
        <v>270</v>
      </c>
      <c r="R215" s="26">
        <v>0</v>
      </c>
      <c r="S215" s="110">
        <f t="shared" si="9"/>
        <v>0</v>
      </c>
      <c r="T215" s="11" t="str">
        <f t="shared" si="10"/>
        <v>AGOSTO</v>
      </c>
      <c r="U215" s="11">
        <f t="shared" si="11"/>
        <v>164</v>
      </c>
      <c r="AE215" s="4"/>
      <c r="AG215" s="11"/>
      <c r="AH215" s="4"/>
      <c r="AI215" s="4"/>
    </row>
    <row r="216" spans="1:35" customFormat="1" x14ac:dyDescent="0.25">
      <c r="A216" s="11">
        <v>2018</v>
      </c>
      <c r="B216" s="11">
        <v>136</v>
      </c>
      <c r="C216" s="11">
        <v>1</v>
      </c>
      <c r="D216" s="1">
        <v>43101</v>
      </c>
      <c r="E216" s="1">
        <v>43465</v>
      </c>
      <c r="F216" s="1">
        <v>43465</v>
      </c>
      <c r="G216" s="11" t="s">
        <v>266</v>
      </c>
      <c r="H216" s="11" t="s">
        <v>267</v>
      </c>
      <c r="I216" s="11">
        <v>166</v>
      </c>
      <c r="J216" s="225">
        <v>43333</v>
      </c>
      <c r="K216" s="11" t="s">
        <v>722</v>
      </c>
      <c r="L216" s="11" t="s">
        <v>272</v>
      </c>
      <c r="M216" s="11">
        <v>4787</v>
      </c>
      <c r="N216" s="26">
        <v>148750000</v>
      </c>
      <c r="O216" s="26">
        <v>14875000</v>
      </c>
      <c r="P216" s="26">
        <v>0</v>
      </c>
      <c r="Q216" s="26" t="s">
        <v>243</v>
      </c>
      <c r="R216" s="26">
        <v>0</v>
      </c>
      <c r="S216" s="110">
        <f t="shared" si="9"/>
        <v>133875000</v>
      </c>
      <c r="T216" s="11" t="str">
        <f t="shared" si="10"/>
        <v>AGOSTO</v>
      </c>
      <c r="U216" s="11">
        <f t="shared" si="11"/>
        <v>166</v>
      </c>
      <c r="AE216" s="4"/>
      <c r="AG216" s="11"/>
      <c r="AH216" s="4"/>
      <c r="AI216" s="4"/>
    </row>
    <row r="217" spans="1:35" customFormat="1" x14ac:dyDescent="0.25">
      <c r="A217" s="11">
        <v>2018</v>
      </c>
      <c r="B217" s="11">
        <v>136</v>
      </c>
      <c r="C217" s="11">
        <v>1</v>
      </c>
      <c r="D217" s="1">
        <v>43101</v>
      </c>
      <c r="E217" s="1">
        <v>43465</v>
      </c>
      <c r="F217" s="1">
        <v>43465</v>
      </c>
      <c r="G217" s="11" t="s">
        <v>266</v>
      </c>
      <c r="H217" s="11" t="s">
        <v>267</v>
      </c>
      <c r="I217" s="11">
        <v>183</v>
      </c>
      <c r="J217" s="225">
        <v>43355</v>
      </c>
      <c r="K217" s="11" t="s">
        <v>757</v>
      </c>
      <c r="L217" s="11" t="s">
        <v>269</v>
      </c>
      <c r="M217" s="11">
        <v>5381</v>
      </c>
      <c r="N217" s="26">
        <v>75000000</v>
      </c>
      <c r="O217" s="26">
        <v>21600000</v>
      </c>
      <c r="P217" s="26">
        <v>0</v>
      </c>
      <c r="Q217" s="26" t="s">
        <v>243</v>
      </c>
      <c r="R217" s="26">
        <v>0</v>
      </c>
      <c r="S217" s="110">
        <f t="shared" si="9"/>
        <v>53400000</v>
      </c>
      <c r="T217" s="11" t="str">
        <f t="shared" si="10"/>
        <v>SEPTIEMBRE</v>
      </c>
      <c r="U217" s="11">
        <f t="shared" si="11"/>
        <v>183</v>
      </c>
      <c r="AE217" s="4"/>
      <c r="AG217" s="11"/>
      <c r="AH217" s="4"/>
      <c r="AI217" s="4"/>
    </row>
    <row r="218" spans="1:35" customFormat="1" x14ac:dyDescent="0.25">
      <c r="A218" s="11">
        <v>2018</v>
      </c>
      <c r="B218" s="11">
        <v>136</v>
      </c>
      <c r="C218" s="11">
        <v>1</v>
      </c>
      <c r="D218" s="1">
        <v>43101</v>
      </c>
      <c r="E218" s="1">
        <v>43465</v>
      </c>
      <c r="F218" s="1">
        <v>43465</v>
      </c>
      <c r="G218" s="11" t="s">
        <v>266</v>
      </c>
      <c r="H218" s="11" t="s">
        <v>267</v>
      </c>
      <c r="I218" s="11">
        <v>207</v>
      </c>
      <c r="J218" s="225">
        <v>43404</v>
      </c>
      <c r="K218" s="11" t="s">
        <v>792</v>
      </c>
      <c r="L218" s="11" t="s">
        <v>326</v>
      </c>
      <c r="M218" s="11">
        <v>6509</v>
      </c>
      <c r="N218" s="26">
        <v>140106082</v>
      </c>
      <c r="O218" s="26">
        <v>0</v>
      </c>
      <c r="P218" s="26">
        <v>0</v>
      </c>
      <c r="Q218" s="26" t="s">
        <v>243</v>
      </c>
      <c r="R218" s="26">
        <v>0</v>
      </c>
      <c r="S218" s="110">
        <f t="shared" si="9"/>
        <v>140106082</v>
      </c>
      <c r="T218" s="11" t="str">
        <f t="shared" si="10"/>
        <v>OCTUBRE</v>
      </c>
      <c r="U218" s="11">
        <f t="shared" si="11"/>
        <v>207</v>
      </c>
      <c r="AE218" s="4"/>
      <c r="AG218" s="11"/>
      <c r="AH218" s="4"/>
      <c r="AI218" s="4"/>
    </row>
    <row r="219" spans="1:35" customFormat="1" x14ac:dyDescent="0.25">
      <c r="A219" s="11">
        <v>2018</v>
      </c>
      <c r="B219" s="11">
        <v>136</v>
      </c>
      <c r="C219" s="11">
        <v>1</v>
      </c>
      <c r="D219" s="1">
        <v>43101</v>
      </c>
      <c r="E219" s="1">
        <v>43465</v>
      </c>
      <c r="F219" s="1">
        <v>43465</v>
      </c>
      <c r="G219" s="11" t="s">
        <v>694</v>
      </c>
      <c r="H219" s="11" t="s">
        <v>695</v>
      </c>
      <c r="I219" s="11">
        <v>152</v>
      </c>
      <c r="J219" s="225">
        <v>43300</v>
      </c>
      <c r="K219" s="11" t="s">
        <v>240</v>
      </c>
      <c r="L219" s="11" t="s">
        <v>241</v>
      </c>
      <c r="M219" s="11">
        <v>4087</v>
      </c>
      <c r="N219" s="26">
        <v>309000000</v>
      </c>
      <c r="O219" s="26">
        <v>309000000</v>
      </c>
      <c r="P219" s="26">
        <v>0</v>
      </c>
      <c r="Q219" s="26" t="s">
        <v>270</v>
      </c>
      <c r="R219" s="26">
        <v>0</v>
      </c>
      <c r="S219" s="110">
        <f t="shared" si="9"/>
        <v>0</v>
      </c>
      <c r="T219" s="11" t="str">
        <f t="shared" si="10"/>
        <v>JULIO</v>
      </c>
      <c r="U219" s="11">
        <f t="shared" si="11"/>
        <v>152</v>
      </c>
      <c r="AE219" s="4"/>
      <c r="AG219" s="11"/>
      <c r="AH219" s="4"/>
      <c r="AI219" s="4"/>
    </row>
    <row r="220" spans="1:35" customFormat="1" x14ac:dyDescent="0.25">
      <c r="A220" s="11">
        <v>2018</v>
      </c>
      <c r="B220" s="11">
        <v>136</v>
      </c>
      <c r="C220" s="11">
        <v>1</v>
      </c>
      <c r="D220" s="1">
        <v>43101</v>
      </c>
      <c r="E220" s="1">
        <v>43465</v>
      </c>
      <c r="F220" s="1">
        <v>43465</v>
      </c>
      <c r="G220" s="11" t="s">
        <v>758</v>
      </c>
      <c r="H220" s="11" t="s">
        <v>759</v>
      </c>
      <c r="I220" s="11">
        <v>186</v>
      </c>
      <c r="J220" s="225">
        <v>43361</v>
      </c>
      <c r="K220" s="11" t="s">
        <v>760</v>
      </c>
      <c r="L220" s="11" t="s">
        <v>241</v>
      </c>
      <c r="M220" s="11">
        <v>5465</v>
      </c>
      <c r="N220" s="26">
        <v>364000000</v>
      </c>
      <c r="O220" s="26">
        <v>0</v>
      </c>
      <c r="P220" s="26">
        <v>0</v>
      </c>
      <c r="Q220" s="26" t="s">
        <v>243</v>
      </c>
      <c r="R220" s="26">
        <v>0</v>
      </c>
      <c r="S220" s="110">
        <f t="shared" si="9"/>
        <v>364000000</v>
      </c>
      <c r="T220" s="11" t="str">
        <f t="shared" si="10"/>
        <v>SEPTIEMBRE</v>
      </c>
      <c r="U220" s="11">
        <f t="shared" si="11"/>
        <v>186</v>
      </c>
      <c r="AE220" s="4"/>
      <c r="AG220" s="11"/>
      <c r="AH220" s="4"/>
      <c r="AI220" s="4"/>
    </row>
    <row r="221" spans="1:35" customFormat="1" x14ac:dyDescent="0.25">
      <c r="A221" s="11">
        <v>2018</v>
      </c>
      <c r="B221" s="11">
        <v>136</v>
      </c>
      <c r="C221" s="11">
        <v>1</v>
      </c>
      <c r="D221" s="1">
        <v>43101</v>
      </c>
      <c r="E221" s="1">
        <v>43465</v>
      </c>
      <c r="F221" s="1">
        <v>43465</v>
      </c>
      <c r="G221" s="11" t="s">
        <v>521</v>
      </c>
      <c r="H221" s="11" t="s">
        <v>522</v>
      </c>
      <c r="I221" s="11">
        <v>111</v>
      </c>
      <c r="J221" s="225">
        <v>43147</v>
      </c>
      <c r="K221" s="11" t="s">
        <v>516</v>
      </c>
      <c r="L221" s="11" t="s">
        <v>241</v>
      </c>
      <c r="M221" s="11">
        <v>1026</v>
      </c>
      <c r="N221" s="26">
        <v>675258</v>
      </c>
      <c r="O221" s="26">
        <v>0</v>
      </c>
      <c r="P221" s="26">
        <v>0</v>
      </c>
      <c r="Q221" s="26" t="s">
        <v>243</v>
      </c>
      <c r="R221" s="26">
        <v>0</v>
      </c>
      <c r="S221" s="110">
        <f t="shared" si="9"/>
        <v>675258</v>
      </c>
      <c r="T221" s="11" t="str">
        <f t="shared" si="10"/>
        <v>FEBRERO</v>
      </c>
      <c r="U221" s="11">
        <f t="shared" si="11"/>
        <v>111</v>
      </c>
      <c r="AE221" s="4"/>
      <c r="AG221" s="11"/>
      <c r="AH221" s="4"/>
      <c r="AI221" s="4"/>
    </row>
    <row r="222" spans="1:35" customFormat="1" x14ac:dyDescent="0.25">
      <c r="A222" s="11">
        <v>2018</v>
      </c>
      <c r="B222" s="11">
        <v>136</v>
      </c>
      <c r="C222" s="11">
        <v>1</v>
      </c>
      <c r="D222" s="1">
        <v>43101</v>
      </c>
      <c r="E222" s="1">
        <v>43465</v>
      </c>
      <c r="F222" s="1">
        <v>43465</v>
      </c>
      <c r="G222" s="11" t="s">
        <v>521</v>
      </c>
      <c r="H222" s="11" t="s">
        <v>522</v>
      </c>
      <c r="I222" s="11">
        <v>123</v>
      </c>
      <c r="J222" s="225">
        <v>43207</v>
      </c>
      <c r="K222" s="11" t="s">
        <v>609</v>
      </c>
      <c r="L222" s="11" t="s">
        <v>241</v>
      </c>
      <c r="M222" s="11">
        <v>2195</v>
      </c>
      <c r="N222" s="26">
        <v>1813201</v>
      </c>
      <c r="O222" s="26">
        <v>1813201</v>
      </c>
      <c r="P222" s="26">
        <v>0</v>
      </c>
      <c r="Q222" s="26" t="s">
        <v>270</v>
      </c>
      <c r="R222" s="26">
        <v>0</v>
      </c>
      <c r="S222" s="110">
        <f t="shared" si="9"/>
        <v>0</v>
      </c>
      <c r="T222" s="11" t="str">
        <f t="shared" si="10"/>
        <v>ABRIL</v>
      </c>
      <c r="U222" s="11">
        <f t="shared" si="11"/>
        <v>123</v>
      </c>
      <c r="AE222" s="4"/>
      <c r="AG222" s="11"/>
      <c r="AH222" s="4"/>
      <c r="AI222" s="4"/>
    </row>
    <row r="223" spans="1:35" customFormat="1" x14ac:dyDescent="0.25">
      <c r="A223" s="11">
        <v>2018</v>
      </c>
      <c r="B223" s="11">
        <v>136</v>
      </c>
      <c r="C223" s="11">
        <v>1</v>
      </c>
      <c r="D223" s="1">
        <v>43101</v>
      </c>
      <c r="E223" s="1">
        <v>43465</v>
      </c>
      <c r="F223" s="1">
        <v>43465</v>
      </c>
      <c r="G223" s="11" t="s">
        <v>521</v>
      </c>
      <c r="H223" s="11" t="s">
        <v>522</v>
      </c>
      <c r="I223" s="11">
        <v>131</v>
      </c>
      <c r="J223" s="225">
        <v>43241</v>
      </c>
      <c r="K223" s="11" t="s">
        <v>639</v>
      </c>
      <c r="L223" s="11" t="s">
        <v>241</v>
      </c>
      <c r="M223" s="11">
        <v>2766</v>
      </c>
      <c r="N223" s="26">
        <v>1853952</v>
      </c>
      <c r="O223" s="26">
        <v>0</v>
      </c>
      <c r="P223" s="26">
        <v>0</v>
      </c>
      <c r="Q223" s="26" t="s">
        <v>243</v>
      </c>
      <c r="R223" s="26">
        <v>0</v>
      </c>
      <c r="S223" s="110">
        <f t="shared" si="9"/>
        <v>1853952</v>
      </c>
      <c r="T223" s="11" t="str">
        <f t="shared" si="10"/>
        <v>MAYO</v>
      </c>
      <c r="U223" s="11">
        <f t="shared" si="11"/>
        <v>131</v>
      </c>
      <c r="AE223" s="4"/>
      <c r="AG223" s="11"/>
      <c r="AH223" s="4"/>
      <c r="AI223" s="4"/>
    </row>
    <row r="224" spans="1:35" customFormat="1" x14ac:dyDescent="0.25">
      <c r="A224" s="11">
        <v>2018</v>
      </c>
      <c r="B224" s="11">
        <v>136</v>
      </c>
      <c r="C224" s="11">
        <v>1</v>
      </c>
      <c r="D224" s="1">
        <v>43101</v>
      </c>
      <c r="E224" s="1">
        <v>43465</v>
      </c>
      <c r="F224" s="1">
        <v>43465</v>
      </c>
      <c r="G224" s="11" t="s">
        <v>521</v>
      </c>
      <c r="H224" s="11" t="s">
        <v>522</v>
      </c>
      <c r="I224" s="11">
        <v>132</v>
      </c>
      <c r="J224" s="225">
        <v>43241</v>
      </c>
      <c r="K224" s="11" t="s">
        <v>640</v>
      </c>
      <c r="L224" s="11" t="s">
        <v>241</v>
      </c>
      <c r="M224" s="11">
        <v>2720</v>
      </c>
      <c r="N224" s="26">
        <v>15468504</v>
      </c>
      <c r="O224" s="26">
        <v>15468504</v>
      </c>
      <c r="P224" s="26">
        <v>0</v>
      </c>
      <c r="Q224" s="26" t="s">
        <v>270</v>
      </c>
      <c r="R224" s="26">
        <v>0</v>
      </c>
      <c r="S224" s="110">
        <f t="shared" si="9"/>
        <v>0</v>
      </c>
      <c r="T224" s="11" t="str">
        <f t="shared" si="10"/>
        <v>MAYO</v>
      </c>
      <c r="U224" s="11">
        <f t="shared" si="11"/>
        <v>132</v>
      </c>
      <c r="AE224" s="4"/>
      <c r="AG224" s="11"/>
      <c r="AH224" s="4"/>
      <c r="AI224" s="4"/>
    </row>
    <row r="225" spans="1:35" customFormat="1" x14ac:dyDescent="0.25">
      <c r="A225" s="11">
        <v>2018</v>
      </c>
      <c r="B225" s="11">
        <v>136</v>
      </c>
      <c r="C225" s="11">
        <v>1</v>
      </c>
      <c r="D225" s="1">
        <v>43101</v>
      </c>
      <c r="E225" s="1">
        <v>43465</v>
      </c>
      <c r="F225" s="1">
        <v>43465</v>
      </c>
      <c r="G225" s="11" t="s">
        <v>521</v>
      </c>
      <c r="H225" s="11" t="s">
        <v>522</v>
      </c>
      <c r="I225" s="11">
        <v>136</v>
      </c>
      <c r="J225" s="225">
        <v>43263</v>
      </c>
      <c r="K225" s="11" t="s">
        <v>660</v>
      </c>
      <c r="L225" s="11" t="s">
        <v>241</v>
      </c>
      <c r="M225" s="11">
        <v>3199</v>
      </c>
      <c r="N225" s="26">
        <v>15927965</v>
      </c>
      <c r="O225" s="26">
        <v>15927965</v>
      </c>
      <c r="P225" s="26">
        <v>0</v>
      </c>
      <c r="Q225" s="26" t="s">
        <v>270</v>
      </c>
      <c r="R225" s="26">
        <v>0</v>
      </c>
      <c r="S225" s="110">
        <f t="shared" si="9"/>
        <v>0</v>
      </c>
      <c r="T225" s="11" t="str">
        <f t="shared" si="10"/>
        <v>JUNIO</v>
      </c>
      <c r="U225" s="11">
        <f t="shared" si="11"/>
        <v>136</v>
      </c>
      <c r="AE225" s="4"/>
      <c r="AG225" s="11"/>
      <c r="AH225" s="4"/>
      <c r="AI225" s="4"/>
    </row>
    <row r="226" spans="1:35" customFormat="1" x14ac:dyDescent="0.25">
      <c r="A226" s="11">
        <v>2018</v>
      </c>
      <c r="B226" s="11">
        <v>136</v>
      </c>
      <c r="C226" s="11">
        <v>1</v>
      </c>
      <c r="D226" s="1">
        <v>43101</v>
      </c>
      <c r="E226" s="1">
        <v>43465</v>
      </c>
      <c r="F226" s="1">
        <v>43465</v>
      </c>
      <c r="G226" s="11" t="s">
        <v>521</v>
      </c>
      <c r="H226" s="11" t="s">
        <v>522</v>
      </c>
      <c r="I226" s="11">
        <v>158</v>
      </c>
      <c r="J226" s="225">
        <v>43314</v>
      </c>
      <c r="K226" s="11" t="s">
        <v>701</v>
      </c>
      <c r="L226" s="11" t="s">
        <v>241</v>
      </c>
      <c r="M226" s="11">
        <v>4379</v>
      </c>
      <c r="N226" s="26">
        <v>29610005</v>
      </c>
      <c r="O226" s="26">
        <v>29610005</v>
      </c>
      <c r="P226" s="26">
        <v>0</v>
      </c>
      <c r="Q226" s="26" t="s">
        <v>270</v>
      </c>
      <c r="R226" s="26">
        <v>0</v>
      </c>
      <c r="S226" s="110">
        <f t="shared" si="9"/>
        <v>0</v>
      </c>
      <c r="T226" s="11" t="str">
        <f t="shared" si="10"/>
        <v>AGOSTO</v>
      </c>
      <c r="U226" s="11">
        <f t="shared" si="11"/>
        <v>158</v>
      </c>
      <c r="AE226" s="4"/>
      <c r="AG226" s="11"/>
      <c r="AH226" s="4"/>
      <c r="AI226" s="4"/>
    </row>
    <row r="227" spans="1:35" customFormat="1" x14ac:dyDescent="0.25">
      <c r="A227" s="11">
        <v>2018</v>
      </c>
      <c r="B227" s="11">
        <v>136</v>
      </c>
      <c r="C227" s="11">
        <v>1</v>
      </c>
      <c r="D227" s="1">
        <v>43101</v>
      </c>
      <c r="E227" s="1">
        <v>43465</v>
      </c>
      <c r="F227" s="1">
        <v>43465</v>
      </c>
      <c r="G227" s="11" t="s">
        <v>521</v>
      </c>
      <c r="H227" s="11" t="s">
        <v>522</v>
      </c>
      <c r="I227" s="11">
        <v>185</v>
      </c>
      <c r="J227" s="225">
        <v>43361</v>
      </c>
      <c r="K227" s="11" t="s">
        <v>756</v>
      </c>
      <c r="L227" s="11" t="s">
        <v>241</v>
      </c>
      <c r="M227" s="11">
        <v>5463</v>
      </c>
      <c r="N227" s="26">
        <v>3911945</v>
      </c>
      <c r="O227" s="26">
        <v>0</v>
      </c>
      <c r="P227" s="26">
        <v>0</v>
      </c>
      <c r="Q227" s="26" t="s">
        <v>243</v>
      </c>
      <c r="R227" s="26">
        <v>0</v>
      </c>
      <c r="S227" s="110">
        <f t="shared" si="9"/>
        <v>3911945</v>
      </c>
      <c r="T227" s="11" t="str">
        <f t="shared" si="10"/>
        <v>SEPTIEMBRE</v>
      </c>
      <c r="U227" s="11">
        <f t="shared" si="11"/>
        <v>185</v>
      </c>
      <c r="AE227" s="4"/>
      <c r="AG227" s="11"/>
      <c r="AH227" s="4"/>
      <c r="AI227" s="4"/>
    </row>
    <row r="228" spans="1:35" customFormat="1" x14ac:dyDescent="0.25">
      <c r="A228" s="11">
        <v>2018</v>
      </c>
      <c r="B228" s="11">
        <v>136</v>
      </c>
      <c r="C228" s="11">
        <v>1</v>
      </c>
      <c r="D228" s="1">
        <v>43101</v>
      </c>
      <c r="E228" s="1">
        <v>43465</v>
      </c>
      <c r="F228" s="1">
        <v>43465</v>
      </c>
      <c r="G228" s="11" t="s">
        <v>521</v>
      </c>
      <c r="H228" s="11" t="s">
        <v>522</v>
      </c>
      <c r="I228" s="11">
        <v>197</v>
      </c>
      <c r="J228" s="225">
        <v>43389</v>
      </c>
      <c r="K228" s="11" t="s">
        <v>240</v>
      </c>
      <c r="L228" s="11" t="s">
        <v>326</v>
      </c>
      <c r="M228" s="11">
        <v>6153</v>
      </c>
      <c r="N228" s="26">
        <v>124584000</v>
      </c>
      <c r="O228" s="26">
        <v>124584000</v>
      </c>
      <c r="P228" s="26">
        <v>0</v>
      </c>
      <c r="Q228" s="26" t="s">
        <v>270</v>
      </c>
      <c r="R228" s="26">
        <v>0</v>
      </c>
      <c r="S228" s="110">
        <f t="shared" si="9"/>
        <v>0</v>
      </c>
      <c r="T228" s="11" t="str">
        <f t="shared" si="10"/>
        <v>OCTUBRE</v>
      </c>
      <c r="U228" s="11">
        <f t="shared" si="11"/>
        <v>197</v>
      </c>
      <c r="AE228" s="4"/>
      <c r="AG228" s="11"/>
      <c r="AH228" s="4"/>
      <c r="AI228" s="4"/>
    </row>
    <row r="229" spans="1:35" customFormat="1" x14ac:dyDescent="0.25">
      <c r="A229" s="11">
        <v>2018</v>
      </c>
      <c r="B229" s="11">
        <v>136</v>
      </c>
      <c r="C229" s="11">
        <v>1</v>
      </c>
      <c r="D229" s="1">
        <v>43101</v>
      </c>
      <c r="E229" s="1">
        <v>43465</v>
      </c>
      <c r="F229" s="1">
        <v>43465</v>
      </c>
      <c r="G229" s="11" t="s">
        <v>521</v>
      </c>
      <c r="H229" s="11" t="s">
        <v>522</v>
      </c>
      <c r="I229" s="11">
        <v>199</v>
      </c>
      <c r="J229" s="225">
        <v>43390</v>
      </c>
      <c r="K229" s="11" t="s">
        <v>790</v>
      </c>
      <c r="L229" s="11" t="s">
        <v>326</v>
      </c>
      <c r="M229" s="11">
        <v>6168</v>
      </c>
      <c r="N229" s="26">
        <v>1759189</v>
      </c>
      <c r="O229" s="26">
        <v>0</v>
      </c>
      <c r="P229" s="26">
        <v>0</v>
      </c>
      <c r="Q229" s="26" t="s">
        <v>243</v>
      </c>
      <c r="R229" s="26">
        <v>0</v>
      </c>
      <c r="S229" s="110">
        <f t="shared" si="9"/>
        <v>1759189</v>
      </c>
      <c r="T229" s="11" t="str">
        <f t="shared" si="10"/>
        <v>OCTUBRE</v>
      </c>
      <c r="U229" s="11">
        <f t="shared" si="11"/>
        <v>199</v>
      </c>
      <c r="AE229" s="4"/>
      <c r="AG229" s="11"/>
      <c r="AH229" s="4"/>
      <c r="AI229" s="4"/>
    </row>
    <row r="230" spans="1:35" customFormat="1" x14ac:dyDescent="0.25">
      <c r="A230" s="11">
        <v>2018</v>
      </c>
      <c r="B230" s="11">
        <v>136</v>
      </c>
      <c r="C230" s="11">
        <v>1</v>
      </c>
      <c r="D230" s="1">
        <v>43101</v>
      </c>
      <c r="E230" s="1">
        <v>43465</v>
      </c>
      <c r="F230" s="1">
        <v>43465</v>
      </c>
      <c r="G230" s="11" t="s">
        <v>521</v>
      </c>
      <c r="H230" s="11" t="s">
        <v>522</v>
      </c>
      <c r="I230" s="11">
        <v>224</v>
      </c>
      <c r="J230" s="225">
        <v>43441</v>
      </c>
      <c r="K230" s="11" t="s">
        <v>860</v>
      </c>
      <c r="L230" s="11" t="s">
        <v>241</v>
      </c>
      <c r="M230" s="11">
        <v>7407</v>
      </c>
      <c r="N230" s="26">
        <v>4620347</v>
      </c>
      <c r="O230" s="26">
        <v>0</v>
      </c>
      <c r="P230" s="26">
        <v>0</v>
      </c>
      <c r="Q230" s="26" t="s">
        <v>243</v>
      </c>
      <c r="R230" s="26">
        <v>0</v>
      </c>
      <c r="S230" s="110">
        <f t="shared" si="9"/>
        <v>4620347</v>
      </c>
      <c r="T230" s="11" t="str">
        <f t="shared" si="10"/>
        <v>DICIEMBRE</v>
      </c>
      <c r="U230" s="11">
        <f t="shared" si="11"/>
        <v>224</v>
      </c>
      <c r="AE230" s="4"/>
      <c r="AG230" s="11"/>
      <c r="AH230" s="4"/>
      <c r="AI230" s="4"/>
    </row>
    <row r="231" spans="1:35" customFormat="1" x14ac:dyDescent="0.25">
      <c r="A231" s="11">
        <v>2018</v>
      </c>
      <c r="B231" s="11">
        <v>136</v>
      </c>
      <c r="C231" s="11">
        <v>1</v>
      </c>
      <c r="D231" s="1">
        <v>43101</v>
      </c>
      <c r="E231" s="1">
        <v>43465</v>
      </c>
      <c r="F231" s="1">
        <v>43465</v>
      </c>
      <c r="G231" s="11" t="s">
        <v>521</v>
      </c>
      <c r="H231" s="11" t="s">
        <v>522</v>
      </c>
      <c r="I231" s="11">
        <v>230</v>
      </c>
      <c r="J231" s="225">
        <v>43448</v>
      </c>
      <c r="K231" s="11" t="s">
        <v>861</v>
      </c>
      <c r="L231" s="11" t="s">
        <v>241</v>
      </c>
      <c r="M231" s="11">
        <v>7706</v>
      </c>
      <c r="N231" s="26">
        <v>257368744</v>
      </c>
      <c r="O231" s="26">
        <v>0</v>
      </c>
      <c r="P231" s="26">
        <v>0</v>
      </c>
      <c r="Q231" s="26" t="s">
        <v>243</v>
      </c>
      <c r="R231" s="26">
        <v>0</v>
      </c>
      <c r="S231" s="110">
        <f t="shared" si="9"/>
        <v>257368744</v>
      </c>
      <c r="T231" s="11" t="str">
        <f t="shared" si="10"/>
        <v>DICIEMBRE</v>
      </c>
      <c r="U231" s="11">
        <f t="shared" si="11"/>
        <v>230</v>
      </c>
      <c r="AE231" s="4"/>
      <c r="AG231" s="11"/>
      <c r="AH231" s="4"/>
      <c r="AI231" s="4"/>
    </row>
    <row r="232" spans="1:35" customFormat="1" x14ac:dyDescent="0.25">
      <c r="A232" s="11">
        <v>2018</v>
      </c>
      <c r="B232" s="11">
        <v>136</v>
      </c>
      <c r="C232" s="11">
        <v>1</v>
      </c>
      <c r="D232" s="1">
        <v>43101</v>
      </c>
      <c r="E232" s="1">
        <v>43465</v>
      </c>
      <c r="F232" s="1">
        <v>43465</v>
      </c>
      <c r="G232" s="11" t="s">
        <v>521</v>
      </c>
      <c r="H232" s="11" t="s">
        <v>522</v>
      </c>
      <c r="I232" s="11">
        <v>231</v>
      </c>
      <c r="J232" s="225">
        <v>43448</v>
      </c>
      <c r="K232" s="11" t="s">
        <v>862</v>
      </c>
      <c r="L232" s="11" t="s">
        <v>241</v>
      </c>
      <c r="M232" s="11">
        <v>7709</v>
      </c>
      <c r="N232" s="26">
        <v>30884249</v>
      </c>
      <c r="O232" s="26">
        <v>0</v>
      </c>
      <c r="P232" s="26">
        <v>0</v>
      </c>
      <c r="Q232" s="26" t="s">
        <v>243</v>
      </c>
      <c r="R232" s="26">
        <v>0</v>
      </c>
      <c r="S232" s="110">
        <f t="shared" si="9"/>
        <v>30884249</v>
      </c>
      <c r="T232" s="11" t="str">
        <f t="shared" si="10"/>
        <v>DICIEMBRE</v>
      </c>
      <c r="U232" s="11">
        <f t="shared" si="11"/>
        <v>231</v>
      </c>
      <c r="AE232" s="4"/>
      <c r="AG232" s="11"/>
      <c r="AH232" s="4"/>
      <c r="AI232" s="4"/>
    </row>
    <row r="233" spans="1:35" customFormat="1" x14ac:dyDescent="0.25">
      <c r="A233" s="11">
        <v>2018</v>
      </c>
      <c r="B233" s="11">
        <v>136</v>
      </c>
      <c r="C233" s="11">
        <v>1</v>
      </c>
      <c r="D233" s="1">
        <v>43101</v>
      </c>
      <c r="E233" s="1">
        <v>43465</v>
      </c>
      <c r="F233" s="1">
        <v>43465</v>
      </c>
      <c r="G233" s="11" t="s">
        <v>294</v>
      </c>
      <c r="H233" s="11" t="s">
        <v>295</v>
      </c>
      <c r="I233" s="11">
        <v>107</v>
      </c>
      <c r="J233" s="225">
        <v>43133</v>
      </c>
      <c r="K233" s="11" t="s">
        <v>623</v>
      </c>
      <c r="L233" s="11" t="s">
        <v>296</v>
      </c>
      <c r="M233" s="11">
        <v>713</v>
      </c>
      <c r="N233" s="26">
        <v>30600718</v>
      </c>
      <c r="O233" s="26">
        <v>0</v>
      </c>
      <c r="P233" s="26">
        <v>0</v>
      </c>
      <c r="Q233" s="26" t="s">
        <v>243</v>
      </c>
      <c r="R233" s="26">
        <v>0</v>
      </c>
      <c r="S233" s="110">
        <f t="shared" si="9"/>
        <v>30600718</v>
      </c>
      <c r="T233" s="11" t="str">
        <f t="shared" si="10"/>
        <v>FEBRERO</v>
      </c>
      <c r="U233" s="11">
        <f t="shared" si="11"/>
        <v>107</v>
      </c>
      <c r="AE233" s="4"/>
      <c r="AG233" s="11"/>
      <c r="AH233" s="4"/>
      <c r="AI233" s="4"/>
    </row>
    <row r="234" spans="1:35" customFormat="1" x14ac:dyDescent="0.25">
      <c r="A234" s="11">
        <v>2018</v>
      </c>
      <c r="B234" s="11">
        <v>136</v>
      </c>
      <c r="C234" s="11">
        <v>1</v>
      </c>
      <c r="D234" s="1">
        <v>43101</v>
      </c>
      <c r="E234" s="1">
        <v>43465</v>
      </c>
      <c r="F234" s="1">
        <v>43465</v>
      </c>
      <c r="G234" s="11" t="s">
        <v>294</v>
      </c>
      <c r="H234" s="11" t="s">
        <v>295</v>
      </c>
      <c r="I234" s="11">
        <v>114</v>
      </c>
      <c r="J234" s="225">
        <v>43164</v>
      </c>
      <c r="K234" s="11" t="s">
        <v>624</v>
      </c>
      <c r="L234" s="11" t="s">
        <v>241</v>
      </c>
      <c r="M234" s="11">
        <v>1331</v>
      </c>
      <c r="N234" s="26">
        <v>34518440</v>
      </c>
      <c r="O234" s="26">
        <v>0</v>
      </c>
      <c r="P234" s="26">
        <v>0</v>
      </c>
      <c r="Q234" s="26" t="s">
        <v>243</v>
      </c>
      <c r="R234" s="26">
        <v>0</v>
      </c>
      <c r="S234" s="110">
        <f t="shared" si="9"/>
        <v>34518440</v>
      </c>
      <c r="T234" s="11" t="str">
        <f t="shared" si="10"/>
        <v>MARZO</v>
      </c>
      <c r="U234" s="11">
        <f t="shared" si="11"/>
        <v>114</v>
      </c>
      <c r="AE234" s="4"/>
      <c r="AG234" s="11"/>
      <c r="AH234" s="4"/>
      <c r="AI234" s="4"/>
    </row>
    <row r="235" spans="1:35" customFormat="1" x14ac:dyDescent="0.25">
      <c r="A235" s="11">
        <v>2018</v>
      </c>
      <c r="B235" s="11">
        <v>136</v>
      </c>
      <c r="C235" s="11">
        <v>1</v>
      </c>
      <c r="D235" s="1">
        <v>43101</v>
      </c>
      <c r="E235" s="1">
        <v>43465</v>
      </c>
      <c r="F235" s="1">
        <v>43465</v>
      </c>
      <c r="G235" s="11" t="s">
        <v>294</v>
      </c>
      <c r="H235" s="11" t="s">
        <v>295</v>
      </c>
      <c r="I235" s="11">
        <v>122</v>
      </c>
      <c r="J235" s="225">
        <v>43194</v>
      </c>
      <c r="K235" s="11" t="s">
        <v>596</v>
      </c>
      <c r="L235" s="11" t="s">
        <v>241</v>
      </c>
      <c r="M235" s="11">
        <v>1875</v>
      </c>
      <c r="N235" s="26">
        <v>33171785</v>
      </c>
      <c r="O235" s="26">
        <v>0</v>
      </c>
      <c r="P235" s="26">
        <v>0</v>
      </c>
      <c r="Q235" s="26" t="s">
        <v>243</v>
      </c>
      <c r="R235" s="26">
        <v>0</v>
      </c>
      <c r="S235" s="110">
        <f t="shared" si="9"/>
        <v>33171785</v>
      </c>
      <c r="T235" s="11" t="str">
        <f t="shared" si="10"/>
        <v>ABRIL</v>
      </c>
      <c r="U235" s="11">
        <f t="shared" si="11"/>
        <v>122</v>
      </c>
      <c r="AE235" s="4"/>
      <c r="AG235" s="11"/>
      <c r="AH235" s="4"/>
      <c r="AI235" s="4"/>
    </row>
    <row r="236" spans="1:35" customFormat="1" x14ac:dyDescent="0.25">
      <c r="A236" s="11">
        <v>2018</v>
      </c>
      <c r="B236" s="11">
        <v>136</v>
      </c>
      <c r="C236" s="11">
        <v>1</v>
      </c>
      <c r="D236" s="1">
        <v>43101</v>
      </c>
      <c r="E236" s="1">
        <v>43465</v>
      </c>
      <c r="F236" s="1">
        <v>43465</v>
      </c>
      <c r="G236" s="11" t="s">
        <v>294</v>
      </c>
      <c r="H236" s="11" t="s">
        <v>295</v>
      </c>
      <c r="I236" s="11">
        <v>128</v>
      </c>
      <c r="J236" s="225">
        <v>43224</v>
      </c>
      <c r="K236" s="11" t="s">
        <v>625</v>
      </c>
      <c r="L236" s="11" t="s">
        <v>241</v>
      </c>
      <c r="M236" s="11">
        <v>2456</v>
      </c>
      <c r="N236" s="26">
        <v>30718913</v>
      </c>
      <c r="O236" s="26">
        <v>0</v>
      </c>
      <c r="P236" s="26">
        <v>0</v>
      </c>
      <c r="Q236" s="26" t="s">
        <v>243</v>
      </c>
      <c r="R236" s="26">
        <v>0</v>
      </c>
      <c r="S236" s="110">
        <f t="shared" si="9"/>
        <v>30718913</v>
      </c>
      <c r="T236" s="11" t="str">
        <f t="shared" si="10"/>
        <v>MAYO</v>
      </c>
      <c r="U236" s="11">
        <f t="shared" si="11"/>
        <v>128</v>
      </c>
      <c r="AE236" s="4"/>
      <c r="AG236" s="11"/>
      <c r="AH236" s="4"/>
      <c r="AI236" s="4"/>
    </row>
    <row r="237" spans="1:35" customFormat="1" x14ac:dyDescent="0.25">
      <c r="A237" s="11">
        <v>2018</v>
      </c>
      <c r="B237" s="11">
        <v>136</v>
      </c>
      <c r="C237" s="11">
        <v>1</v>
      </c>
      <c r="D237" s="1">
        <v>43101</v>
      </c>
      <c r="E237" s="1">
        <v>43465</v>
      </c>
      <c r="F237" s="1">
        <v>43465</v>
      </c>
      <c r="G237" s="11" t="s">
        <v>294</v>
      </c>
      <c r="H237" s="11" t="s">
        <v>295</v>
      </c>
      <c r="I237" s="11">
        <v>132</v>
      </c>
      <c r="J237" s="225">
        <v>43241</v>
      </c>
      <c r="K237" s="11" t="s">
        <v>640</v>
      </c>
      <c r="L237" s="11" t="s">
        <v>241</v>
      </c>
      <c r="M237" s="11">
        <v>2720</v>
      </c>
      <c r="N237" s="26">
        <v>20768447</v>
      </c>
      <c r="O237" s="26">
        <v>20768447</v>
      </c>
      <c r="P237" s="26">
        <v>0</v>
      </c>
      <c r="Q237" s="26" t="s">
        <v>270</v>
      </c>
      <c r="R237" s="26">
        <v>0</v>
      </c>
      <c r="S237" s="110">
        <f t="shared" si="9"/>
        <v>0</v>
      </c>
      <c r="T237" s="11" t="str">
        <f t="shared" si="10"/>
        <v>MAYO</v>
      </c>
      <c r="U237" s="11">
        <f t="shared" si="11"/>
        <v>132</v>
      </c>
      <c r="AE237" s="4"/>
      <c r="AG237" s="11"/>
      <c r="AH237" s="4"/>
      <c r="AI237" s="4"/>
    </row>
    <row r="238" spans="1:35" customFormat="1" x14ac:dyDescent="0.25">
      <c r="A238" s="11">
        <v>2018</v>
      </c>
      <c r="B238" s="11">
        <v>136</v>
      </c>
      <c r="C238" s="11">
        <v>1</v>
      </c>
      <c r="D238" s="1">
        <v>43101</v>
      </c>
      <c r="E238" s="1">
        <v>43465</v>
      </c>
      <c r="F238" s="1">
        <v>43465</v>
      </c>
      <c r="G238" s="11" t="s">
        <v>294</v>
      </c>
      <c r="H238" s="11" t="s">
        <v>295</v>
      </c>
      <c r="I238" s="11">
        <v>134</v>
      </c>
      <c r="J238" s="225">
        <v>43252</v>
      </c>
      <c r="K238" s="11" t="s">
        <v>656</v>
      </c>
      <c r="L238" s="11" t="s">
        <v>241</v>
      </c>
      <c r="M238" s="11">
        <v>2992</v>
      </c>
      <c r="N238" s="26">
        <v>30709211</v>
      </c>
      <c r="O238" s="26">
        <v>0</v>
      </c>
      <c r="P238" s="26">
        <v>0</v>
      </c>
      <c r="Q238" s="26" t="s">
        <v>243</v>
      </c>
      <c r="R238" s="26">
        <v>0</v>
      </c>
      <c r="S238" s="110">
        <f t="shared" si="9"/>
        <v>30709211</v>
      </c>
      <c r="T238" s="11" t="str">
        <f t="shared" si="10"/>
        <v>JUNIO</v>
      </c>
      <c r="U238" s="11">
        <f t="shared" si="11"/>
        <v>134</v>
      </c>
      <c r="AE238" s="4"/>
      <c r="AG238" s="11"/>
      <c r="AH238" s="4"/>
      <c r="AI238" s="4"/>
    </row>
    <row r="239" spans="1:35" x14ac:dyDescent="0.25">
      <c r="A239" s="11">
        <v>2018</v>
      </c>
      <c r="B239" s="11">
        <v>136</v>
      </c>
      <c r="C239" s="11">
        <v>1</v>
      </c>
      <c r="D239" s="1">
        <v>43101</v>
      </c>
      <c r="E239" s="1">
        <v>43465</v>
      </c>
      <c r="F239" s="1">
        <v>43465</v>
      </c>
      <c r="G239" s="11" t="s">
        <v>294</v>
      </c>
      <c r="H239" s="11" t="s">
        <v>295</v>
      </c>
      <c r="I239" s="11">
        <v>136</v>
      </c>
      <c r="J239" s="225">
        <v>43263</v>
      </c>
      <c r="K239" s="11" t="s">
        <v>660</v>
      </c>
      <c r="L239" s="11" t="s">
        <v>241</v>
      </c>
      <c r="M239" s="11">
        <v>3199</v>
      </c>
      <c r="N239" s="26">
        <v>21385331</v>
      </c>
      <c r="O239" s="26">
        <v>21385331</v>
      </c>
      <c r="P239" s="26">
        <v>0</v>
      </c>
      <c r="Q239" s="26" t="s">
        <v>270</v>
      </c>
      <c r="R239" s="26">
        <v>0</v>
      </c>
      <c r="S239" s="110">
        <f t="shared" si="9"/>
        <v>0</v>
      </c>
      <c r="T239" s="11" t="str">
        <f t="shared" si="10"/>
        <v>JUNIO</v>
      </c>
      <c r="U239" s="11">
        <f t="shared" si="11"/>
        <v>136</v>
      </c>
      <c r="AD239"/>
      <c r="AG239" s="11"/>
    </row>
    <row r="240" spans="1:35" x14ac:dyDescent="0.25">
      <c r="A240" s="11">
        <v>2018</v>
      </c>
      <c r="B240" s="11">
        <v>136</v>
      </c>
      <c r="C240" s="11">
        <v>1</v>
      </c>
      <c r="D240" s="1">
        <v>43101</v>
      </c>
      <c r="E240" s="1">
        <v>43465</v>
      </c>
      <c r="F240" s="1">
        <v>43465</v>
      </c>
      <c r="G240" s="11" t="s">
        <v>294</v>
      </c>
      <c r="H240" s="11" t="s">
        <v>295</v>
      </c>
      <c r="I240" s="11">
        <v>145</v>
      </c>
      <c r="J240" s="225">
        <v>43286</v>
      </c>
      <c r="K240" s="11" t="s">
        <v>684</v>
      </c>
      <c r="L240" s="11" t="s">
        <v>241</v>
      </c>
      <c r="M240" s="11">
        <v>3714</v>
      </c>
      <c r="N240" s="26">
        <v>30214569</v>
      </c>
      <c r="O240" s="26">
        <v>0</v>
      </c>
      <c r="P240" s="26">
        <v>0</v>
      </c>
      <c r="Q240" s="26" t="s">
        <v>243</v>
      </c>
      <c r="R240" s="26">
        <v>0</v>
      </c>
      <c r="S240" s="110">
        <f t="shared" si="9"/>
        <v>30214569</v>
      </c>
      <c r="T240" s="11" t="str">
        <f t="shared" si="10"/>
        <v>JULIO</v>
      </c>
      <c r="U240" s="11">
        <f t="shared" si="11"/>
        <v>145</v>
      </c>
      <c r="AD240"/>
      <c r="AG240" s="11"/>
    </row>
    <row r="241" spans="1:33" x14ac:dyDescent="0.25">
      <c r="A241" s="11">
        <v>2018</v>
      </c>
      <c r="B241" s="11">
        <v>136</v>
      </c>
      <c r="C241" s="11">
        <v>1</v>
      </c>
      <c r="D241" s="1">
        <v>43101</v>
      </c>
      <c r="E241" s="1">
        <v>43465</v>
      </c>
      <c r="F241" s="1">
        <v>43465</v>
      </c>
      <c r="G241" s="11" t="s">
        <v>294</v>
      </c>
      <c r="H241" s="11" t="s">
        <v>295</v>
      </c>
      <c r="I241" s="11">
        <v>159</v>
      </c>
      <c r="J241" s="225">
        <v>43314</v>
      </c>
      <c r="K241" s="11" t="s">
        <v>702</v>
      </c>
      <c r="L241" s="11" t="s">
        <v>241</v>
      </c>
      <c r="M241" s="11">
        <v>4379</v>
      </c>
      <c r="N241" s="26">
        <v>29610005</v>
      </c>
      <c r="O241" s="26">
        <v>0</v>
      </c>
      <c r="P241" s="26">
        <v>0</v>
      </c>
      <c r="Q241" s="26" t="s">
        <v>243</v>
      </c>
      <c r="R241" s="26">
        <v>0</v>
      </c>
      <c r="S241" s="110">
        <f t="shared" si="9"/>
        <v>29610005</v>
      </c>
      <c r="T241" s="11" t="str">
        <f t="shared" si="10"/>
        <v>AGOSTO</v>
      </c>
      <c r="U241" s="11">
        <f t="shared" si="11"/>
        <v>159</v>
      </c>
      <c r="AD241"/>
      <c r="AG241" s="11"/>
    </row>
    <row r="242" spans="1:33" x14ac:dyDescent="0.25">
      <c r="A242" s="11">
        <v>2018</v>
      </c>
      <c r="B242" s="11">
        <v>136</v>
      </c>
      <c r="C242" s="11">
        <v>1</v>
      </c>
      <c r="D242" s="1">
        <v>43101</v>
      </c>
      <c r="E242" s="1">
        <v>43465</v>
      </c>
      <c r="F242" s="1">
        <v>43465</v>
      </c>
      <c r="G242" s="11" t="s">
        <v>294</v>
      </c>
      <c r="H242" s="11" t="s">
        <v>295</v>
      </c>
      <c r="I242" s="11">
        <v>180</v>
      </c>
      <c r="J242" s="225">
        <v>43348</v>
      </c>
      <c r="K242" s="11" t="s">
        <v>723</v>
      </c>
      <c r="L242" s="11" t="s">
        <v>241</v>
      </c>
      <c r="M242" s="11">
        <v>5149</v>
      </c>
      <c r="N242" s="26">
        <v>28623812</v>
      </c>
      <c r="O242" s="26">
        <v>0</v>
      </c>
      <c r="P242" s="26">
        <v>0</v>
      </c>
      <c r="Q242" s="26" t="s">
        <v>243</v>
      </c>
      <c r="R242" s="26">
        <v>0</v>
      </c>
      <c r="S242" s="110">
        <f t="shared" si="9"/>
        <v>28623812</v>
      </c>
      <c r="T242" s="11" t="str">
        <f t="shared" si="10"/>
        <v>SEPTIEMBRE</v>
      </c>
      <c r="U242" s="11">
        <f t="shared" si="11"/>
        <v>180</v>
      </c>
      <c r="AD242"/>
      <c r="AG242" s="11"/>
    </row>
    <row r="243" spans="1:33" x14ac:dyDescent="0.25">
      <c r="A243" s="11">
        <v>2018</v>
      </c>
      <c r="B243" s="11">
        <v>136</v>
      </c>
      <c r="C243" s="11">
        <v>1</v>
      </c>
      <c r="D243" s="1">
        <v>43101</v>
      </c>
      <c r="E243" s="1">
        <v>43465</v>
      </c>
      <c r="F243" s="1">
        <v>43465</v>
      </c>
      <c r="G243" s="11" t="s">
        <v>294</v>
      </c>
      <c r="H243" s="11" t="s">
        <v>295</v>
      </c>
      <c r="I243" s="11">
        <v>190</v>
      </c>
      <c r="J243" s="225">
        <v>43376</v>
      </c>
      <c r="K243" s="11" t="s">
        <v>793</v>
      </c>
      <c r="L243" s="11" t="s">
        <v>241</v>
      </c>
      <c r="M243" s="11">
        <v>5814</v>
      </c>
      <c r="N243" s="26">
        <v>27108374</v>
      </c>
      <c r="O243" s="26">
        <v>0</v>
      </c>
      <c r="P243" s="26">
        <v>0</v>
      </c>
      <c r="Q243" s="26" t="s">
        <v>243</v>
      </c>
      <c r="R243" s="26">
        <v>0</v>
      </c>
      <c r="S243" s="110">
        <f t="shared" si="9"/>
        <v>27108374</v>
      </c>
      <c r="T243" s="11" t="str">
        <f t="shared" si="10"/>
        <v>OCTUBRE</v>
      </c>
      <c r="U243" s="11">
        <f t="shared" si="11"/>
        <v>190</v>
      </c>
      <c r="AD243"/>
      <c r="AG243" s="11"/>
    </row>
    <row r="244" spans="1:33" x14ac:dyDescent="0.25">
      <c r="A244" s="11">
        <v>2018</v>
      </c>
      <c r="B244" s="11">
        <v>136</v>
      </c>
      <c r="C244" s="11">
        <v>1</v>
      </c>
      <c r="D244" s="1">
        <v>43101</v>
      </c>
      <c r="E244" s="1">
        <v>43465</v>
      </c>
      <c r="F244" s="1">
        <v>43465</v>
      </c>
      <c r="G244" s="11" t="s">
        <v>294</v>
      </c>
      <c r="H244" s="11" t="s">
        <v>295</v>
      </c>
      <c r="I244" s="11">
        <v>197</v>
      </c>
      <c r="J244" s="225">
        <v>43389</v>
      </c>
      <c r="K244" s="11" t="s">
        <v>240</v>
      </c>
      <c r="L244" s="11" t="s">
        <v>326</v>
      </c>
      <c r="M244" s="11">
        <v>6153</v>
      </c>
      <c r="N244" s="26">
        <v>140942000</v>
      </c>
      <c r="O244" s="26">
        <v>140942000</v>
      </c>
      <c r="P244" s="26">
        <v>0</v>
      </c>
      <c r="Q244" s="26" t="s">
        <v>270</v>
      </c>
      <c r="R244" s="26">
        <v>0</v>
      </c>
      <c r="S244" s="110">
        <f t="shared" si="9"/>
        <v>0</v>
      </c>
      <c r="T244" s="11" t="str">
        <f t="shared" si="10"/>
        <v>OCTUBRE</v>
      </c>
      <c r="U244" s="11">
        <f t="shared" si="11"/>
        <v>197</v>
      </c>
      <c r="AD244"/>
      <c r="AG244" s="11"/>
    </row>
    <row r="245" spans="1:33" x14ac:dyDescent="0.25">
      <c r="A245" s="11">
        <v>2018</v>
      </c>
      <c r="B245" s="11">
        <v>136</v>
      </c>
      <c r="C245" s="11">
        <v>1</v>
      </c>
      <c r="D245" s="1">
        <v>43101</v>
      </c>
      <c r="E245" s="1">
        <v>43465</v>
      </c>
      <c r="F245" s="1">
        <v>43465</v>
      </c>
      <c r="G245" s="11" t="s">
        <v>294</v>
      </c>
      <c r="H245" s="11" t="s">
        <v>295</v>
      </c>
      <c r="I245" s="11">
        <v>209</v>
      </c>
      <c r="J245" s="225">
        <v>43411</v>
      </c>
      <c r="K245" s="11" t="s">
        <v>794</v>
      </c>
      <c r="L245" s="11" t="s">
        <v>241</v>
      </c>
      <c r="M245" s="11">
        <v>6756</v>
      </c>
      <c r="N245" s="26">
        <v>24566578</v>
      </c>
      <c r="O245" s="26">
        <v>0</v>
      </c>
      <c r="P245" s="26">
        <v>0</v>
      </c>
      <c r="Q245" s="26" t="s">
        <v>243</v>
      </c>
      <c r="R245" s="26">
        <v>0</v>
      </c>
      <c r="S245" s="110">
        <f t="shared" si="9"/>
        <v>24566578</v>
      </c>
      <c r="T245" s="11" t="str">
        <f t="shared" si="10"/>
        <v>NOVIEMBRE</v>
      </c>
      <c r="U245" s="11">
        <f t="shared" si="11"/>
        <v>209</v>
      </c>
      <c r="AD245"/>
      <c r="AG245" s="11"/>
    </row>
    <row r="246" spans="1:33" x14ac:dyDescent="0.25">
      <c r="A246" s="11">
        <v>2018</v>
      </c>
      <c r="B246" s="11">
        <v>136</v>
      </c>
      <c r="C246" s="11">
        <v>1</v>
      </c>
      <c r="D246" s="1">
        <v>43101</v>
      </c>
      <c r="E246" s="1">
        <v>43465</v>
      </c>
      <c r="F246" s="1">
        <v>43465</v>
      </c>
      <c r="G246" s="11" t="s">
        <v>294</v>
      </c>
      <c r="H246" s="11" t="s">
        <v>295</v>
      </c>
      <c r="I246" s="11">
        <v>222</v>
      </c>
      <c r="J246" s="225">
        <v>43438</v>
      </c>
      <c r="K246" s="11" t="s">
        <v>863</v>
      </c>
      <c r="L246" s="11" t="s">
        <v>241</v>
      </c>
      <c r="M246" s="11">
        <v>7347</v>
      </c>
      <c r="N246" s="26">
        <v>23410380</v>
      </c>
      <c r="O246" s="26">
        <v>0</v>
      </c>
      <c r="P246" s="26">
        <v>0</v>
      </c>
      <c r="Q246" s="26" t="s">
        <v>243</v>
      </c>
      <c r="R246" s="26">
        <v>0</v>
      </c>
      <c r="S246" s="110">
        <f t="shared" si="9"/>
        <v>23410380</v>
      </c>
      <c r="T246" s="11" t="str">
        <f t="shared" si="10"/>
        <v>DICIEMBRE</v>
      </c>
      <c r="U246" s="11">
        <f t="shared" si="11"/>
        <v>222</v>
      </c>
      <c r="AD246"/>
      <c r="AG246" s="11"/>
    </row>
    <row r="247" spans="1:33" x14ac:dyDescent="0.25">
      <c r="A247" s="11">
        <v>2018</v>
      </c>
      <c r="B247" s="11">
        <v>136</v>
      </c>
      <c r="C247" s="11">
        <v>1</v>
      </c>
      <c r="D247" s="1">
        <v>43101</v>
      </c>
      <c r="E247" s="1">
        <v>43465</v>
      </c>
      <c r="F247" s="1">
        <v>43465</v>
      </c>
      <c r="G247" s="11" t="s">
        <v>294</v>
      </c>
      <c r="H247" s="11" t="s">
        <v>295</v>
      </c>
      <c r="I247" s="11">
        <v>229</v>
      </c>
      <c r="J247" s="225">
        <v>43448</v>
      </c>
      <c r="K247" s="11" t="s">
        <v>864</v>
      </c>
      <c r="L247" s="11" t="s">
        <v>241</v>
      </c>
      <c r="M247" s="11">
        <v>7707</v>
      </c>
      <c r="N247" s="26">
        <v>23055741</v>
      </c>
      <c r="O247" s="26">
        <v>0</v>
      </c>
      <c r="P247" s="26">
        <v>0</v>
      </c>
      <c r="Q247" s="26" t="s">
        <v>243</v>
      </c>
      <c r="R247" s="26">
        <v>0</v>
      </c>
      <c r="S247" s="110">
        <f t="shared" si="9"/>
        <v>23055741</v>
      </c>
      <c r="T247" s="11" t="str">
        <f t="shared" si="10"/>
        <v>DICIEMBRE</v>
      </c>
      <c r="U247" s="11">
        <f t="shared" si="11"/>
        <v>229</v>
      </c>
      <c r="AD247"/>
      <c r="AG247" s="11"/>
    </row>
    <row r="248" spans="1:33" x14ac:dyDescent="0.25">
      <c r="A248" s="11">
        <v>2018</v>
      </c>
      <c r="B248" s="11">
        <v>136</v>
      </c>
      <c r="C248" s="11">
        <v>1</v>
      </c>
      <c r="D248" s="1">
        <v>43101</v>
      </c>
      <c r="E248" s="1">
        <v>43465</v>
      </c>
      <c r="F248" s="1">
        <v>43465</v>
      </c>
      <c r="G248" s="11" t="s">
        <v>297</v>
      </c>
      <c r="H248" s="11" t="s">
        <v>298</v>
      </c>
      <c r="I248" s="11">
        <v>107</v>
      </c>
      <c r="J248" s="225">
        <v>43133</v>
      </c>
      <c r="K248" s="11" t="s">
        <v>623</v>
      </c>
      <c r="L248" s="11" t="s">
        <v>296</v>
      </c>
      <c r="M248" s="11">
        <v>713</v>
      </c>
      <c r="N248" s="26">
        <v>62519116</v>
      </c>
      <c r="O248" s="26">
        <v>0</v>
      </c>
      <c r="P248" s="26">
        <v>0</v>
      </c>
      <c r="Q248" s="26" t="s">
        <v>243</v>
      </c>
      <c r="R248" s="26">
        <v>0</v>
      </c>
      <c r="S248" s="110">
        <f t="shared" si="9"/>
        <v>62519116</v>
      </c>
      <c r="T248" s="11" t="str">
        <f t="shared" si="10"/>
        <v>FEBRERO</v>
      </c>
      <c r="U248" s="11">
        <f t="shared" si="11"/>
        <v>107</v>
      </c>
      <c r="AD248"/>
      <c r="AG248" s="11"/>
    </row>
    <row r="249" spans="1:33" x14ac:dyDescent="0.25">
      <c r="A249" s="11">
        <v>2018</v>
      </c>
      <c r="B249" s="11">
        <v>136</v>
      </c>
      <c r="C249" s="11">
        <v>1</v>
      </c>
      <c r="D249" s="1">
        <v>43101</v>
      </c>
      <c r="E249" s="1">
        <v>43465</v>
      </c>
      <c r="F249" s="1">
        <v>43465</v>
      </c>
      <c r="G249" s="11" t="s">
        <v>297</v>
      </c>
      <c r="H249" s="11" t="s">
        <v>298</v>
      </c>
      <c r="I249" s="11">
        <v>112</v>
      </c>
      <c r="J249" s="225">
        <v>43160</v>
      </c>
      <c r="K249" s="11" t="s">
        <v>523</v>
      </c>
      <c r="L249" s="11" t="s">
        <v>241</v>
      </c>
      <c r="M249" s="11">
        <v>1195</v>
      </c>
      <c r="N249" s="26">
        <v>104959</v>
      </c>
      <c r="O249" s="26">
        <v>0</v>
      </c>
      <c r="P249" s="26">
        <v>0</v>
      </c>
      <c r="Q249" s="26" t="s">
        <v>243</v>
      </c>
      <c r="R249" s="26">
        <v>0</v>
      </c>
      <c r="S249" s="110">
        <f t="shared" si="9"/>
        <v>104959</v>
      </c>
      <c r="T249" s="11" t="str">
        <f t="shared" si="10"/>
        <v>MARZO</v>
      </c>
      <c r="U249" s="11">
        <f t="shared" si="11"/>
        <v>112</v>
      </c>
      <c r="AD249"/>
      <c r="AG249" s="11"/>
    </row>
    <row r="250" spans="1:33" x14ac:dyDescent="0.25">
      <c r="A250" s="11">
        <v>2018</v>
      </c>
      <c r="B250" s="11">
        <v>136</v>
      </c>
      <c r="C250" s="11">
        <v>1</v>
      </c>
      <c r="D250" s="1">
        <v>43101</v>
      </c>
      <c r="E250" s="1">
        <v>43465</v>
      </c>
      <c r="F250" s="1">
        <v>43465</v>
      </c>
      <c r="G250" s="11" t="s">
        <v>297</v>
      </c>
      <c r="H250" s="11" t="s">
        <v>298</v>
      </c>
      <c r="I250" s="11">
        <v>114</v>
      </c>
      <c r="J250" s="225">
        <v>43164</v>
      </c>
      <c r="K250" s="11" t="s">
        <v>624</v>
      </c>
      <c r="L250" s="11" t="s">
        <v>241</v>
      </c>
      <c r="M250" s="11">
        <v>1331</v>
      </c>
      <c r="N250" s="26">
        <v>66317905</v>
      </c>
      <c r="O250" s="26">
        <v>0</v>
      </c>
      <c r="P250" s="26">
        <v>0</v>
      </c>
      <c r="Q250" s="26" t="s">
        <v>243</v>
      </c>
      <c r="R250" s="26">
        <v>0</v>
      </c>
      <c r="S250" s="110">
        <f t="shared" si="9"/>
        <v>66317905</v>
      </c>
      <c r="T250" s="11" t="str">
        <f t="shared" si="10"/>
        <v>MARZO</v>
      </c>
      <c r="U250" s="11">
        <f t="shared" si="11"/>
        <v>114</v>
      </c>
      <c r="AD250"/>
      <c r="AG250" s="11"/>
    </row>
    <row r="251" spans="1:33" x14ac:dyDescent="0.25">
      <c r="A251" s="11">
        <v>2018</v>
      </c>
      <c r="B251" s="11">
        <v>136</v>
      </c>
      <c r="C251" s="11">
        <v>1</v>
      </c>
      <c r="D251" s="1">
        <v>43101</v>
      </c>
      <c r="E251" s="1">
        <v>43465</v>
      </c>
      <c r="F251" s="1">
        <v>43465</v>
      </c>
      <c r="G251" s="11" t="s">
        <v>297</v>
      </c>
      <c r="H251" s="11" t="s">
        <v>298</v>
      </c>
      <c r="I251" s="11">
        <v>122</v>
      </c>
      <c r="J251" s="225">
        <v>43194</v>
      </c>
      <c r="K251" s="11" t="s">
        <v>596</v>
      </c>
      <c r="L251" s="11" t="s">
        <v>241</v>
      </c>
      <c r="M251" s="11">
        <v>1875</v>
      </c>
      <c r="N251" s="26">
        <v>65813829</v>
      </c>
      <c r="O251" s="26">
        <v>0</v>
      </c>
      <c r="P251" s="26">
        <v>0</v>
      </c>
      <c r="Q251" s="26" t="s">
        <v>243</v>
      </c>
      <c r="R251" s="26">
        <v>0</v>
      </c>
      <c r="S251" s="110">
        <f t="shared" si="9"/>
        <v>65813829</v>
      </c>
      <c r="T251" s="11" t="str">
        <f t="shared" si="10"/>
        <v>ABRIL</v>
      </c>
      <c r="U251" s="11">
        <f t="shared" si="11"/>
        <v>122</v>
      </c>
      <c r="AD251"/>
      <c r="AG251" s="11"/>
    </row>
    <row r="252" spans="1:33" x14ac:dyDescent="0.25">
      <c r="A252" s="11">
        <v>2018</v>
      </c>
      <c r="B252" s="11">
        <v>136</v>
      </c>
      <c r="C252" s="11">
        <v>1</v>
      </c>
      <c r="D252" s="1">
        <v>43101</v>
      </c>
      <c r="E252" s="1">
        <v>43465</v>
      </c>
      <c r="F252" s="1">
        <v>43465</v>
      </c>
      <c r="G252" s="11" t="s">
        <v>297</v>
      </c>
      <c r="H252" s="11" t="s">
        <v>298</v>
      </c>
      <c r="I252" s="11">
        <v>128</v>
      </c>
      <c r="J252" s="225">
        <v>43224</v>
      </c>
      <c r="K252" s="11" t="s">
        <v>625</v>
      </c>
      <c r="L252" s="11" t="s">
        <v>241</v>
      </c>
      <c r="M252" s="11">
        <v>2456</v>
      </c>
      <c r="N252" s="26">
        <v>64421725</v>
      </c>
      <c r="O252" s="26">
        <v>0</v>
      </c>
      <c r="P252" s="26">
        <v>0</v>
      </c>
      <c r="Q252" s="26" t="s">
        <v>243</v>
      </c>
      <c r="R252" s="26">
        <v>0</v>
      </c>
      <c r="S252" s="110">
        <f t="shared" si="9"/>
        <v>64421725</v>
      </c>
      <c r="T252" s="11" t="str">
        <f t="shared" si="10"/>
        <v>MAYO</v>
      </c>
      <c r="U252" s="11">
        <f t="shared" si="11"/>
        <v>128</v>
      </c>
      <c r="AD252"/>
      <c r="AG252" s="11"/>
    </row>
    <row r="253" spans="1:33" x14ac:dyDescent="0.25">
      <c r="A253" s="11">
        <v>2018</v>
      </c>
      <c r="B253" s="11">
        <v>136</v>
      </c>
      <c r="C253" s="11">
        <v>1</v>
      </c>
      <c r="D253" s="1">
        <v>43101</v>
      </c>
      <c r="E253" s="1">
        <v>43465</v>
      </c>
      <c r="F253" s="1">
        <v>43465</v>
      </c>
      <c r="G253" s="11" t="s">
        <v>297</v>
      </c>
      <c r="H253" s="11" t="s">
        <v>298</v>
      </c>
      <c r="I253" s="11">
        <v>132</v>
      </c>
      <c r="J253" s="225">
        <v>43241</v>
      </c>
      <c r="K253" s="11" t="s">
        <v>640</v>
      </c>
      <c r="L253" s="11" t="s">
        <v>241</v>
      </c>
      <c r="M253" s="11">
        <v>2720</v>
      </c>
      <c r="N253" s="26">
        <v>14735995</v>
      </c>
      <c r="O253" s="26">
        <v>14735995</v>
      </c>
      <c r="P253" s="26">
        <v>0</v>
      </c>
      <c r="Q253" s="26" t="s">
        <v>270</v>
      </c>
      <c r="R253" s="26">
        <v>0</v>
      </c>
      <c r="S253" s="110">
        <f t="shared" si="9"/>
        <v>0</v>
      </c>
      <c r="T253" s="11" t="str">
        <f t="shared" si="10"/>
        <v>MAYO</v>
      </c>
      <c r="U253" s="11">
        <f t="shared" si="11"/>
        <v>132</v>
      </c>
      <c r="AD253"/>
      <c r="AG253" s="11"/>
    </row>
    <row r="254" spans="1:33" x14ac:dyDescent="0.25">
      <c r="A254" s="11">
        <v>2018</v>
      </c>
      <c r="B254" s="11">
        <v>136</v>
      </c>
      <c r="C254" s="11">
        <v>1</v>
      </c>
      <c r="D254" s="1">
        <v>43101</v>
      </c>
      <c r="E254" s="1">
        <v>43465</v>
      </c>
      <c r="F254" s="1">
        <v>43465</v>
      </c>
      <c r="G254" s="11" t="s">
        <v>297</v>
      </c>
      <c r="H254" s="11" t="s">
        <v>298</v>
      </c>
      <c r="I254" s="11">
        <v>134</v>
      </c>
      <c r="J254" s="225">
        <v>43252</v>
      </c>
      <c r="K254" s="11" t="s">
        <v>656</v>
      </c>
      <c r="L254" s="11" t="s">
        <v>241</v>
      </c>
      <c r="M254" s="11">
        <v>2992</v>
      </c>
      <c r="N254" s="26">
        <v>64901932</v>
      </c>
      <c r="O254" s="26">
        <v>0</v>
      </c>
      <c r="P254" s="26">
        <v>0</v>
      </c>
      <c r="Q254" s="26" t="s">
        <v>243</v>
      </c>
      <c r="R254" s="26">
        <v>0</v>
      </c>
      <c r="S254" s="110">
        <f t="shared" si="9"/>
        <v>64901932</v>
      </c>
      <c r="T254" s="11" t="str">
        <f t="shared" si="10"/>
        <v>JUNIO</v>
      </c>
      <c r="U254" s="11">
        <f t="shared" si="11"/>
        <v>134</v>
      </c>
      <c r="AD254"/>
      <c r="AG254" s="11"/>
    </row>
    <row r="255" spans="1:33" x14ac:dyDescent="0.25">
      <c r="A255" s="11">
        <v>2018</v>
      </c>
      <c r="B255" s="11">
        <v>136</v>
      </c>
      <c r="C255" s="11">
        <v>1</v>
      </c>
      <c r="D255" s="1">
        <v>43101</v>
      </c>
      <c r="E255" s="1">
        <v>43465</v>
      </c>
      <c r="F255" s="1">
        <v>43465</v>
      </c>
      <c r="G255" s="11" t="s">
        <v>297</v>
      </c>
      <c r="H255" s="11" t="s">
        <v>298</v>
      </c>
      <c r="I255" s="11">
        <v>136</v>
      </c>
      <c r="J255" s="225">
        <v>43263</v>
      </c>
      <c r="K255" s="11" t="s">
        <v>660</v>
      </c>
      <c r="L255" s="11" t="s">
        <v>241</v>
      </c>
      <c r="M255" s="11">
        <v>3199</v>
      </c>
      <c r="N255" s="26">
        <v>15173697</v>
      </c>
      <c r="O255" s="26">
        <v>15173697</v>
      </c>
      <c r="P255" s="26">
        <v>0</v>
      </c>
      <c r="Q255" s="26" t="s">
        <v>270</v>
      </c>
      <c r="R255" s="26">
        <v>0</v>
      </c>
      <c r="S255" s="110">
        <f t="shared" si="9"/>
        <v>0</v>
      </c>
      <c r="T255" s="11" t="str">
        <f t="shared" si="10"/>
        <v>JUNIO</v>
      </c>
      <c r="U255" s="11">
        <f t="shared" si="11"/>
        <v>136</v>
      </c>
      <c r="AD255"/>
      <c r="AG255" s="11"/>
    </row>
    <row r="256" spans="1:33" x14ac:dyDescent="0.25">
      <c r="A256" s="11">
        <v>2018</v>
      </c>
      <c r="B256" s="11">
        <v>136</v>
      </c>
      <c r="C256" s="11">
        <v>1</v>
      </c>
      <c r="D256" s="1">
        <v>43101</v>
      </c>
      <c r="E256" s="1">
        <v>43465</v>
      </c>
      <c r="F256" s="1">
        <v>43465</v>
      </c>
      <c r="G256" s="11" t="s">
        <v>297</v>
      </c>
      <c r="H256" s="11" t="s">
        <v>298</v>
      </c>
      <c r="I256" s="11">
        <v>145</v>
      </c>
      <c r="J256" s="225">
        <v>43286</v>
      </c>
      <c r="K256" s="11" t="s">
        <v>684</v>
      </c>
      <c r="L256" s="11" t="s">
        <v>241</v>
      </c>
      <c r="M256" s="11">
        <v>3714</v>
      </c>
      <c r="N256" s="26">
        <v>64809722</v>
      </c>
      <c r="O256" s="26">
        <v>0</v>
      </c>
      <c r="P256" s="26">
        <v>0</v>
      </c>
      <c r="Q256" s="26" t="s">
        <v>243</v>
      </c>
      <c r="R256" s="26">
        <v>0</v>
      </c>
      <c r="S256" s="110">
        <f t="shared" si="9"/>
        <v>64809722</v>
      </c>
      <c r="T256" s="11" t="str">
        <f t="shared" si="10"/>
        <v>JULIO</v>
      </c>
      <c r="U256" s="11">
        <f t="shared" si="11"/>
        <v>145</v>
      </c>
      <c r="AD256"/>
      <c r="AG256" s="11"/>
    </row>
    <row r="257" spans="1:33" x14ac:dyDescent="0.25">
      <c r="A257" s="11">
        <v>2018</v>
      </c>
      <c r="B257" s="11">
        <v>136</v>
      </c>
      <c r="C257" s="11">
        <v>1</v>
      </c>
      <c r="D257" s="1">
        <v>43101</v>
      </c>
      <c r="E257" s="1">
        <v>43465</v>
      </c>
      <c r="F257" s="1">
        <v>43465</v>
      </c>
      <c r="G257" s="11" t="s">
        <v>297</v>
      </c>
      <c r="H257" s="11" t="s">
        <v>298</v>
      </c>
      <c r="I257" s="11">
        <v>158</v>
      </c>
      <c r="J257" s="225">
        <v>43314</v>
      </c>
      <c r="K257" s="11" t="s">
        <v>701</v>
      </c>
      <c r="L257" s="11" t="s">
        <v>241</v>
      </c>
      <c r="M257" s="11">
        <v>4379</v>
      </c>
      <c r="N257" s="26">
        <v>63895990</v>
      </c>
      <c r="O257" s="26">
        <v>63895990</v>
      </c>
      <c r="P257" s="26">
        <v>0</v>
      </c>
      <c r="Q257" s="26" t="s">
        <v>270</v>
      </c>
      <c r="R257" s="26">
        <v>0</v>
      </c>
      <c r="S257" s="110">
        <f t="shared" si="9"/>
        <v>0</v>
      </c>
      <c r="T257" s="11" t="str">
        <f t="shared" si="10"/>
        <v>AGOSTO</v>
      </c>
      <c r="U257" s="11">
        <f t="shared" si="11"/>
        <v>158</v>
      </c>
      <c r="AD257"/>
      <c r="AG257" s="11"/>
    </row>
    <row r="258" spans="1:33" x14ac:dyDescent="0.25">
      <c r="A258" s="11">
        <v>2018</v>
      </c>
      <c r="B258" s="11">
        <v>136</v>
      </c>
      <c r="C258" s="11">
        <v>1</v>
      </c>
      <c r="D258" s="1">
        <v>43101</v>
      </c>
      <c r="E258" s="1">
        <v>43465</v>
      </c>
      <c r="F258" s="1">
        <v>43465</v>
      </c>
      <c r="G258" s="11" t="s">
        <v>297</v>
      </c>
      <c r="H258" s="11" t="s">
        <v>298</v>
      </c>
      <c r="I258" s="11">
        <v>159</v>
      </c>
      <c r="J258" s="225">
        <v>43314</v>
      </c>
      <c r="K258" s="11" t="s">
        <v>702</v>
      </c>
      <c r="L258" s="11" t="s">
        <v>241</v>
      </c>
      <c r="M258" s="11">
        <v>4379</v>
      </c>
      <c r="N258" s="26">
        <v>63895990</v>
      </c>
      <c r="O258" s="26">
        <v>0</v>
      </c>
      <c r="P258" s="26">
        <v>0</v>
      </c>
      <c r="Q258" s="26" t="s">
        <v>243</v>
      </c>
      <c r="R258" s="26">
        <v>0</v>
      </c>
      <c r="S258" s="110">
        <f t="shared" ref="S258:S321" si="12">N258-O258</f>
        <v>63895990</v>
      </c>
      <c r="T258" s="11" t="str">
        <f t="shared" si="10"/>
        <v>AGOSTO</v>
      </c>
      <c r="U258" s="11">
        <f t="shared" si="11"/>
        <v>159</v>
      </c>
      <c r="AD258"/>
      <c r="AG258" s="11"/>
    </row>
    <row r="259" spans="1:33" x14ac:dyDescent="0.25">
      <c r="A259" s="11">
        <v>2018</v>
      </c>
      <c r="B259" s="11">
        <v>136</v>
      </c>
      <c r="C259" s="11">
        <v>1</v>
      </c>
      <c r="D259" s="1">
        <v>43101</v>
      </c>
      <c r="E259" s="1">
        <v>43465</v>
      </c>
      <c r="F259" s="1">
        <v>43465</v>
      </c>
      <c r="G259" s="11" t="s">
        <v>297</v>
      </c>
      <c r="H259" s="11" t="s">
        <v>298</v>
      </c>
      <c r="I259" s="11">
        <v>180</v>
      </c>
      <c r="J259" s="225">
        <v>43348</v>
      </c>
      <c r="K259" s="11" t="s">
        <v>723</v>
      </c>
      <c r="L259" s="11" t="s">
        <v>241</v>
      </c>
      <c r="M259" s="11">
        <v>5149</v>
      </c>
      <c r="N259" s="26">
        <v>63413728</v>
      </c>
      <c r="O259" s="26">
        <v>0</v>
      </c>
      <c r="P259" s="26">
        <v>0</v>
      </c>
      <c r="Q259" s="26" t="s">
        <v>243</v>
      </c>
      <c r="R259" s="26">
        <v>0</v>
      </c>
      <c r="S259" s="110">
        <f t="shared" si="12"/>
        <v>63413728</v>
      </c>
      <c r="T259" s="11" t="str">
        <f t="shared" ref="T259:T322" si="13">VLOOKUP(MONTH(J259),$W$2:$X$13,2,0)</f>
        <v>SEPTIEMBRE</v>
      </c>
      <c r="U259" s="11">
        <f t="shared" ref="U259:U322" si="14">I259</f>
        <v>180</v>
      </c>
      <c r="AD259"/>
      <c r="AG259" s="11"/>
    </row>
    <row r="260" spans="1:33" x14ac:dyDescent="0.25">
      <c r="A260" s="11">
        <v>2018</v>
      </c>
      <c r="B260" s="11">
        <v>136</v>
      </c>
      <c r="C260" s="11">
        <v>1</v>
      </c>
      <c r="D260" s="1">
        <v>43101</v>
      </c>
      <c r="E260" s="1">
        <v>43465</v>
      </c>
      <c r="F260" s="1">
        <v>43465</v>
      </c>
      <c r="G260" s="11" t="s">
        <v>297</v>
      </c>
      <c r="H260" s="11" t="s">
        <v>298</v>
      </c>
      <c r="I260" s="11">
        <v>190</v>
      </c>
      <c r="J260" s="225">
        <v>43376</v>
      </c>
      <c r="K260" s="11" t="s">
        <v>793</v>
      </c>
      <c r="L260" s="11" t="s">
        <v>241</v>
      </c>
      <c r="M260" s="11">
        <v>5814</v>
      </c>
      <c r="N260" s="26">
        <v>63143979</v>
      </c>
      <c r="O260" s="26">
        <v>0</v>
      </c>
      <c r="P260" s="26">
        <v>0</v>
      </c>
      <c r="Q260" s="26" t="s">
        <v>243</v>
      </c>
      <c r="R260" s="26">
        <v>0</v>
      </c>
      <c r="S260" s="110">
        <f t="shared" si="12"/>
        <v>63143979</v>
      </c>
      <c r="T260" s="11" t="str">
        <f t="shared" si="13"/>
        <v>OCTUBRE</v>
      </c>
      <c r="U260" s="11">
        <f t="shared" si="14"/>
        <v>190</v>
      </c>
      <c r="AD260"/>
      <c r="AG260" s="11"/>
    </row>
    <row r="261" spans="1:33" x14ac:dyDescent="0.25">
      <c r="A261" s="11">
        <v>2018</v>
      </c>
      <c r="B261" s="11">
        <v>136</v>
      </c>
      <c r="C261" s="11">
        <v>1</v>
      </c>
      <c r="D261" s="1">
        <v>43101</v>
      </c>
      <c r="E261" s="1">
        <v>43465</v>
      </c>
      <c r="F261" s="1">
        <v>43465</v>
      </c>
      <c r="G261" s="11" t="s">
        <v>297</v>
      </c>
      <c r="H261" s="11" t="s">
        <v>298</v>
      </c>
      <c r="I261" s="11">
        <v>209</v>
      </c>
      <c r="J261" s="225">
        <v>43411</v>
      </c>
      <c r="K261" s="11" t="s">
        <v>794</v>
      </c>
      <c r="L261" s="11" t="s">
        <v>241</v>
      </c>
      <c r="M261" s="11">
        <v>6756</v>
      </c>
      <c r="N261" s="26">
        <v>62385244</v>
      </c>
      <c r="O261" s="26">
        <v>0</v>
      </c>
      <c r="P261" s="26">
        <v>0</v>
      </c>
      <c r="Q261" s="26" t="s">
        <v>243</v>
      </c>
      <c r="R261" s="26">
        <v>0</v>
      </c>
      <c r="S261" s="110">
        <f t="shared" si="12"/>
        <v>62385244</v>
      </c>
      <c r="T261" s="11" t="str">
        <f t="shared" si="13"/>
        <v>NOVIEMBRE</v>
      </c>
      <c r="U261" s="11">
        <f t="shared" si="14"/>
        <v>209</v>
      </c>
      <c r="AD261"/>
      <c r="AG261" s="11"/>
    </row>
    <row r="262" spans="1:33" x14ac:dyDescent="0.25">
      <c r="A262" s="11">
        <v>2018</v>
      </c>
      <c r="B262" s="11">
        <v>136</v>
      </c>
      <c r="C262" s="11">
        <v>1</v>
      </c>
      <c r="D262" s="1">
        <v>43101</v>
      </c>
      <c r="E262" s="1">
        <v>43465</v>
      </c>
      <c r="F262" s="1">
        <v>43465</v>
      </c>
      <c r="G262" s="11" t="s">
        <v>297</v>
      </c>
      <c r="H262" s="11" t="s">
        <v>298</v>
      </c>
      <c r="I262" s="11">
        <v>222</v>
      </c>
      <c r="J262" s="225">
        <v>43438</v>
      </c>
      <c r="K262" s="11" t="s">
        <v>863</v>
      </c>
      <c r="L262" s="11" t="s">
        <v>241</v>
      </c>
      <c r="M262" s="11">
        <v>7347</v>
      </c>
      <c r="N262" s="26">
        <v>62353235</v>
      </c>
      <c r="O262" s="26">
        <v>0</v>
      </c>
      <c r="P262" s="26">
        <v>0</v>
      </c>
      <c r="Q262" s="26" t="s">
        <v>243</v>
      </c>
      <c r="R262" s="26">
        <v>0</v>
      </c>
      <c r="S262" s="110">
        <f t="shared" si="12"/>
        <v>62353235</v>
      </c>
      <c r="T262" s="11" t="str">
        <f t="shared" si="13"/>
        <v>DICIEMBRE</v>
      </c>
      <c r="U262" s="11">
        <f t="shared" si="14"/>
        <v>222</v>
      </c>
      <c r="AD262"/>
      <c r="AG262" s="11"/>
    </row>
    <row r="263" spans="1:33" x14ac:dyDescent="0.25">
      <c r="A263" s="11">
        <v>2018</v>
      </c>
      <c r="B263" s="11">
        <v>136</v>
      </c>
      <c r="C263" s="11">
        <v>1</v>
      </c>
      <c r="D263" s="1">
        <v>43101</v>
      </c>
      <c r="E263" s="1">
        <v>43465</v>
      </c>
      <c r="F263" s="1">
        <v>43465</v>
      </c>
      <c r="G263" s="11" t="s">
        <v>297</v>
      </c>
      <c r="H263" s="11" t="s">
        <v>298</v>
      </c>
      <c r="I263" s="11">
        <v>229</v>
      </c>
      <c r="J263" s="225">
        <v>43448</v>
      </c>
      <c r="K263" s="11" t="s">
        <v>864</v>
      </c>
      <c r="L263" s="11" t="s">
        <v>241</v>
      </c>
      <c r="M263" s="11">
        <v>7707</v>
      </c>
      <c r="N263" s="26">
        <v>61721938</v>
      </c>
      <c r="O263" s="26">
        <v>0</v>
      </c>
      <c r="P263" s="26">
        <v>0</v>
      </c>
      <c r="Q263" s="26" t="s">
        <v>243</v>
      </c>
      <c r="R263" s="26">
        <v>0</v>
      </c>
      <c r="S263" s="110">
        <f t="shared" si="12"/>
        <v>61721938</v>
      </c>
      <c r="T263" s="11" t="str">
        <f t="shared" si="13"/>
        <v>DICIEMBRE</v>
      </c>
      <c r="U263" s="11">
        <f t="shared" si="14"/>
        <v>229</v>
      </c>
      <c r="AD263"/>
      <c r="AG263" s="11"/>
    </row>
    <row r="264" spans="1:33" x14ac:dyDescent="0.25">
      <c r="A264" s="11">
        <v>2018</v>
      </c>
      <c r="B264" s="11">
        <v>136</v>
      </c>
      <c r="C264" s="11">
        <v>1</v>
      </c>
      <c r="D264" s="1">
        <v>43101</v>
      </c>
      <c r="E264" s="1">
        <v>43465</v>
      </c>
      <c r="F264" s="1">
        <v>43465</v>
      </c>
      <c r="G264" s="11" t="s">
        <v>299</v>
      </c>
      <c r="H264" s="11" t="s">
        <v>300</v>
      </c>
      <c r="I264" s="11">
        <v>107</v>
      </c>
      <c r="J264" s="225">
        <v>43133</v>
      </c>
      <c r="K264" s="11" t="s">
        <v>623</v>
      </c>
      <c r="L264" s="11" t="s">
        <v>296</v>
      </c>
      <c r="M264" s="11">
        <v>713</v>
      </c>
      <c r="N264" s="26">
        <v>3464200</v>
      </c>
      <c r="O264" s="26">
        <v>0</v>
      </c>
      <c r="P264" s="26">
        <v>0</v>
      </c>
      <c r="Q264" s="26" t="s">
        <v>243</v>
      </c>
      <c r="R264" s="26">
        <v>0</v>
      </c>
      <c r="S264" s="110">
        <f t="shared" si="12"/>
        <v>3464200</v>
      </c>
      <c r="T264" s="11" t="str">
        <f t="shared" si="13"/>
        <v>FEBRERO</v>
      </c>
      <c r="U264" s="11">
        <f t="shared" si="14"/>
        <v>107</v>
      </c>
    </row>
    <row r="265" spans="1:33" x14ac:dyDescent="0.25">
      <c r="A265" s="11">
        <v>2018</v>
      </c>
      <c r="B265" s="11">
        <v>136</v>
      </c>
      <c r="C265" s="11">
        <v>1</v>
      </c>
      <c r="D265" s="1">
        <v>43101</v>
      </c>
      <c r="E265" s="1">
        <v>43465</v>
      </c>
      <c r="F265" s="1">
        <v>43465</v>
      </c>
      <c r="G265" s="11" t="s">
        <v>299</v>
      </c>
      <c r="H265" s="11" t="s">
        <v>300</v>
      </c>
      <c r="I265" s="11">
        <v>112</v>
      </c>
      <c r="J265" s="225">
        <v>43160</v>
      </c>
      <c r="K265" s="11" t="s">
        <v>523</v>
      </c>
      <c r="L265" s="11" t="s">
        <v>241</v>
      </c>
      <c r="M265" s="11">
        <v>1195</v>
      </c>
      <c r="N265" s="26">
        <v>66</v>
      </c>
      <c r="O265" s="26">
        <v>0</v>
      </c>
      <c r="P265" s="26">
        <v>0</v>
      </c>
      <c r="Q265" s="26" t="s">
        <v>243</v>
      </c>
      <c r="R265" s="26">
        <v>0</v>
      </c>
      <c r="S265" s="110">
        <f t="shared" si="12"/>
        <v>66</v>
      </c>
      <c r="T265" s="11" t="str">
        <f t="shared" si="13"/>
        <v>MARZO</v>
      </c>
      <c r="U265" s="11">
        <f t="shared" si="14"/>
        <v>112</v>
      </c>
    </row>
    <row r="266" spans="1:33" x14ac:dyDescent="0.25">
      <c r="A266" s="11">
        <v>2018</v>
      </c>
      <c r="B266" s="11">
        <v>136</v>
      </c>
      <c r="C266" s="11">
        <v>1</v>
      </c>
      <c r="D266" s="1">
        <v>43101</v>
      </c>
      <c r="E266" s="1">
        <v>43465</v>
      </c>
      <c r="F266" s="1">
        <v>43465</v>
      </c>
      <c r="G266" s="11" t="s">
        <v>299</v>
      </c>
      <c r="H266" s="11" t="s">
        <v>300</v>
      </c>
      <c r="I266" s="11">
        <v>114</v>
      </c>
      <c r="J266" s="225">
        <v>43164</v>
      </c>
      <c r="K266" s="11" t="s">
        <v>624</v>
      </c>
      <c r="L266" s="11" t="s">
        <v>241</v>
      </c>
      <c r="M266" s="11">
        <v>1331</v>
      </c>
      <c r="N266" s="26">
        <v>3901200</v>
      </c>
      <c r="O266" s="26">
        <v>0</v>
      </c>
      <c r="P266" s="26">
        <v>0</v>
      </c>
      <c r="Q266" s="26" t="s">
        <v>243</v>
      </c>
      <c r="R266" s="26">
        <v>0</v>
      </c>
      <c r="S266" s="110">
        <f t="shared" si="12"/>
        <v>3901200</v>
      </c>
      <c r="T266" s="11" t="str">
        <f t="shared" si="13"/>
        <v>MARZO</v>
      </c>
      <c r="U266" s="11">
        <f t="shared" si="14"/>
        <v>114</v>
      </c>
    </row>
    <row r="267" spans="1:33" x14ac:dyDescent="0.25">
      <c r="A267" s="11">
        <v>2018</v>
      </c>
      <c r="B267" s="11">
        <v>136</v>
      </c>
      <c r="C267" s="11">
        <v>1</v>
      </c>
      <c r="D267" s="1">
        <v>43101</v>
      </c>
      <c r="E267" s="1">
        <v>43465</v>
      </c>
      <c r="F267" s="1">
        <v>43465</v>
      </c>
      <c r="G267" s="11" t="s">
        <v>299</v>
      </c>
      <c r="H267" s="11" t="s">
        <v>300</v>
      </c>
      <c r="I267" s="11">
        <v>122</v>
      </c>
      <c r="J267" s="225">
        <v>43194</v>
      </c>
      <c r="K267" s="11" t="s">
        <v>596</v>
      </c>
      <c r="L267" s="11" t="s">
        <v>241</v>
      </c>
      <c r="M267" s="11">
        <v>1875</v>
      </c>
      <c r="N267" s="26">
        <v>3834900</v>
      </c>
      <c r="O267" s="26">
        <v>0</v>
      </c>
      <c r="P267" s="26">
        <v>0</v>
      </c>
      <c r="Q267" s="26" t="s">
        <v>243</v>
      </c>
      <c r="R267" s="26">
        <v>0</v>
      </c>
      <c r="S267" s="110">
        <f t="shared" si="12"/>
        <v>3834900</v>
      </c>
      <c r="T267" s="11" t="str">
        <f t="shared" si="13"/>
        <v>ABRIL</v>
      </c>
      <c r="U267" s="11">
        <f t="shared" si="14"/>
        <v>122</v>
      </c>
    </row>
    <row r="268" spans="1:33" x14ac:dyDescent="0.25">
      <c r="A268" s="11">
        <v>2018</v>
      </c>
      <c r="B268" s="11">
        <v>136</v>
      </c>
      <c r="C268" s="11">
        <v>1</v>
      </c>
      <c r="D268" s="1">
        <v>43101</v>
      </c>
      <c r="E268" s="1">
        <v>43465</v>
      </c>
      <c r="F268" s="1">
        <v>43465</v>
      </c>
      <c r="G268" s="11" t="s">
        <v>299</v>
      </c>
      <c r="H268" s="11" t="s">
        <v>300</v>
      </c>
      <c r="I268" s="11">
        <v>128</v>
      </c>
      <c r="J268" s="225">
        <v>43224</v>
      </c>
      <c r="K268" s="11" t="s">
        <v>625</v>
      </c>
      <c r="L268" s="11" t="s">
        <v>241</v>
      </c>
      <c r="M268" s="11">
        <v>2456</v>
      </c>
      <c r="N268" s="26">
        <v>3749900</v>
      </c>
      <c r="O268" s="26">
        <v>0</v>
      </c>
      <c r="P268" s="26">
        <v>0</v>
      </c>
      <c r="Q268" s="26" t="s">
        <v>243</v>
      </c>
      <c r="R268" s="26">
        <v>0</v>
      </c>
      <c r="S268" s="110">
        <f t="shared" si="12"/>
        <v>3749900</v>
      </c>
      <c r="T268" s="11" t="str">
        <f t="shared" si="13"/>
        <v>MAYO</v>
      </c>
      <c r="U268" s="11">
        <f t="shared" si="14"/>
        <v>128</v>
      </c>
    </row>
    <row r="269" spans="1:33" x14ac:dyDescent="0.25">
      <c r="A269" s="11">
        <v>2018</v>
      </c>
      <c r="B269" s="11">
        <v>136</v>
      </c>
      <c r="C269" s="11">
        <v>1</v>
      </c>
      <c r="D269" s="1">
        <v>43101</v>
      </c>
      <c r="E269" s="1">
        <v>43465</v>
      </c>
      <c r="F269" s="1">
        <v>43465</v>
      </c>
      <c r="G269" s="11" t="s">
        <v>299</v>
      </c>
      <c r="H269" s="11" t="s">
        <v>300</v>
      </c>
      <c r="I269" s="11">
        <v>132</v>
      </c>
      <c r="J269" s="225">
        <v>43241</v>
      </c>
      <c r="K269" s="11" t="s">
        <v>640</v>
      </c>
      <c r="L269" s="11" t="s">
        <v>241</v>
      </c>
      <c r="M269" s="11">
        <v>2720</v>
      </c>
      <c r="N269" s="26">
        <v>903915</v>
      </c>
      <c r="O269" s="26">
        <v>903915</v>
      </c>
      <c r="P269" s="26">
        <v>0</v>
      </c>
      <c r="Q269" s="26" t="s">
        <v>270</v>
      </c>
      <c r="R269" s="26">
        <v>0</v>
      </c>
      <c r="S269" s="110">
        <f t="shared" si="12"/>
        <v>0</v>
      </c>
      <c r="T269" s="11" t="str">
        <f t="shared" si="13"/>
        <v>MAYO</v>
      </c>
      <c r="U269" s="11">
        <f t="shared" si="14"/>
        <v>132</v>
      </c>
    </row>
    <row r="270" spans="1:33" x14ac:dyDescent="0.25">
      <c r="A270" s="11">
        <v>2018</v>
      </c>
      <c r="B270" s="11">
        <v>136</v>
      </c>
      <c r="C270" s="11">
        <v>1</v>
      </c>
      <c r="D270" s="1">
        <v>43101</v>
      </c>
      <c r="E270" s="1">
        <v>43465</v>
      </c>
      <c r="F270" s="1">
        <v>43465</v>
      </c>
      <c r="G270" s="11" t="s">
        <v>299</v>
      </c>
      <c r="H270" s="11" t="s">
        <v>300</v>
      </c>
      <c r="I270" s="11">
        <v>134</v>
      </c>
      <c r="J270" s="225">
        <v>43252</v>
      </c>
      <c r="K270" s="11" t="s">
        <v>656</v>
      </c>
      <c r="L270" s="11" t="s">
        <v>241</v>
      </c>
      <c r="M270" s="11">
        <v>2992</v>
      </c>
      <c r="N270" s="26">
        <v>3778500</v>
      </c>
      <c r="O270" s="26">
        <v>0</v>
      </c>
      <c r="P270" s="26">
        <v>0</v>
      </c>
      <c r="Q270" s="26" t="s">
        <v>243</v>
      </c>
      <c r="R270" s="26">
        <v>0</v>
      </c>
      <c r="S270" s="110">
        <f t="shared" si="12"/>
        <v>3778500</v>
      </c>
      <c r="T270" s="11" t="str">
        <f t="shared" si="13"/>
        <v>JUNIO</v>
      </c>
      <c r="U270" s="11">
        <f t="shared" si="14"/>
        <v>134</v>
      </c>
    </row>
    <row r="271" spans="1:33" x14ac:dyDescent="0.25">
      <c r="A271" s="11">
        <v>2018</v>
      </c>
      <c r="B271" s="11">
        <v>136</v>
      </c>
      <c r="C271" s="11">
        <v>1</v>
      </c>
      <c r="D271" s="1">
        <v>43101</v>
      </c>
      <c r="E271" s="1">
        <v>43465</v>
      </c>
      <c r="F271" s="1">
        <v>43465</v>
      </c>
      <c r="G271" s="11" t="s">
        <v>299</v>
      </c>
      <c r="H271" s="11" t="s">
        <v>300</v>
      </c>
      <c r="I271" s="11">
        <v>136</v>
      </c>
      <c r="J271" s="225">
        <v>43263</v>
      </c>
      <c r="K271" s="11" t="s">
        <v>660</v>
      </c>
      <c r="L271" s="11" t="s">
        <v>241</v>
      </c>
      <c r="M271" s="11">
        <v>3199</v>
      </c>
      <c r="N271" s="26">
        <v>930764</v>
      </c>
      <c r="O271" s="26">
        <v>930764</v>
      </c>
      <c r="P271" s="26">
        <v>0</v>
      </c>
      <c r="Q271" s="26" t="s">
        <v>270</v>
      </c>
      <c r="R271" s="26">
        <v>0</v>
      </c>
      <c r="S271" s="110">
        <f t="shared" si="12"/>
        <v>0</v>
      </c>
      <c r="T271" s="11" t="str">
        <f t="shared" si="13"/>
        <v>JUNIO</v>
      </c>
      <c r="U271" s="11">
        <f t="shared" si="14"/>
        <v>136</v>
      </c>
    </row>
    <row r="272" spans="1:33" x14ac:dyDescent="0.25">
      <c r="A272" s="11">
        <v>2018</v>
      </c>
      <c r="B272" s="11">
        <v>136</v>
      </c>
      <c r="C272" s="11">
        <v>1</v>
      </c>
      <c r="D272" s="1">
        <v>43101</v>
      </c>
      <c r="E272" s="1">
        <v>43465</v>
      </c>
      <c r="F272" s="1">
        <v>43465</v>
      </c>
      <c r="G272" s="11" t="s">
        <v>299</v>
      </c>
      <c r="H272" s="11" t="s">
        <v>300</v>
      </c>
      <c r="I272" s="11">
        <v>145</v>
      </c>
      <c r="J272" s="225">
        <v>43286</v>
      </c>
      <c r="K272" s="11" t="s">
        <v>684</v>
      </c>
      <c r="L272" s="11" t="s">
        <v>241</v>
      </c>
      <c r="M272" s="11">
        <v>3714</v>
      </c>
      <c r="N272" s="26">
        <v>3644400</v>
      </c>
      <c r="O272" s="26">
        <v>0</v>
      </c>
      <c r="P272" s="26">
        <v>0</v>
      </c>
      <c r="Q272" s="26" t="s">
        <v>243</v>
      </c>
      <c r="R272" s="26">
        <v>0</v>
      </c>
      <c r="S272" s="110">
        <f t="shared" si="12"/>
        <v>3644400</v>
      </c>
      <c r="T272" s="11" t="str">
        <f t="shared" si="13"/>
        <v>JULIO</v>
      </c>
      <c r="U272" s="11">
        <f t="shared" si="14"/>
        <v>145</v>
      </c>
    </row>
    <row r="273" spans="1:21" x14ac:dyDescent="0.25">
      <c r="A273" s="11">
        <v>2018</v>
      </c>
      <c r="B273" s="11">
        <v>136</v>
      </c>
      <c r="C273" s="11">
        <v>1</v>
      </c>
      <c r="D273" s="1">
        <v>43101</v>
      </c>
      <c r="E273" s="1">
        <v>43465</v>
      </c>
      <c r="F273" s="1">
        <v>43465</v>
      </c>
      <c r="G273" s="11" t="s">
        <v>299</v>
      </c>
      <c r="H273" s="11" t="s">
        <v>300</v>
      </c>
      <c r="I273" s="11">
        <v>158</v>
      </c>
      <c r="J273" s="225">
        <v>43314</v>
      </c>
      <c r="K273" s="11" t="s">
        <v>701</v>
      </c>
      <c r="L273" s="11" t="s">
        <v>241</v>
      </c>
      <c r="M273" s="11">
        <v>4379</v>
      </c>
      <c r="N273" s="26">
        <v>3647600</v>
      </c>
      <c r="O273" s="26">
        <v>3647600</v>
      </c>
      <c r="P273" s="26">
        <v>0</v>
      </c>
      <c r="Q273" s="26" t="s">
        <v>270</v>
      </c>
      <c r="R273" s="26">
        <v>0</v>
      </c>
      <c r="S273" s="110">
        <f t="shared" si="12"/>
        <v>0</v>
      </c>
      <c r="T273" s="11" t="str">
        <f t="shared" si="13"/>
        <v>AGOSTO</v>
      </c>
      <c r="U273" s="11">
        <f t="shared" si="14"/>
        <v>158</v>
      </c>
    </row>
    <row r="274" spans="1:21" x14ac:dyDescent="0.25">
      <c r="A274" s="11">
        <v>2018</v>
      </c>
      <c r="B274" s="11">
        <v>136</v>
      </c>
      <c r="C274" s="11">
        <v>1</v>
      </c>
      <c r="D274" s="1">
        <v>43101</v>
      </c>
      <c r="E274" s="1">
        <v>43465</v>
      </c>
      <c r="F274" s="1">
        <v>43465</v>
      </c>
      <c r="G274" s="11" t="s">
        <v>299</v>
      </c>
      <c r="H274" s="11" t="s">
        <v>300</v>
      </c>
      <c r="I274" s="11">
        <v>159</v>
      </c>
      <c r="J274" s="225">
        <v>43314</v>
      </c>
      <c r="K274" s="11" t="s">
        <v>702</v>
      </c>
      <c r="L274" s="11" t="s">
        <v>241</v>
      </c>
      <c r="M274" s="11">
        <v>4379</v>
      </c>
      <c r="N274" s="26">
        <v>3647600</v>
      </c>
      <c r="O274" s="26">
        <v>0</v>
      </c>
      <c r="P274" s="26">
        <v>0</v>
      </c>
      <c r="Q274" s="26" t="s">
        <v>243</v>
      </c>
      <c r="R274" s="26">
        <v>0</v>
      </c>
      <c r="S274" s="110">
        <f t="shared" si="12"/>
        <v>3647600</v>
      </c>
      <c r="T274" s="11" t="str">
        <f t="shared" si="13"/>
        <v>AGOSTO</v>
      </c>
      <c r="U274" s="11">
        <f t="shared" si="14"/>
        <v>159</v>
      </c>
    </row>
    <row r="275" spans="1:21" x14ac:dyDescent="0.25">
      <c r="A275" s="11">
        <v>2018</v>
      </c>
      <c r="B275" s="11">
        <v>136</v>
      </c>
      <c r="C275" s="11">
        <v>1</v>
      </c>
      <c r="D275" s="1">
        <v>43101</v>
      </c>
      <c r="E275" s="1">
        <v>43465</v>
      </c>
      <c r="F275" s="1">
        <v>43465</v>
      </c>
      <c r="G275" s="11" t="s">
        <v>299</v>
      </c>
      <c r="H275" s="11" t="s">
        <v>300</v>
      </c>
      <c r="I275" s="11">
        <v>180</v>
      </c>
      <c r="J275" s="225">
        <v>43348</v>
      </c>
      <c r="K275" s="11" t="s">
        <v>723</v>
      </c>
      <c r="L275" s="11" t="s">
        <v>241</v>
      </c>
      <c r="M275" s="11">
        <v>5149</v>
      </c>
      <c r="N275" s="26">
        <v>3526200</v>
      </c>
      <c r="O275" s="26">
        <v>0</v>
      </c>
      <c r="P275" s="26">
        <v>0</v>
      </c>
      <c r="Q275" s="26" t="s">
        <v>243</v>
      </c>
      <c r="R275" s="26">
        <v>0</v>
      </c>
      <c r="S275" s="110">
        <f t="shared" si="12"/>
        <v>3526200</v>
      </c>
      <c r="T275" s="11" t="str">
        <f t="shared" si="13"/>
        <v>SEPTIEMBRE</v>
      </c>
      <c r="U275" s="11">
        <f t="shared" si="14"/>
        <v>180</v>
      </c>
    </row>
    <row r="276" spans="1:21" x14ac:dyDescent="0.25">
      <c r="A276" s="11">
        <v>2018</v>
      </c>
      <c r="B276" s="11">
        <v>136</v>
      </c>
      <c r="C276" s="11">
        <v>1</v>
      </c>
      <c r="D276" s="1">
        <v>43101</v>
      </c>
      <c r="E276" s="1">
        <v>43465</v>
      </c>
      <c r="F276" s="1">
        <v>43465</v>
      </c>
      <c r="G276" s="11" t="s">
        <v>299</v>
      </c>
      <c r="H276" s="11" t="s">
        <v>300</v>
      </c>
      <c r="I276" s="11">
        <v>190</v>
      </c>
      <c r="J276" s="225">
        <v>43376</v>
      </c>
      <c r="K276" s="11" t="s">
        <v>793</v>
      </c>
      <c r="L276" s="11" t="s">
        <v>241</v>
      </c>
      <c r="M276" s="11">
        <v>5814</v>
      </c>
      <c r="N276" s="26">
        <v>3707100</v>
      </c>
      <c r="O276" s="26">
        <v>0</v>
      </c>
      <c r="P276" s="26">
        <v>0</v>
      </c>
      <c r="Q276" s="26" t="s">
        <v>243</v>
      </c>
      <c r="R276" s="26">
        <v>0</v>
      </c>
      <c r="S276" s="110">
        <f t="shared" si="12"/>
        <v>3707100</v>
      </c>
      <c r="T276" s="11" t="str">
        <f t="shared" si="13"/>
        <v>OCTUBRE</v>
      </c>
      <c r="U276" s="11">
        <f t="shared" si="14"/>
        <v>190</v>
      </c>
    </row>
    <row r="277" spans="1:21" x14ac:dyDescent="0.25">
      <c r="A277" s="11">
        <v>2018</v>
      </c>
      <c r="B277" s="11">
        <v>136</v>
      </c>
      <c r="C277" s="11">
        <v>1</v>
      </c>
      <c r="D277" s="1">
        <v>43101</v>
      </c>
      <c r="E277" s="1">
        <v>43465</v>
      </c>
      <c r="F277" s="1">
        <v>43465</v>
      </c>
      <c r="G277" s="11" t="s">
        <v>299</v>
      </c>
      <c r="H277" s="11" t="s">
        <v>300</v>
      </c>
      <c r="I277" s="11">
        <v>209</v>
      </c>
      <c r="J277" s="225">
        <v>43411</v>
      </c>
      <c r="K277" s="11" t="s">
        <v>794</v>
      </c>
      <c r="L277" s="11" t="s">
        <v>241</v>
      </c>
      <c r="M277" s="11">
        <v>6756</v>
      </c>
      <c r="N277" s="26">
        <v>3556600</v>
      </c>
      <c r="O277" s="26">
        <v>0</v>
      </c>
      <c r="P277" s="26">
        <v>0</v>
      </c>
      <c r="Q277" s="26" t="s">
        <v>243</v>
      </c>
      <c r="R277" s="26">
        <v>0</v>
      </c>
      <c r="S277" s="110">
        <f t="shared" si="12"/>
        <v>3556600</v>
      </c>
      <c r="T277" s="11" t="str">
        <f t="shared" si="13"/>
        <v>NOVIEMBRE</v>
      </c>
      <c r="U277" s="11">
        <f t="shared" si="14"/>
        <v>209</v>
      </c>
    </row>
    <row r="278" spans="1:21" x14ac:dyDescent="0.25">
      <c r="A278" s="11">
        <v>2018</v>
      </c>
      <c r="B278" s="11">
        <v>136</v>
      </c>
      <c r="C278" s="11">
        <v>1</v>
      </c>
      <c r="D278" s="1">
        <v>43101</v>
      </c>
      <c r="E278" s="1">
        <v>43465</v>
      </c>
      <c r="F278" s="1">
        <v>43465</v>
      </c>
      <c r="G278" s="11" t="s">
        <v>299</v>
      </c>
      <c r="H278" s="11" t="s">
        <v>300</v>
      </c>
      <c r="I278" s="11">
        <v>222</v>
      </c>
      <c r="J278" s="225">
        <v>43438</v>
      </c>
      <c r="K278" s="11" t="s">
        <v>863</v>
      </c>
      <c r="L278" s="11" t="s">
        <v>241</v>
      </c>
      <c r="M278" s="11">
        <v>7347</v>
      </c>
      <c r="N278" s="26">
        <v>3727900</v>
      </c>
      <c r="O278" s="26">
        <v>0</v>
      </c>
      <c r="P278" s="26">
        <v>0</v>
      </c>
      <c r="Q278" s="26" t="s">
        <v>243</v>
      </c>
      <c r="R278" s="26">
        <v>0</v>
      </c>
      <c r="S278" s="110">
        <f t="shared" si="12"/>
        <v>3727900</v>
      </c>
      <c r="T278" s="11" t="str">
        <f t="shared" si="13"/>
        <v>DICIEMBRE</v>
      </c>
      <c r="U278" s="11">
        <f t="shared" si="14"/>
        <v>222</v>
      </c>
    </row>
    <row r="279" spans="1:21" x14ac:dyDescent="0.25">
      <c r="A279" s="11">
        <v>2018</v>
      </c>
      <c r="B279" s="11">
        <v>136</v>
      </c>
      <c r="C279" s="11">
        <v>1</v>
      </c>
      <c r="D279" s="1">
        <v>43101</v>
      </c>
      <c r="E279" s="1">
        <v>43465</v>
      </c>
      <c r="F279" s="1">
        <v>43465</v>
      </c>
      <c r="G279" s="11" t="s">
        <v>299</v>
      </c>
      <c r="H279" s="11" t="s">
        <v>300</v>
      </c>
      <c r="I279" s="11">
        <v>229</v>
      </c>
      <c r="J279" s="225">
        <v>43448</v>
      </c>
      <c r="K279" s="11" t="s">
        <v>864</v>
      </c>
      <c r="L279" s="11" t="s">
        <v>241</v>
      </c>
      <c r="M279" s="11">
        <v>7707</v>
      </c>
      <c r="N279" s="26">
        <v>3540100</v>
      </c>
      <c r="O279" s="26">
        <v>0</v>
      </c>
      <c r="P279" s="26">
        <v>0</v>
      </c>
      <c r="Q279" s="26" t="s">
        <v>243</v>
      </c>
      <c r="R279" s="26">
        <v>0</v>
      </c>
      <c r="S279" s="110">
        <f t="shared" si="12"/>
        <v>3540100</v>
      </c>
      <c r="T279" s="11" t="str">
        <f t="shared" si="13"/>
        <v>DICIEMBRE</v>
      </c>
      <c r="U279" s="11">
        <f t="shared" si="14"/>
        <v>229</v>
      </c>
    </row>
    <row r="280" spans="1:21" x14ac:dyDescent="0.25">
      <c r="A280" s="11">
        <v>2018</v>
      </c>
      <c r="B280" s="11">
        <v>136</v>
      </c>
      <c r="C280" s="11">
        <v>1</v>
      </c>
      <c r="D280" s="1">
        <v>43101</v>
      </c>
      <c r="E280" s="1">
        <v>43465</v>
      </c>
      <c r="F280" s="1">
        <v>43465</v>
      </c>
      <c r="G280" s="11" t="s">
        <v>301</v>
      </c>
      <c r="H280" s="11" t="s">
        <v>302</v>
      </c>
      <c r="I280" s="11">
        <v>107</v>
      </c>
      <c r="J280" s="225">
        <v>43133</v>
      </c>
      <c r="K280" s="11" t="s">
        <v>623</v>
      </c>
      <c r="L280" s="11" t="s">
        <v>296</v>
      </c>
      <c r="M280" s="11">
        <v>713</v>
      </c>
      <c r="N280" s="26">
        <v>26802400</v>
      </c>
      <c r="O280" s="26">
        <v>0</v>
      </c>
      <c r="P280" s="26">
        <v>0</v>
      </c>
      <c r="Q280" s="26" t="s">
        <v>243</v>
      </c>
      <c r="R280" s="26">
        <v>0</v>
      </c>
      <c r="S280" s="110">
        <f t="shared" si="12"/>
        <v>26802400</v>
      </c>
      <c r="T280" s="11" t="str">
        <f t="shared" si="13"/>
        <v>FEBRERO</v>
      </c>
      <c r="U280" s="11">
        <f t="shared" si="14"/>
        <v>107</v>
      </c>
    </row>
    <row r="281" spans="1:21" x14ac:dyDescent="0.25">
      <c r="A281" s="11">
        <v>2018</v>
      </c>
      <c r="B281" s="11">
        <v>136</v>
      </c>
      <c r="C281" s="11">
        <v>1</v>
      </c>
      <c r="D281" s="1">
        <v>43101</v>
      </c>
      <c r="E281" s="1">
        <v>43465</v>
      </c>
      <c r="F281" s="1">
        <v>43465</v>
      </c>
      <c r="G281" s="11" t="s">
        <v>301</v>
      </c>
      <c r="H281" s="11" t="s">
        <v>302</v>
      </c>
      <c r="I281" s="11">
        <v>112</v>
      </c>
      <c r="J281" s="225">
        <v>43160</v>
      </c>
      <c r="K281" s="11" t="s">
        <v>523</v>
      </c>
      <c r="L281" s="11" t="s">
        <v>241</v>
      </c>
      <c r="M281" s="11">
        <v>1195</v>
      </c>
      <c r="N281" s="26">
        <v>1333200</v>
      </c>
      <c r="O281" s="26">
        <v>0</v>
      </c>
      <c r="P281" s="26">
        <v>0</v>
      </c>
      <c r="Q281" s="26" t="s">
        <v>243</v>
      </c>
      <c r="R281" s="26">
        <v>0</v>
      </c>
      <c r="S281" s="110">
        <f t="shared" si="12"/>
        <v>1333200</v>
      </c>
      <c r="T281" s="11" t="str">
        <f t="shared" si="13"/>
        <v>MARZO</v>
      </c>
      <c r="U281" s="11">
        <f t="shared" si="14"/>
        <v>112</v>
      </c>
    </row>
    <row r="282" spans="1:21" x14ac:dyDescent="0.25">
      <c r="A282" s="11">
        <v>2018</v>
      </c>
      <c r="B282" s="11">
        <v>136</v>
      </c>
      <c r="C282" s="11">
        <v>1</v>
      </c>
      <c r="D282" s="1">
        <v>43101</v>
      </c>
      <c r="E282" s="1">
        <v>43465</v>
      </c>
      <c r="F282" s="1">
        <v>43465</v>
      </c>
      <c r="G282" s="11" t="s">
        <v>301</v>
      </c>
      <c r="H282" s="11" t="s">
        <v>302</v>
      </c>
      <c r="I282" s="11">
        <v>114</v>
      </c>
      <c r="J282" s="225">
        <v>43164</v>
      </c>
      <c r="K282" s="11" t="s">
        <v>624</v>
      </c>
      <c r="L282" s="11" t="s">
        <v>241</v>
      </c>
      <c r="M282" s="11">
        <v>1331</v>
      </c>
      <c r="N282" s="26">
        <v>30555400</v>
      </c>
      <c r="O282" s="26">
        <v>0</v>
      </c>
      <c r="P282" s="26">
        <v>0</v>
      </c>
      <c r="Q282" s="26" t="s">
        <v>243</v>
      </c>
      <c r="R282" s="26">
        <v>0</v>
      </c>
      <c r="S282" s="110">
        <f t="shared" si="12"/>
        <v>30555400</v>
      </c>
      <c r="T282" s="11" t="str">
        <f t="shared" si="13"/>
        <v>MARZO</v>
      </c>
      <c r="U282" s="11">
        <f t="shared" si="14"/>
        <v>114</v>
      </c>
    </row>
    <row r="283" spans="1:21" x14ac:dyDescent="0.25">
      <c r="A283" s="11">
        <v>2018</v>
      </c>
      <c r="B283" s="11">
        <v>136</v>
      </c>
      <c r="C283" s="11">
        <v>1</v>
      </c>
      <c r="D283" s="1">
        <v>43101</v>
      </c>
      <c r="E283" s="1">
        <v>43465</v>
      </c>
      <c r="F283" s="1">
        <v>43465</v>
      </c>
      <c r="G283" s="11" t="s">
        <v>301</v>
      </c>
      <c r="H283" s="11" t="s">
        <v>302</v>
      </c>
      <c r="I283" s="11">
        <v>122</v>
      </c>
      <c r="J283" s="225">
        <v>43194</v>
      </c>
      <c r="K283" s="11" t="s">
        <v>596</v>
      </c>
      <c r="L283" s="11" t="s">
        <v>241</v>
      </c>
      <c r="M283" s="11">
        <v>1875</v>
      </c>
      <c r="N283" s="26">
        <v>30852700</v>
      </c>
      <c r="O283" s="26">
        <v>0</v>
      </c>
      <c r="P283" s="26">
        <v>0</v>
      </c>
      <c r="Q283" s="26" t="s">
        <v>243</v>
      </c>
      <c r="R283" s="26">
        <v>0</v>
      </c>
      <c r="S283" s="110">
        <f t="shared" si="12"/>
        <v>30852700</v>
      </c>
      <c r="T283" s="11" t="str">
        <f t="shared" si="13"/>
        <v>ABRIL</v>
      </c>
      <c r="U283" s="11">
        <f t="shared" si="14"/>
        <v>122</v>
      </c>
    </row>
    <row r="284" spans="1:21" x14ac:dyDescent="0.25">
      <c r="A284" s="11">
        <v>2018</v>
      </c>
      <c r="B284" s="11">
        <v>136</v>
      </c>
      <c r="C284" s="11">
        <v>1</v>
      </c>
      <c r="D284" s="1">
        <v>43101</v>
      </c>
      <c r="E284" s="1">
        <v>43465</v>
      </c>
      <c r="F284" s="1">
        <v>43465</v>
      </c>
      <c r="G284" s="11" t="s">
        <v>301</v>
      </c>
      <c r="H284" s="11" t="s">
        <v>302</v>
      </c>
      <c r="I284" s="11">
        <v>128</v>
      </c>
      <c r="J284" s="225">
        <v>43224</v>
      </c>
      <c r="K284" s="11" t="s">
        <v>625</v>
      </c>
      <c r="L284" s="11" t="s">
        <v>241</v>
      </c>
      <c r="M284" s="11">
        <v>2456</v>
      </c>
      <c r="N284" s="26">
        <v>29680900</v>
      </c>
      <c r="O284" s="26">
        <v>0</v>
      </c>
      <c r="P284" s="26">
        <v>0</v>
      </c>
      <c r="Q284" s="26" t="s">
        <v>243</v>
      </c>
      <c r="R284" s="26">
        <v>0</v>
      </c>
      <c r="S284" s="110">
        <f t="shared" si="12"/>
        <v>29680900</v>
      </c>
      <c r="T284" s="11" t="str">
        <f t="shared" si="13"/>
        <v>MAYO</v>
      </c>
      <c r="U284" s="11">
        <f t="shared" si="14"/>
        <v>128</v>
      </c>
    </row>
    <row r="285" spans="1:21" x14ac:dyDescent="0.25">
      <c r="A285" s="11">
        <v>2018</v>
      </c>
      <c r="B285" s="11">
        <v>136</v>
      </c>
      <c r="C285" s="11">
        <v>1</v>
      </c>
      <c r="D285" s="1">
        <v>43101</v>
      </c>
      <c r="E285" s="1">
        <v>43465</v>
      </c>
      <c r="F285" s="1">
        <v>43465</v>
      </c>
      <c r="G285" s="11" t="s">
        <v>301</v>
      </c>
      <c r="H285" s="11" t="s">
        <v>302</v>
      </c>
      <c r="I285" s="11">
        <v>132</v>
      </c>
      <c r="J285" s="225">
        <v>43241</v>
      </c>
      <c r="K285" s="11" t="s">
        <v>640</v>
      </c>
      <c r="L285" s="11" t="s">
        <v>241</v>
      </c>
      <c r="M285" s="11">
        <v>2720</v>
      </c>
      <c r="N285" s="26">
        <v>6934586</v>
      </c>
      <c r="O285" s="26">
        <v>6934586</v>
      </c>
      <c r="P285" s="26">
        <v>0</v>
      </c>
      <c r="Q285" s="26" t="s">
        <v>270</v>
      </c>
      <c r="R285" s="26">
        <v>0</v>
      </c>
      <c r="S285" s="110">
        <f t="shared" si="12"/>
        <v>0</v>
      </c>
      <c r="T285" s="11" t="str">
        <f t="shared" si="13"/>
        <v>MAYO</v>
      </c>
      <c r="U285" s="11">
        <f t="shared" si="14"/>
        <v>132</v>
      </c>
    </row>
    <row r="286" spans="1:21" x14ac:dyDescent="0.25">
      <c r="A286" s="11">
        <v>2018</v>
      </c>
      <c r="B286" s="11">
        <v>136</v>
      </c>
      <c r="C286" s="11">
        <v>1</v>
      </c>
      <c r="D286" s="1">
        <v>43101</v>
      </c>
      <c r="E286" s="1">
        <v>43465</v>
      </c>
      <c r="F286" s="1">
        <v>43465</v>
      </c>
      <c r="G286" s="11" t="s">
        <v>301</v>
      </c>
      <c r="H286" s="11" t="s">
        <v>302</v>
      </c>
      <c r="I286" s="11">
        <v>134</v>
      </c>
      <c r="J286" s="225">
        <v>43252</v>
      </c>
      <c r="K286" s="11" t="s">
        <v>656</v>
      </c>
      <c r="L286" s="11" t="s">
        <v>241</v>
      </c>
      <c r="M286" s="11">
        <v>2992</v>
      </c>
      <c r="N286" s="26">
        <v>29993500</v>
      </c>
      <c r="O286" s="26">
        <v>0</v>
      </c>
      <c r="P286" s="26">
        <v>0</v>
      </c>
      <c r="Q286" s="26" t="s">
        <v>243</v>
      </c>
      <c r="R286" s="26">
        <v>0</v>
      </c>
      <c r="S286" s="110">
        <f t="shared" si="12"/>
        <v>29993500</v>
      </c>
      <c r="T286" s="11" t="str">
        <f t="shared" si="13"/>
        <v>JUNIO</v>
      </c>
      <c r="U286" s="11">
        <f t="shared" si="14"/>
        <v>134</v>
      </c>
    </row>
    <row r="287" spans="1:21" x14ac:dyDescent="0.25">
      <c r="A287" s="11">
        <v>2018</v>
      </c>
      <c r="B287" s="11">
        <v>136</v>
      </c>
      <c r="C287" s="11">
        <v>1</v>
      </c>
      <c r="D287" s="1">
        <v>43101</v>
      </c>
      <c r="E287" s="1">
        <v>43465</v>
      </c>
      <c r="F287" s="1">
        <v>43465</v>
      </c>
      <c r="G287" s="11" t="s">
        <v>301</v>
      </c>
      <c r="H287" s="11" t="s">
        <v>302</v>
      </c>
      <c r="I287" s="11">
        <v>136</v>
      </c>
      <c r="J287" s="225">
        <v>43263</v>
      </c>
      <c r="K287" s="11" t="s">
        <v>660</v>
      </c>
      <c r="L287" s="11" t="s">
        <v>241</v>
      </c>
      <c r="M287" s="11">
        <v>3199</v>
      </c>
      <c r="N287" s="26">
        <v>7140564</v>
      </c>
      <c r="O287" s="26">
        <v>7140564</v>
      </c>
      <c r="P287" s="26">
        <v>0</v>
      </c>
      <c r="Q287" s="26" t="s">
        <v>270</v>
      </c>
      <c r="R287" s="26">
        <v>0</v>
      </c>
      <c r="S287" s="110">
        <f t="shared" si="12"/>
        <v>0</v>
      </c>
      <c r="T287" s="11" t="str">
        <f t="shared" si="13"/>
        <v>JUNIO</v>
      </c>
      <c r="U287" s="11">
        <f t="shared" si="14"/>
        <v>136</v>
      </c>
    </row>
    <row r="288" spans="1:21" x14ac:dyDescent="0.25">
      <c r="A288" s="11">
        <v>2018</v>
      </c>
      <c r="B288" s="11">
        <v>136</v>
      </c>
      <c r="C288" s="11">
        <v>1</v>
      </c>
      <c r="D288" s="1">
        <v>43101</v>
      </c>
      <c r="E288" s="1">
        <v>43465</v>
      </c>
      <c r="F288" s="1">
        <v>43465</v>
      </c>
      <c r="G288" s="11" t="s">
        <v>301</v>
      </c>
      <c r="H288" s="11" t="s">
        <v>302</v>
      </c>
      <c r="I288" s="11">
        <v>145</v>
      </c>
      <c r="J288" s="225">
        <v>43286</v>
      </c>
      <c r="K288" s="11" t="s">
        <v>684</v>
      </c>
      <c r="L288" s="11" t="s">
        <v>241</v>
      </c>
      <c r="M288" s="11">
        <v>3714</v>
      </c>
      <c r="N288" s="26">
        <v>70461900</v>
      </c>
      <c r="O288" s="26">
        <v>0</v>
      </c>
      <c r="P288" s="26">
        <v>0</v>
      </c>
      <c r="Q288" s="26" t="s">
        <v>243</v>
      </c>
      <c r="R288" s="26">
        <v>0</v>
      </c>
      <c r="S288" s="110">
        <f t="shared" si="12"/>
        <v>70461900</v>
      </c>
      <c r="T288" s="11" t="str">
        <f t="shared" si="13"/>
        <v>JULIO</v>
      </c>
      <c r="U288" s="11">
        <f t="shared" si="14"/>
        <v>145</v>
      </c>
    </row>
    <row r="289" spans="1:21" x14ac:dyDescent="0.25">
      <c r="A289" s="11">
        <v>2018</v>
      </c>
      <c r="B289" s="11">
        <v>136</v>
      </c>
      <c r="C289" s="11">
        <v>1</v>
      </c>
      <c r="D289" s="1">
        <v>43101</v>
      </c>
      <c r="E289" s="1">
        <v>43465</v>
      </c>
      <c r="F289" s="1">
        <v>43465</v>
      </c>
      <c r="G289" s="11" t="s">
        <v>301</v>
      </c>
      <c r="H289" s="11" t="s">
        <v>302</v>
      </c>
      <c r="I289" s="11">
        <v>158</v>
      </c>
      <c r="J289" s="225">
        <v>43314</v>
      </c>
      <c r="K289" s="11" t="s">
        <v>701</v>
      </c>
      <c r="L289" s="11" t="s">
        <v>241</v>
      </c>
      <c r="M289" s="11">
        <v>4379</v>
      </c>
      <c r="N289" s="26">
        <v>33575600</v>
      </c>
      <c r="O289" s="26">
        <v>33575600</v>
      </c>
      <c r="P289" s="26">
        <v>0</v>
      </c>
      <c r="Q289" s="26" t="s">
        <v>270</v>
      </c>
      <c r="R289" s="26">
        <v>0</v>
      </c>
      <c r="S289" s="110">
        <f t="shared" si="12"/>
        <v>0</v>
      </c>
      <c r="T289" s="11" t="str">
        <f t="shared" si="13"/>
        <v>AGOSTO</v>
      </c>
      <c r="U289" s="11">
        <f t="shared" si="14"/>
        <v>158</v>
      </c>
    </row>
    <row r="290" spans="1:21" x14ac:dyDescent="0.25">
      <c r="A290" s="11">
        <v>2018</v>
      </c>
      <c r="B290" s="11">
        <v>136</v>
      </c>
      <c r="C290" s="11">
        <v>1</v>
      </c>
      <c r="D290" s="1">
        <v>43101</v>
      </c>
      <c r="E290" s="1">
        <v>43465</v>
      </c>
      <c r="F290" s="1">
        <v>43465</v>
      </c>
      <c r="G290" s="11" t="s">
        <v>301</v>
      </c>
      <c r="H290" s="11" t="s">
        <v>302</v>
      </c>
      <c r="I290" s="11">
        <v>159</v>
      </c>
      <c r="J290" s="225">
        <v>43314</v>
      </c>
      <c r="K290" s="11" t="s">
        <v>702</v>
      </c>
      <c r="L290" s="11" t="s">
        <v>241</v>
      </c>
      <c r="M290" s="11">
        <v>4379</v>
      </c>
      <c r="N290" s="26">
        <v>33575600</v>
      </c>
      <c r="O290" s="26">
        <v>0</v>
      </c>
      <c r="P290" s="26">
        <v>0</v>
      </c>
      <c r="Q290" s="26" t="s">
        <v>243</v>
      </c>
      <c r="R290" s="26">
        <v>0</v>
      </c>
      <c r="S290" s="110">
        <f t="shared" si="12"/>
        <v>33575600</v>
      </c>
      <c r="T290" s="11" t="str">
        <f t="shared" si="13"/>
        <v>AGOSTO</v>
      </c>
      <c r="U290" s="11">
        <f t="shared" si="14"/>
        <v>159</v>
      </c>
    </row>
    <row r="291" spans="1:21" x14ac:dyDescent="0.25">
      <c r="A291" s="11">
        <v>2018</v>
      </c>
      <c r="B291" s="11">
        <v>136</v>
      </c>
      <c r="C291" s="11">
        <v>1</v>
      </c>
      <c r="D291" s="1">
        <v>43101</v>
      </c>
      <c r="E291" s="1">
        <v>43465</v>
      </c>
      <c r="F291" s="1">
        <v>43465</v>
      </c>
      <c r="G291" s="11" t="s">
        <v>301</v>
      </c>
      <c r="H291" s="11" t="s">
        <v>302</v>
      </c>
      <c r="I291" s="11">
        <v>167</v>
      </c>
      <c r="J291" s="225">
        <v>43334</v>
      </c>
      <c r="K291" s="11" t="s">
        <v>724</v>
      </c>
      <c r="L291" s="11" t="s">
        <v>241</v>
      </c>
      <c r="M291" s="11">
        <v>4798</v>
      </c>
      <c r="N291" s="26">
        <v>5976</v>
      </c>
      <c r="O291" s="26">
        <v>0</v>
      </c>
      <c r="P291" s="26">
        <v>0</v>
      </c>
      <c r="Q291" s="26" t="s">
        <v>243</v>
      </c>
      <c r="R291" s="26">
        <v>0</v>
      </c>
      <c r="S291" s="110">
        <f t="shared" si="12"/>
        <v>5976</v>
      </c>
      <c r="T291" s="11" t="str">
        <f t="shared" si="13"/>
        <v>AGOSTO</v>
      </c>
      <c r="U291" s="11">
        <f t="shared" si="14"/>
        <v>167</v>
      </c>
    </row>
    <row r="292" spans="1:21" x14ac:dyDescent="0.25">
      <c r="A292" s="11">
        <v>2018</v>
      </c>
      <c r="B292" s="11">
        <v>136</v>
      </c>
      <c r="C292" s="11">
        <v>1</v>
      </c>
      <c r="D292" s="1">
        <v>43101</v>
      </c>
      <c r="E292" s="1">
        <v>43465</v>
      </c>
      <c r="F292" s="1">
        <v>43465</v>
      </c>
      <c r="G292" s="11" t="s">
        <v>301</v>
      </c>
      <c r="H292" s="11" t="s">
        <v>302</v>
      </c>
      <c r="I292" s="11">
        <v>180</v>
      </c>
      <c r="J292" s="225">
        <v>43348</v>
      </c>
      <c r="K292" s="11" t="s">
        <v>723</v>
      </c>
      <c r="L292" s="11" t="s">
        <v>241</v>
      </c>
      <c r="M292" s="11">
        <v>5149</v>
      </c>
      <c r="N292" s="26">
        <v>29002200</v>
      </c>
      <c r="O292" s="26">
        <v>0</v>
      </c>
      <c r="P292" s="26">
        <v>0</v>
      </c>
      <c r="Q292" s="26" t="s">
        <v>243</v>
      </c>
      <c r="R292" s="26">
        <v>0</v>
      </c>
      <c r="S292" s="110">
        <f t="shared" si="12"/>
        <v>29002200</v>
      </c>
      <c r="T292" s="11" t="str">
        <f t="shared" si="13"/>
        <v>SEPTIEMBRE</v>
      </c>
      <c r="U292" s="11">
        <f t="shared" si="14"/>
        <v>180</v>
      </c>
    </row>
    <row r="293" spans="1:21" x14ac:dyDescent="0.25">
      <c r="A293" s="11">
        <v>2018</v>
      </c>
      <c r="B293" s="11">
        <v>136</v>
      </c>
      <c r="C293" s="11">
        <v>1</v>
      </c>
      <c r="D293" s="1">
        <v>43101</v>
      </c>
      <c r="E293" s="1">
        <v>43465</v>
      </c>
      <c r="F293" s="1">
        <v>43465</v>
      </c>
      <c r="G293" s="11" t="s">
        <v>301</v>
      </c>
      <c r="H293" s="11" t="s">
        <v>302</v>
      </c>
      <c r="I293" s="11">
        <v>190</v>
      </c>
      <c r="J293" s="225">
        <v>43376</v>
      </c>
      <c r="K293" s="11" t="s">
        <v>793</v>
      </c>
      <c r="L293" s="11" t="s">
        <v>241</v>
      </c>
      <c r="M293" s="11">
        <v>5814</v>
      </c>
      <c r="N293" s="26">
        <v>33315400</v>
      </c>
      <c r="O293" s="26">
        <v>0</v>
      </c>
      <c r="P293" s="26">
        <v>0</v>
      </c>
      <c r="Q293" s="26" t="s">
        <v>243</v>
      </c>
      <c r="R293" s="26">
        <v>0</v>
      </c>
      <c r="S293" s="110">
        <f t="shared" si="12"/>
        <v>33315400</v>
      </c>
      <c r="T293" s="11" t="str">
        <f t="shared" si="13"/>
        <v>OCTUBRE</v>
      </c>
      <c r="U293" s="11">
        <f t="shared" si="14"/>
        <v>190</v>
      </c>
    </row>
    <row r="294" spans="1:21" x14ac:dyDescent="0.25">
      <c r="A294" s="11">
        <v>2018</v>
      </c>
      <c r="B294" s="11">
        <v>136</v>
      </c>
      <c r="C294" s="11">
        <v>1</v>
      </c>
      <c r="D294" s="1">
        <v>43101</v>
      </c>
      <c r="E294" s="1">
        <v>43465</v>
      </c>
      <c r="F294" s="1">
        <v>43465</v>
      </c>
      <c r="G294" s="11" t="s">
        <v>301</v>
      </c>
      <c r="H294" s="11" t="s">
        <v>302</v>
      </c>
      <c r="I294" s="11">
        <v>209</v>
      </c>
      <c r="J294" s="225">
        <v>43411</v>
      </c>
      <c r="K294" s="11" t="s">
        <v>794</v>
      </c>
      <c r="L294" s="11" t="s">
        <v>241</v>
      </c>
      <c r="M294" s="11">
        <v>6756</v>
      </c>
      <c r="N294" s="26">
        <v>29729600</v>
      </c>
      <c r="O294" s="26">
        <v>0</v>
      </c>
      <c r="P294" s="26">
        <v>0</v>
      </c>
      <c r="Q294" s="26" t="s">
        <v>243</v>
      </c>
      <c r="R294" s="26">
        <v>0</v>
      </c>
      <c r="S294" s="110">
        <f t="shared" si="12"/>
        <v>29729600</v>
      </c>
      <c r="T294" s="11" t="str">
        <f t="shared" si="13"/>
        <v>NOVIEMBRE</v>
      </c>
      <c r="U294" s="11">
        <f t="shared" si="14"/>
        <v>209</v>
      </c>
    </row>
    <row r="295" spans="1:21" x14ac:dyDescent="0.25">
      <c r="A295" s="11">
        <v>2018</v>
      </c>
      <c r="B295" s="11">
        <v>136</v>
      </c>
      <c r="C295" s="11">
        <v>1</v>
      </c>
      <c r="D295" s="1">
        <v>43101</v>
      </c>
      <c r="E295" s="1">
        <v>43465</v>
      </c>
      <c r="F295" s="1">
        <v>43465</v>
      </c>
      <c r="G295" s="11" t="s">
        <v>301</v>
      </c>
      <c r="H295" s="11" t="s">
        <v>302</v>
      </c>
      <c r="I295" s="11">
        <v>212</v>
      </c>
      <c r="J295" s="225">
        <v>43420</v>
      </c>
      <c r="K295" s="11" t="s">
        <v>795</v>
      </c>
      <c r="L295" s="11" t="s">
        <v>241</v>
      </c>
      <c r="M295" s="11">
        <v>6922</v>
      </c>
      <c r="N295" s="26">
        <v>9946</v>
      </c>
      <c r="O295" s="26">
        <v>0</v>
      </c>
      <c r="P295" s="26">
        <v>0</v>
      </c>
      <c r="Q295" s="26" t="s">
        <v>243</v>
      </c>
      <c r="R295" s="26">
        <v>0</v>
      </c>
      <c r="S295" s="110">
        <f t="shared" si="12"/>
        <v>9946</v>
      </c>
      <c r="T295" s="11" t="str">
        <f t="shared" si="13"/>
        <v>NOVIEMBRE</v>
      </c>
      <c r="U295" s="11">
        <f t="shared" si="14"/>
        <v>212</v>
      </c>
    </row>
    <row r="296" spans="1:21" x14ac:dyDescent="0.25">
      <c r="A296" s="11">
        <v>2018</v>
      </c>
      <c r="B296" s="11">
        <v>136</v>
      </c>
      <c r="C296" s="11">
        <v>1</v>
      </c>
      <c r="D296" s="1">
        <v>43101</v>
      </c>
      <c r="E296" s="1">
        <v>43465</v>
      </c>
      <c r="F296" s="1">
        <v>43465</v>
      </c>
      <c r="G296" s="11" t="s">
        <v>301</v>
      </c>
      <c r="H296" s="11" t="s">
        <v>302</v>
      </c>
      <c r="I296" s="11">
        <v>222</v>
      </c>
      <c r="J296" s="225">
        <v>43438</v>
      </c>
      <c r="K296" s="11" t="s">
        <v>863</v>
      </c>
      <c r="L296" s="11" t="s">
        <v>241</v>
      </c>
      <c r="M296" s="11">
        <v>7347</v>
      </c>
      <c r="N296" s="26">
        <v>30898600</v>
      </c>
      <c r="O296" s="26">
        <v>0</v>
      </c>
      <c r="P296" s="26">
        <v>0</v>
      </c>
      <c r="Q296" s="26" t="s">
        <v>243</v>
      </c>
      <c r="R296" s="26">
        <v>0</v>
      </c>
      <c r="S296" s="110">
        <f t="shared" si="12"/>
        <v>30898600</v>
      </c>
      <c r="T296" s="11" t="str">
        <f t="shared" si="13"/>
        <v>DICIEMBRE</v>
      </c>
      <c r="U296" s="11">
        <f t="shared" si="14"/>
        <v>222</v>
      </c>
    </row>
    <row r="297" spans="1:21" x14ac:dyDescent="0.25">
      <c r="A297" s="11">
        <v>2018</v>
      </c>
      <c r="B297" s="11">
        <v>136</v>
      </c>
      <c r="C297" s="11">
        <v>1</v>
      </c>
      <c r="D297" s="1">
        <v>43101</v>
      </c>
      <c r="E297" s="1">
        <v>43465</v>
      </c>
      <c r="F297" s="1">
        <v>43465</v>
      </c>
      <c r="G297" s="11" t="s">
        <v>301</v>
      </c>
      <c r="H297" s="11" t="s">
        <v>302</v>
      </c>
      <c r="I297" s="11">
        <v>229</v>
      </c>
      <c r="J297" s="225">
        <v>43448</v>
      </c>
      <c r="K297" s="11" t="s">
        <v>864</v>
      </c>
      <c r="L297" s="11" t="s">
        <v>241</v>
      </c>
      <c r="M297" s="11">
        <v>7707</v>
      </c>
      <c r="N297" s="26">
        <v>36986600</v>
      </c>
      <c r="O297" s="26">
        <v>0</v>
      </c>
      <c r="P297" s="26">
        <v>0</v>
      </c>
      <c r="Q297" s="26" t="s">
        <v>243</v>
      </c>
      <c r="R297" s="26">
        <v>0</v>
      </c>
      <c r="S297" s="110">
        <f t="shared" si="12"/>
        <v>36986600</v>
      </c>
      <c r="T297" s="11" t="str">
        <f t="shared" si="13"/>
        <v>DICIEMBRE</v>
      </c>
      <c r="U297" s="11">
        <f t="shared" si="14"/>
        <v>229</v>
      </c>
    </row>
    <row r="298" spans="1:21" x14ac:dyDescent="0.25">
      <c r="A298" s="11">
        <v>2018</v>
      </c>
      <c r="B298" s="11">
        <v>136</v>
      </c>
      <c r="C298" s="11">
        <v>1</v>
      </c>
      <c r="D298" s="1">
        <v>43101</v>
      </c>
      <c r="E298" s="1">
        <v>43465</v>
      </c>
      <c r="F298" s="1">
        <v>43465</v>
      </c>
      <c r="G298" s="11" t="s">
        <v>303</v>
      </c>
      <c r="H298" s="11" t="s">
        <v>304</v>
      </c>
      <c r="I298" s="11">
        <v>107</v>
      </c>
      <c r="J298" s="225">
        <v>43133</v>
      </c>
      <c r="K298" s="11" t="s">
        <v>623</v>
      </c>
      <c r="L298" s="11" t="s">
        <v>296</v>
      </c>
      <c r="M298" s="11">
        <v>713</v>
      </c>
      <c r="N298" s="26">
        <v>4633865</v>
      </c>
      <c r="O298" s="26">
        <v>0</v>
      </c>
      <c r="P298" s="26">
        <v>0</v>
      </c>
      <c r="Q298" s="26" t="s">
        <v>243</v>
      </c>
      <c r="R298" s="26">
        <v>0</v>
      </c>
      <c r="S298" s="110">
        <f t="shared" si="12"/>
        <v>4633865</v>
      </c>
      <c r="T298" s="11" t="str">
        <f t="shared" si="13"/>
        <v>FEBRERO</v>
      </c>
      <c r="U298" s="11">
        <f t="shared" si="14"/>
        <v>107</v>
      </c>
    </row>
    <row r="299" spans="1:21" x14ac:dyDescent="0.25">
      <c r="A299" s="11">
        <v>2018</v>
      </c>
      <c r="B299" s="11">
        <v>136</v>
      </c>
      <c r="C299" s="11">
        <v>1</v>
      </c>
      <c r="D299" s="1">
        <v>43101</v>
      </c>
      <c r="E299" s="1">
        <v>43465</v>
      </c>
      <c r="F299" s="1">
        <v>43465</v>
      </c>
      <c r="G299" s="11" t="s">
        <v>303</v>
      </c>
      <c r="H299" s="11" t="s">
        <v>304</v>
      </c>
      <c r="I299" s="11">
        <v>111</v>
      </c>
      <c r="J299" s="225">
        <v>43147</v>
      </c>
      <c r="K299" s="11" t="s">
        <v>516</v>
      </c>
      <c r="L299" s="11" t="s">
        <v>241</v>
      </c>
      <c r="M299" s="11">
        <v>1026</v>
      </c>
      <c r="N299" s="26">
        <v>4481068</v>
      </c>
      <c r="O299" s="26">
        <v>0</v>
      </c>
      <c r="P299" s="26">
        <v>0</v>
      </c>
      <c r="Q299" s="26" t="s">
        <v>243</v>
      </c>
      <c r="R299" s="26">
        <v>0</v>
      </c>
      <c r="S299" s="110">
        <f t="shared" si="12"/>
        <v>4481068</v>
      </c>
      <c r="T299" s="11" t="str">
        <f t="shared" si="13"/>
        <v>FEBRERO</v>
      </c>
      <c r="U299" s="11">
        <f t="shared" si="14"/>
        <v>111</v>
      </c>
    </row>
    <row r="300" spans="1:21" x14ac:dyDescent="0.25">
      <c r="A300" s="11">
        <v>2018</v>
      </c>
      <c r="B300" s="11">
        <v>136</v>
      </c>
      <c r="C300" s="11">
        <v>1</v>
      </c>
      <c r="D300" s="1">
        <v>43101</v>
      </c>
      <c r="E300" s="1">
        <v>43465</v>
      </c>
      <c r="F300" s="1">
        <v>43465</v>
      </c>
      <c r="G300" s="11" t="s">
        <v>303</v>
      </c>
      <c r="H300" s="11" t="s">
        <v>304</v>
      </c>
      <c r="I300" s="11">
        <v>114</v>
      </c>
      <c r="J300" s="225">
        <v>43164</v>
      </c>
      <c r="K300" s="11" t="s">
        <v>624</v>
      </c>
      <c r="L300" s="11" t="s">
        <v>241</v>
      </c>
      <c r="M300" s="11">
        <v>1331</v>
      </c>
      <c r="N300" s="26">
        <v>5699817</v>
      </c>
      <c r="O300" s="26">
        <v>0</v>
      </c>
      <c r="P300" s="26">
        <v>0</v>
      </c>
      <c r="Q300" s="26" t="s">
        <v>243</v>
      </c>
      <c r="R300" s="26">
        <v>0</v>
      </c>
      <c r="S300" s="110">
        <f t="shared" si="12"/>
        <v>5699817</v>
      </c>
      <c r="T300" s="11" t="str">
        <f t="shared" si="13"/>
        <v>MARZO</v>
      </c>
      <c r="U300" s="11">
        <f t="shared" si="14"/>
        <v>114</v>
      </c>
    </row>
    <row r="301" spans="1:21" x14ac:dyDescent="0.25">
      <c r="A301" s="11">
        <v>2018</v>
      </c>
      <c r="B301" s="11">
        <v>136</v>
      </c>
      <c r="C301" s="11">
        <v>1</v>
      </c>
      <c r="D301" s="1">
        <v>43101</v>
      </c>
      <c r="E301" s="1">
        <v>43465</v>
      </c>
      <c r="F301" s="1">
        <v>43465</v>
      </c>
      <c r="G301" s="11" t="s">
        <v>303</v>
      </c>
      <c r="H301" s="11" t="s">
        <v>304</v>
      </c>
      <c r="I301" s="11">
        <v>122</v>
      </c>
      <c r="J301" s="225">
        <v>43194</v>
      </c>
      <c r="K301" s="11" t="s">
        <v>596</v>
      </c>
      <c r="L301" s="11" t="s">
        <v>241</v>
      </c>
      <c r="M301" s="11">
        <v>1875</v>
      </c>
      <c r="N301" s="26">
        <v>5601361</v>
      </c>
      <c r="O301" s="26">
        <v>0</v>
      </c>
      <c r="P301" s="26">
        <v>0</v>
      </c>
      <c r="Q301" s="26" t="s">
        <v>243</v>
      </c>
      <c r="R301" s="26">
        <v>0</v>
      </c>
      <c r="S301" s="110">
        <f t="shared" si="12"/>
        <v>5601361</v>
      </c>
      <c r="T301" s="11" t="str">
        <f t="shared" si="13"/>
        <v>ABRIL</v>
      </c>
      <c r="U301" s="11">
        <f t="shared" si="14"/>
        <v>122</v>
      </c>
    </row>
    <row r="302" spans="1:21" x14ac:dyDescent="0.25">
      <c r="A302" s="11">
        <v>2018</v>
      </c>
      <c r="B302" s="11">
        <v>136</v>
      </c>
      <c r="C302" s="11">
        <v>1</v>
      </c>
      <c r="D302" s="1">
        <v>43101</v>
      </c>
      <c r="E302" s="1">
        <v>43465</v>
      </c>
      <c r="F302" s="1">
        <v>43465</v>
      </c>
      <c r="G302" s="11" t="s">
        <v>303</v>
      </c>
      <c r="H302" s="11" t="s">
        <v>304</v>
      </c>
      <c r="I302" s="11">
        <v>128</v>
      </c>
      <c r="J302" s="225">
        <v>43224</v>
      </c>
      <c r="K302" s="11" t="s">
        <v>625</v>
      </c>
      <c r="L302" s="11" t="s">
        <v>241</v>
      </c>
      <c r="M302" s="11">
        <v>2456</v>
      </c>
      <c r="N302" s="26">
        <v>5886675</v>
      </c>
      <c r="O302" s="26">
        <v>0</v>
      </c>
      <c r="P302" s="26">
        <v>0</v>
      </c>
      <c r="Q302" s="26" t="s">
        <v>243</v>
      </c>
      <c r="R302" s="26">
        <v>0</v>
      </c>
      <c r="S302" s="110">
        <f t="shared" si="12"/>
        <v>5886675</v>
      </c>
      <c r="T302" s="11" t="str">
        <f t="shared" si="13"/>
        <v>MAYO</v>
      </c>
      <c r="U302" s="11">
        <f t="shared" si="14"/>
        <v>128</v>
      </c>
    </row>
    <row r="303" spans="1:21" x14ac:dyDescent="0.25">
      <c r="A303" s="11">
        <v>2018</v>
      </c>
      <c r="B303" s="11">
        <v>136</v>
      </c>
      <c r="C303" s="11">
        <v>1</v>
      </c>
      <c r="D303" s="1">
        <v>43101</v>
      </c>
      <c r="E303" s="1">
        <v>43465</v>
      </c>
      <c r="F303" s="1">
        <v>43465</v>
      </c>
      <c r="G303" s="11" t="s">
        <v>303</v>
      </c>
      <c r="H303" s="11" t="s">
        <v>304</v>
      </c>
      <c r="I303" s="11">
        <v>134</v>
      </c>
      <c r="J303" s="225">
        <v>43252</v>
      </c>
      <c r="K303" s="11" t="s">
        <v>656</v>
      </c>
      <c r="L303" s="11" t="s">
        <v>241</v>
      </c>
      <c r="M303" s="11">
        <v>2992</v>
      </c>
      <c r="N303" s="26">
        <v>5635928</v>
      </c>
      <c r="O303" s="26">
        <v>0</v>
      </c>
      <c r="P303" s="26">
        <v>0</v>
      </c>
      <c r="Q303" s="26" t="s">
        <v>243</v>
      </c>
      <c r="R303" s="26">
        <v>0</v>
      </c>
      <c r="S303" s="110">
        <f t="shared" si="12"/>
        <v>5635928</v>
      </c>
      <c r="T303" s="11" t="str">
        <f t="shared" si="13"/>
        <v>JUNIO</v>
      </c>
      <c r="U303" s="11">
        <f t="shared" si="14"/>
        <v>134</v>
      </c>
    </row>
    <row r="304" spans="1:21" x14ac:dyDescent="0.25">
      <c r="A304" s="11">
        <v>2018</v>
      </c>
      <c r="B304" s="11">
        <v>136</v>
      </c>
      <c r="C304" s="11">
        <v>1</v>
      </c>
      <c r="D304" s="1">
        <v>43101</v>
      </c>
      <c r="E304" s="1">
        <v>43465</v>
      </c>
      <c r="F304" s="1">
        <v>43465</v>
      </c>
      <c r="G304" s="11" t="s">
        <v>303</v>
      </c>
      <c r="H304" s="11" t="s">
        <v>304</v>
      </c>
      <c r="I304" s="11">
        <v>145</v>
      </c>
      <c r="J304" s="225">
        <v>43286</v>
      </c>
      <c r="K304" s="11" t="s">
        <v>684</v>
      </c>
      <c r="L304" s="11" t="s">
        <v>241</v>
      </c>
      <c r="M304" s="11">
        <v>3714</v>
      </c>
      <c r="N304" s="26">
        <v>12915966</v>
      </c>
      <c r="O304" s="26">
        <v>0</v>
      </c>
      <c r="P304" s="26">
        <v>0</v>
      </c>
      <c r="Q304" s="26" t="s">
        <v>243</v>
      </c>
      <c r="R304" s="26">
        <v>0</v>
      </c>
      <c r="S304" s="110">
        <f t="shared" si="12"/>
        <v>12915966</v>
      </c>
      <c r="T304" s="11" t="str">
        <f t="shared" si="13"/>
        <v>JULIO</v>
      </c>
      <c r="U304" s="11">
        <f t="shared" si="14"/>
        <v>145</v>
      </c>
    </row>
    <row r="305" spans="1:21" x14ac:dyDescent="0.25">
      <c r="A305" s="11">
        <v>2018</v>
      </c>
      <c r="B305" s="11">
        <v>136</v>
      </c>
      <c r="C305" s="11">
        <v>1</v>
      </c>
      <c r="D305" s="1">
        <v>43101</v>
      </c>
      <c r="E305" s="1">
        <v>43465</v>
      </c>
      <c r="F305" s="1">
        <v>43465</v>
      </c>
      <c r="G305" s="11" t="s">
        <v>303</v>
      </c>
      <c r="H305" s="11" t="s">
        <v>304</v>
      </c>
      <c r="I305" s="11">
        <v>158</v>
      </c>
      <c r="J305" s="225">
        <v>43314</v>
      </c>
      <c r="K305" s="11" t="s">
        <v>701</v>
      </c>
      <c r="L305" s="11" t="s">
        <v>241</v>
      </c>
      <c r="M305" s="11">
        <v>4379</v>
      </c>
      <c r="N305" s="26">
        <v>8343987</v>
      </c>
      <c r="O305" s="26">
        <v>8343987</v>
      </c>
      <c r="P305" s="26">
        <v>0</v>
      </c>
      <c r="Q305" s="26" t="s">
        <v>270</v>
      </c>
      <c r="R305" s="26">
        <v>0</v>
      </c>
      <c r="S305" s="110">
        <f t="shared" si="12"/>
        <v>0</v>
      </c>
      <c r="T305" s="11" t="str">
        <f t="shared" si="13"/>
        <v>AGOSTO</v>
      </c>
      <c r="U305" s="11">
        <f t="shared" si="14"/>
        <v>158</v>
      </c>
    </row>
    <row r="306" spans="1:21" x14ac:dyDescent="0.25">
      <c r="A306" s="11">
        <v>2018</v>
      </c>
      <c r="B306" s="11">
        <v>136</v>
      </c>
      <c r="C306" s="11">
        <v>1</v>
      </c>
      <c r="D306" s="1">
        <v>43101</v>
      </c>
      <c r="E306" s="1">
        <v>43465</v>
      </c>
      <c r="F306" s="1">
        <v>43465</v>
      </c>
      <c r="G306" s="11" t="s">
        <v>303</v>
      </c>
      <c r="H306" s="11" t="s">
        <v>304</v>
      </c>
      <c r="I306" s="11">
        <v>159</v>
      </c>
      <c r="J306" s="225">
        <v>43314</v>
      </c>
      <c r="K306" s="11" t="s">
        <v>702</v>
      </c>
      <c r="L306" s="11" t="s">
        <v>241</v>
      </c>
      <c r="M306" s="11">
        <v>4379</v>
      </c>
      <c r="N306" s="26">
        <v>8343987</v>
      </c>
      <c r="O306" s="26">
        <v>0</v>
      </c>
      <c r="P306" s="26">
        <v>0</v>
      </c>
      <c r="Q306" s="26" t="s">
        <v>243</v>
      </c>
      <c r="R306" s="26">
        <v>0</v>
      </c>
      <c r="S306" s="110">
        <f t="shared" si="12"/>
        <v>8343987</v>
      </c>
      <c r="T306" s="11" t="str">
        <f t="shared" si="13"/>
        <v>AGOSTO</v>
      </c>
      <c r="U306" s="11">
        <f t="shared" si="14"/>
        <v>159</v>
      </c>
    </row>
    <row r="307" spans="1:21" x14ac:dyDescent="0.25">
      <c r="A307" s="11">
        <v>2018</v>
      </c>
      <c r="B307" s="11">
        <v>136</v>
      </c>
      <c r="C307" s="11">
        <v>1</v>
      </c>
      <c r="D307" s="1">
        <v>43101</v>
      </c>
      <c r="E307" s="1">
        <v>43465</v>
      </c>
      <c r="F307" s="1">
        <v>43465</v>
      </c>
      <c r="G307" s="11" t="s">
        <v>303</v>
      </c>
      <c r="H307" s="11" t="s">
        <v>304</v>
      </c>
      <c r="I307" s="11">
        <v>180</v>
      </c>
      <c r="J307" s="225">
        <v>43348</v>
      </c>
      <c r="K307" s="11" t="s">
        <v>723</v>
      </c>
      <c r="L307" s="11" t="s">
        <v>241</v>
      </c>
      <c r="M307" s="11">
        <v>5149</v>
      </c>
      <c r="N307" s="26">
        <v>4835371</v>
      </c>
      <c r="O307" s="26">
        <v>0</v>
      </c>
      <c r="P307" s="26">
        <v>0</v>
      </c>
      <c r="Q307" s="26" t="s">
        <v>243</v>
      </c>
      <c r="R307" s="26">
        <v>0</v>
      </c>
      <c r="S307" s="110">
        <f t="shared" si="12"/>
        <v>4835371</v>
      </c>
      <c r="T307" s="11" t="str">
        <f t="shared" si="13"/>
        <v>SEPTIEMBRE</v>
      </c>
      <c r="U307" s="11">
        <f t="shared" si="14"/>
        <v>180</v>
      </c>
    </row>
    <row r="308" spans="1:21" x14ac:dyDescent="0.25">
      <c r="A308" s="11">
        <v>2018</v>
      </c>
      <c r="B308" s="11">
        <v>136</v>
      </c>
      <c r="C308" s="11">
        <v>1</v>
      </c>
      <c r="D308" s="1">
        <v>43101</v>
      </c>
      <c r="E308" s="1">
        <v>43465</v>
      </c>
      <c r="F308" s="1">
        <v>43465</v>
      </c>
      <c r="G308" s="11" t="s">
        <v>303</v>
      </c>
      <c r="H308" s="11" t="s">
        <v>304</v>
      </c>
      <c r="I308" s="11">
        <v>185</v>
      </c>
      <c r="J308" s="225">
        <v>43361</v>
      </c>
      <c r="K308" s="11" t="s">
        <v>756</v>
      </c>
      <c r="L308" s="11" t="s">
        <v>241</v>
      </c>
      <c r="M308" s="11">
        <v>5463</v>
      </c>
      <c r="N308" s="26">
        <v>3861171</v>
      </c>
      <c r="O308" s="26">
        <v>0</v>
      </c>
      <c r="P308" s="26">
        <v>0</v>
      </c>
      <c r="Q308" s="26" t="s">
        <v>243</v>
      </c>
      <c r="R308" s="26">
        <v>0</v>
      </c>
      <c r="S308" s="110">
        <f t="shared" si="12"/>
        <v>3861171</v>
      </c>
      <c r="T308" s="11" t="str">
        <f t="shared" si="13"/>
        <v>SEPTIEMBRE</v>
      </c>
      <c r="U308" s="11">
        <f t="shared" si="14"/>
        <v>185</v>
      </c>
    </row>
    <row r="309" spans="1:21" x14ac:dyDescent="0.25">
      <c r="A309" s="11">
        <v>2018</v>
      </c>
      <c r="B309" s="11">
        <v>136</v>
      </c>
      <c r="C309" s="11">
        <v>1</v>
      </c>
      <c r="D309" s="1">
        <v>43101</v>
      </c>
      <c r="E309" s="1">
        <v>43465</v>
      </c>
      <c r="F309" s="1">
        <v>43465</v>
      </c>
      <c r="G309" s="11" t="s">
        <v>303</v>
      </c>
      <c r="H309" s="11" t="s">
        <v>304</v>
      </c>
      <c r="I309" s="11">
        <v>190</v>
      </c>
      <c r="J309" s="225">
        <v>43376</v>
      </c>
      <c r="K309" s="11" t="s">
        <v>793</v>
      </c>
      <c r="L309" s="11" t="s">
        <v>241</v>
      </c>
      <c r="M309" s="11">
        <v>5814</v>
      </c>
      <c r="N309" s="26">
        <v>5368915</v>
      </c>
      <c r="O309" s="26">
        <v>0</v>
      </c>
      <c r="P309" s="26">
        <v>0</v>
      </c>
      <c r="Q309" s="26" t="s">
        <v>243</v>
      </c>
      <c r="R309" s="26">
        <v>0</v>
      </c>
      <c r="S309" s="110">
        <f t="shared" si="12"/>
        <v>5368915</v>
      </c>
      <c r="T309" s="11" t="str">
        <f t="shared" si="13"/>
        <v>OCTUBRE</v>
      </c>
      <c r="U309" s="11">
        <f t="shared" si="14"/>
        <v>190</v>
      </c>
    </row>
    <row r="310" spans="1:21" x14ac:dyDescent="0.25">
      <c r="A310" s="11">
        <v>2018</v>
      </c>
      <c r="B310" s="11">
        <v>136</v>
      </c>
      <c r="C310" s="11">
        <v>1</v>
      </c>
      <c r="D310" s="1">
        <v>43101</v>
      </c>
      <c r="E310" s="1">
        <v>43465</v>
      </c>
      <c r="F310" s="1">
        <v>43465</v>
      </c>
      <c r="G310" s="11" t="s">
        <v>303</v>
      </c>
      <c r="H310" s="11" t="s">
        <v>304</v>
      </c>
      <c r="I310" s="11">
        <v>199</v>
      </c>
      <c r="J310" s="225">
        <v>43390</v>
      </c>
      <c r="K310" s="11" t="s">
        <v>790</v>
      </c>
      <c r="L310" s="11" t="s">
        <v>326</v>
      </c>
      <c r="M310" s="11">
        <v>6168</v>
      </c>
      <c r="N310" s="26">
        <v>616593</v>
      </c>
      <c r="O310" s="26">
        <v>0</v>
      </c>
      <c r="P310" s="26">
        <v>0</v>
      </c>
      <c r="Q310" s="26" t="s">
        <v>243</v>
      </c>
      <c r="R310" s="26">
        <v>0</v>
      </c>
      <c r="S310" s="110">
        <f t="shared" si="12"/>
        <v>616593</v>
      </c>
      <c r="T310" s="11" t="str">
        <f t="shared" si="13"/>
        <v>OCTUBRE</v>
      </c>
      <c r="U310" s="11">
        <f t="shared" si="14"/>
        <v>199</v>
      </c>
    </row>
    <row r="311" spans="1:21" x14ac:dyDescent="0.25">
      <c r="A311" s="11">
        <v>2018</v>
      </c>
      <c r="B311" s="11">
        <v>136</v>
      </c>
      <c r="C311" s="11">
        <v>1</v>
      </c>
      <c r="D311" s="1">
        <v>43101</v>
      </c>
      <c r="E311" s="1">
        <v>43465</v>
      </c>
      <c r="F311" s="1">
        <v>43465</v>
      </c>
      <c r="G311" s="11" t="s">
        <v>303</v>
      </c>
      <c r="H311" s="11" t="s">
        <v>304</v>
      </c>
      <c r="I311" s="11">
        <v>209</v>
      </c>
      <c r="J311" s="225">
        <v>43411</v>
      </c>
      <c r="K311" s="11" t="s">
        <v>794</v>
      </c>
      <c r="L311" s="11" t="s">
        <v>241</v>
      </c>
      <c r="M311" s="11">
        <v>6756</v>
      </c>
      <c r="N311" s="26">
        <v>5727790</v>
      </c>
      <c r="O311" s="26">
        <v>0</v>
      </c>
      <c r="P311" s="26">
        <v>0</v>
      </c>
      <c r="Q311" s="26" t="s">
        <v>243</v>
      </c>
      <c r="R311" s="26">
        <v>0</v>
      </c>
      <c r="S311" s="110">
        <f t="shared" si="12"/>
        <v>5727790</v>
      </c>
      <c r="T311" s="11" t="str">
        <f t="shared" si="13"/>
        <v>NOVIEMBRE</v>
      </c>
      <c r="U311" s="11">
        <f t="shared" si="14"/>
        <v>209</v>
      </c>
    </row>
    <row r="312" spans="1:21" x14ac:dyDescent="0.25">
      <c r="A312" s="11">
        <v>2018</v>
      </c>
      <c r="B312" s="11">
        <v>136</v>
      </c>
      <c r="C312" s="11">
        <v>1</v>
      </c>
      <c r="D312" s="1">
        <v>43101</v>
      </c>
      <c r="E312" s="1">
        <v>43465</v>
      </c>
      <c r="F312" s="1">
        <v>43465</v>
      </c>
      <c r="G312" s="11" t="s">
        <v>303</v>
      </c>
      <c r="H312" s="11" t="s">
        <v>304</v>
      </c>
      <c r="I312" s="11">
        <v>222</v>
      </c>
      <c r="J312" s="225">
        <v>43438</v>
      </c>
      <c r="K312" s="11" t="s">
        <v>863</v>
      </c>
      <c r="L312" s="11" t="s">
        <v>241</v>
      </c>
      <c r="M312" s="11">
        <v>7347</v>
      </c>
      <c r="N312" s="26">
        <v>5479748</v>
      </c>
      <c r="O312" s="26">
        <v>0</v>
      </c>
      <c r="P312" s="26">
        <v>0</v>
      </c>
      <c r="Q312" s="26" t="s">
        <v>243</v>
      </c>
      <c r="R312" s="26">
        <v>0</v>
      </c>
      <c r="S312" s="110">
        <f t="shared" si="12"/>
        <v>5479748</v>
      </c>
      <c r="T312" s="11" t="str">
        <f t="shared" si="13"/>
        <v>DICIEMBRE</v>
      </c>
      <c r="U312" s="11">
        <f t="shared" si="14"/>
        <v>222</v>
      </c>
    </row>
    <row r="313" spans="1:21" x14ac:dyDescent="0.25">
      <c r="A313" s="11">
        <v>2018</v>
      </c>
      <c r="B313" s="11">
        <v>136</v>
      </c>
      <c r="C313" s="11">
        <v>1</v>
      </c>
      <c r="D313" s="1">
        <v>43101</v>
      </c>
      <c r="E313" s="1">
        <v>43465</v>
      </c>
      <c r="F313" s="1">
        <v>43465</v>
      </c>
      <c r="G313" s="11" t="s">
        <v>303</v>
      </c>
      <c r="H313" s="11" t="s">
        <v>304</v>
      </c>
      <c r="I313" s="11">
        <v>224</v>
      </c>
      <c r="J313" s="225">
        <v>43441</v>
      </c>
      <c r="K313" s="11" t="s">
        <v>860</v>
      </c>
      <c r="L313" s="11" t="s">
        <v>241</v>
      </c>
      <c r="M313" s="11">
        <v>7407</v>
      </c>
      <c r="N313" s="26">
        <v>44280358</v>
      </c>
      <c r="O313" s="26">
        <v>0</v>
      </c>
      <c r="P313" s="26">
        <v>0</v>
      </c>
      <c r="Q313" s="26" t="s">
        <v>243</v>
      </c>
      <c r="R313" s="26">
        <v>0</v>
      </c>
      <c r="S313" s="110">
        <f t="shared" si="12"/>
        <v>44280358</v>
      </c>
      <c r="T313" s="11" t="str">
        <f t="shared" si="13"/>
        <v>DICIEMBRE</v>
      </c>
      <c r="U313" s="11">
        <f t="shared" si="14"/>
        <v>224</v>
      </c>
    </row>
    <row r="314" spans="1:21" x14ac:dyDescent="0.25">
      <c r="A314" s="11">
        <v>2018</v>
      </c>
      <c r="B314" s="11">
        <v>136</v>
      </c>
      <c r="C314" s="11">
        <v>1</v>
      </c>
      <c r="D314" s="1">
        <v>43101</v>
      </c>
      <c r="E314" s="1">
        <v>43465</v>
      </c>
      <c r="F314" s="1">
        <v>43465</v>
      </c>
      <c r="G314" s="11" t="s">
        <v>303</v>
      </c>
      <c r="H314" s="11" t="s">
        <v>304</v>
      </c>
      <c r="I314" s="11">
        <v>229</v>
      </c>
      <c r="J314" s="225">
        <v>43448</v>
      </c>
      <c r="K314" s="11" t="s">
        <v>864</v>
      </c>
      <c r="L314" s="11" t="s">
        <v>241</v>
      </c>
      <c r="M314" s="11">
        <v>7707</v>
      </c>
      <c r="N314" s="26">
        <v>14617308</v>
      </c>
      <c r="O314" s="26">
        <v>0</v>
      </c>
      <c r="P314" s="26">
        <v>0</v>
      </c>
      <c r="Q314" s="26" t="s">
        <v>243</v>
      </c>
      <c r="R314" s="26">
        <v>0</v>
      </c>
      <c r="S314" s="110">
        <f t="shared" si="12"/>
        <v>14617308</v>
      </c>
      <c r="T314" s="11" t="str">
        <f t="shared" si="13"/>
        <v>DICIEMBRE</v>
      </c>
      <c r="U314" s="11">
        <f t="shared" si="14"/>
        <v>229</v>
      </c>
    </row>
    <row r="315" spans="1:21" x14ac:dyDescent="0.25">
      <c r="A315" s="11">
        <v>2018</v>
      </c>
      <c r="B315" s="11">
        <v>136</v>
      </c>
      <c r="C315" s="11">
        <v>1</v>
      </c>
      <c r="D315" s="1">
        <v>43101</v>
      </c>
      <c r="E315" s="1">
        <v>43465</v>
      </c>
      <c r="F315" s="1">
        <v>43465</v>
      </c>
      <c r="G315" s="11" t="s">
        <v>303</v>
      </c>
      <c r="H315" s="11" t="s">
        <v>304</v>
      </c>
      <c r="I315" s="11">
        <v>230</v>
      </c>
      <c r="J315" s="225">
        <v>43448</v>
      </c>
      <c r="K315" s="11" t="s">
        <v>861</v>
      </c>
      <c r="L315" s="11" t="s">
        <v>241</v>
      </c>
      <c r="M315" s="11">
        <v>7706</v>
      </c>
      <c r="N315" s="26">
        <v>543993439</v>
      </c>
      <c r="O315" s="26">
        <v>0</v>
      </c>
      <c r="P315" s="26">
        <v>0</v>
      </c>
      <c r="Q315" s="26" t="s">
        <v>243</v>
      </c>
      <c r="R315" s="26">
        <v>0</v>
      </c>
      <c r="S315" s="110">
        <f t="shared" si="12"/>
        <v>543993439</v>
      </c>
      <c r="T315" s="11" t="str">
        <f t="shared" si="13"/>
        <v>DICIEMBRE</v>
      </c>
      <c r="U315" s="11">
        <f t="shared" si="14"/>
        <v>230</v>
      </c>
    </row>
    <row r="316" spans="1:21" x14ac:dyDescent="0.25">
      <c r="A316" s="11">
        <v>2018</v>
      </c>
      <c r="B316" s="11">
        <v>136</v>
      </c>
      <c r="C316" s="11">
        <v>1</v>
      </c>
      <c r="D316" s="1">
        <v>43101</v>
      </c>
      <c r="E316" s="1">
        <v>43465</v>
      </c>
      <c r="F316" s="1">
        <v>43465</v>
      </c>
      <c r="G316" s="11" t="s">
        <v>303</v>
      </c>
      <c r="H316" s="11" t="s">
        <v>304</v>
      </c>
      <c r="I316" s="11">
        <v>231</v>
      </c>
      <c r="J316" s="225">
        <v>43448</v>
      </c>
      <c r="K316" s="11" t="s">
        <v>862</v>
      </c>
      <c r="L316" s="11" t="s">
        <v>241</v>
      </c>
      <c r="M316" s="11">
        <v>7709</v>
      </c>
      <c r="N316" s="26">
        <v>64652090</v>
      </c>
      <c r="O316" s="26">
        <v>0</v>
      </c>
      <c r="P316" s="26">
        <v>0</v>
      </c>
      <c r="Q316" s="26" t="s">
        <v>243</v>
      </c>
      <c r="R316" s="26">
        <v>0</v>
      </c>
      <c r="S316" s="110">
        <f t="shared" si="12"/>
        <v>64652090</v>
      </c>
      <c r="T316" s="11" t="str">
        <f t="shared" si="13"/>
        <v>DICIEMBRE</v>
      </c>
      <c r="U316" s="11">
        <f t="shared" si="14"/>
        <v>231</v>
      </c>
    </row>
    <row r="317" spans="1:21" x14ac:dyDescent="0.25">
      <c r="A317" s="11">
        <v>2018</v>
      </c>
      <c r="B317" s="11">
        <v>136</v>
      </c>
      <c r="C317" s="11">
        <v>1</v>
      </c>
      <c r="D317" s="1">
        <v>43101</v>
      </c>
      <c r="E317" s="1">
        <v>43465</v>
      </c>
      <c r="F317" s="1">
        <v>43465</v>
      </c>
      <c r="G317" s="11" t="s">
        <v>303</v>
      </c>
      <c r="H317" s="11" t="s">
        <v>304</v>
      </c>
      <c r="I317" s="11">
        <v>235</v>
      </c>
      <c r="J317" s="225">
        <v>43462</v>
      </c>
      <c r="K317" s="11" t="s">
        <v>889</v>
      </c>
      <c r="L317" s="11" t="s">
        <v>241</v>
      </c>
      <c r="M317" s="11">
        <v>8072</v>
      </c>
      <c r="N317" s="26">
        <v>110137794</v>
      </c>
      <c r="O317" s="26">
        <v>0</v>
      </c>
      <c r="P317" s="26">
        <v>0</v>
      </c>
      <c r="Q317" s="26" t="s">
        <v>243</v>
      </c>
      <c r="R317" s="26">
        <v>0</v>
      </c>
      <c r="S317" s="110">
        <f t="shared" si="12"/>
        <v>110137794</v>
      </c>
      <c r="T317" s="11" t="str">
        <f t="shared" si="13"/>
        <v>DICIEMBRE</v>
      </c>
      <c r="U317" s="11">
        <f t="shared" si="14"/>
        <v>235</v>
      </c>
    </row>
    <row r="318" spans="1:21" x14ac:dyDescent="0.25">
      <c r="A318" s="11">
        <v>2018</v>
      </c>
      <c r="B318" s="11">
        <v>136</v>
      </c>
      <c r="C318" s="11">
        <v>1</v>
      </c>
      <c r="D318" s="1">
        <v>43101</v>
      </c>
      <c r="E318" s="1">
        <v>43465</v>
      </c>
      <c r="F318" s="1">
        <v>43465</v>
      </c>
      <c r="G318" s="11" t="s">
        <v>305</v>
      </c>
      <c r="H318" s="11" t="s">
        <v>306</v>
      </c>
      <c r="I318" s="11">
        <v>107</v>
      </c>
      <c r="J318" s="225">
        <v>43133</v>
      </c>
      <c r="K318" s="11" t="s">
        <v>623</v>
      </c>
      <c r="L318" s="11" t="s">
        <v>296</v>
      </c>
      <c r="M318" s="11">
        <v>713</v>
      </c>
      <c r="N318" s="26">
        <v>57656898</v>
      </c>
      <c r="O318" s="26">
        <v>0</v>
      </c>
      <c r="P318" s="26">
        <v>0</v>
      </c>
      <c r="Q318" s="26" t="s">
        <v>243</v>
      </c>
      <c r="R318" s="26">
        <v>0</v>
      </c>
      <c r="S318" s="110">
        <f t="shared" si="12"/>
        <v>57656898</v>
      </c>
      <c r="T318" s="11" t="str">
        <f t="shared" si="13"/>
        <v>FEBRERO</v>
      </c>
      <c r="U318" s="11">
        <f t="shared" si="14"/>
        <v>107</v>
      </c>
    </row>
    <row r="319" spans="1:21" x14ac:dyDescent="0.25">
      <c r="A319" s="11">
        <v>2018</v>
      </c>
      <c r="B319" s="11">
        <v>136</v>
      </c>
      <c r="C319" s="11">
        <v>1</v>
      </c>
      <c r="D319" s="1">
        <v>43101</v>
      </c>
      <c r="E319" s="1">
        <v>43465</v>
      </c>
      <c r="F319" s="1">
        <v>43465</v>
      </c>
      <c r="G319" s="11" t="s">
        <v>305</v>
      </c>
      <c r="H319" s="11" t="s">
        <v>306</v>
      </c>
      <c r="I319" s="11">
        <v>112</v>
      </c>
      <c r="J319" s="225">
        <v>43160</v>
      </c>
      <c r="K319" s="11" t="s">
        <v>523</v>
      </c>
      <c r="L319" s="11" t="s">
        <v>241</v>
      </c>
      <c r="M319" s="11">
        <v>1195</v>
      </c>
      <c r="N319" s="26">
        <v>75973</v>
      </c>
      <c r="O319" s="26">
        <v>0</v>
      </c>
      <c r="P319" s="26">
        <v>0</v>
      </c>
      <c r="Q319" s="26" t="s">
        <v>243</v>
      </c>
      <c r="R319" s="26">
        <v>0</v>
      </c>
      <c r="S319" s="110">
        <f t="shared" si="12"/>
        <v>75973</v>
      </c>
      <c r="T319" s="11" t="str">
        <f t="shared" si="13"/>
        <v>MARZO</v>
      </c>
      <c r="U319" s="11">
        <f t="shared" si="14"/>
        <v>112</v>
      </c>
    </row>
    <row r="320" spans="1:21" x14ac:dyDescent="0.25">
      <c r="A320" s="11">
        <v>2018</v>
      </c>
      <c r="B320" s="11">
        <v>136</v>
      </c>
      <c r="C320" s="11">
        <v>1</v>
      </c>
      <c r="D320" s="1">
        <v>43101</v>
      </c>
      <c r="E320" s="1">
        <v>43465</v>
      </c>
      <c r="F320" s="1">
        <v>43465</v>
      </c>
      <c r="G320" s="11" t="s">
        <v>305</v>
      </c>
      <c r="H320" s="11" t="s">
        <v>306</v>
      </c>
      <c r="I320" s="11">
        <v>114</v>
      </c>
      <c r="J320" s="225">
        <v>43164</v>
      </c>
      <c r="K320" s="11" t="s">
        <v>624</v>
      </c>
      <c r="L320" s="11" t="s">
        <v>241</v>
      </c>
      <c r="M320" s="11">
        <v>1331</v>
      </c>
      <c r="N320" s="26">
        <v>59103165</v>
      </c>
      <c r="O320" s="26">
        <v>0</v>
      </c>
      <c r="P320" s="26">
        <v>0</v>
      </c>
      <c r="Q320" s="26" t="s">
        <v>243</v>
      </c>
      <c r="R320" s="26">
        <v>0</v>
      </c>
      <c r="S320" s="110">
        <f t="shared" si="12"/>
        <v>59103165</v>
      </c>
      <c r="T320" s="11" t="str">
        <f t="shared" si="13"/>
        <v>MARZO</v>
      </c>
      <c r="U320" s="11">
        <f t="shared" si="14"/>
        <v>114</v>
      </c>
    </row>
    <row r="321" spans="1:21" x14ac:dyDescent="0.25">
      <c r="A321" s="11">
        <v>2018</v>
      </c>
      <c r="B321" s="11">
        <v>136</v>
      </c>
      <c r="C321" s="11">
        <v>1</v>
      </c>
      <c r="D321" s="1">
        <v>43101</v>
      </c>
      <c r="E321" s="1">
        <v>43465</v>
      </c>
      <c r="F321" s="1">
        <v>43465</v>
      </c>
      <c r="G321" s="11" t="s">
        <v>305</v>
      </c>
      <c r="H321" s="11" t="s">
        <v>306</v>
      </c>
      <c r="I321" s="11">
        <v>122</v>
      </c>
      <c r="J321" s="225">
        <v>43194</v>
      </c>
      <c r="K321" s="11" t="s">
        <v>596</v>
      </c>
      <c r="L321" s="11" t="s">
        <v>241</v>
      </c>
      <c r="M321" s="11">
        <v>1875</v>
      </c>
      <c r="N321" s="26">
        <v>59737144</v>
      </c>
      <c r="O321" s="26">
        <v>0</v>
      </c>
      <c r="P321" s="26">
        <v>0</v>
      </c>
      <c r="Q321" s="26" t="s">
        <v>243</v>
      </c>
      <c r="R321" s="26">
        <v>0</v>
      </c>
      <c r="S321" s="110">
        <f t="shared" si="12"/>
        <v>59737144</v>
      </c>
      <c r="T321" s="11" t="str">
        <f t="shared" si="13"/>
        <v>ABRIL</v>
      </c>
      <c r="U321" s="11">
        <f t="shared" si="14"/>
        <v>122</v>
      </c>
    </row>
    <row r="322" spans="1:21" x14ac:dyDescent="0.25">
      <c r="A322" s="11">
        <v>2018</v>
      </c>
      <c r="B322" s="11">
        <v>136</v>
      </c>
      <c r="C322" s="11">
        <v>1</v>
      </c>
      <c r="D322" s="1">
        <v>43101</v>
      </c>
      <c r="E322" s="1">
        <v>43465</v>
      </c>
      <c r="F322" s="1">
        <v>43465</v>
      </c>
      <c r="G322" s="11" t="s">
        <v>305</v>
      </c>
      <c r="H322" s="11" t="s">
        <v>306</v>
      </c>
      <c r="I322" s="11">
        <v>128</v>
      </c>
      <c r="J322" s="225">
        <v>43224</v>
      </c>
      <c r="K322" s="11" t="s">
        <v>625</v>
      </c>
      <c r="L322" s="11" t="s">
        <v>241</v>
      </c>
      <c r="M322" s="11">
        <v>2456</v>
      </c>
      <c r="N322" s="26">
        <v>60225312</v>
      </c>
      <c r="O322" s="26">
        <v>0</v>
      </c>
      <c r="P322" s="26">
        <v>0</v>
      </c>
      <c r="Q322" s="26" t="s">
        <v>243</v>
      </c>
      <c r="R322" s="26">
        <v>0</v>
      </c>
      <c r="S322" s="110">
        <f t="shared" ref="S322:S385" si="15">N322-O322</f>
        <v>60225312</v>
      </c>
      <c r="T322" s="11" t="str">
        <f t="shared" si="13"/>
        <v>MAYO</v>
      </c>
      <c r="U322" s="11">
        <f t="shared" si="14"/>
        <v>128</v>
      </c>
    </row>
    <row r="323" spans="1:21" x14ac:dyDescent="0.25">
      <c r="A323" s="11">
        <v>2018</v>
      </c>
      <c r="B323" s="11">
        <v>136</v>
      </c>
      <c r="C323" s="11">
        <v>1</v>
      </c>
      <c r="D323" s="1">
        <v>43101</v>
      </c>
      <c r="E323" s="1">
        <v>43465</v>
      </c>
      <c r="F323" s="1">
        <v>43465</v>
      </c>
      <c r="G323" s="11" t="s">
        <v>305</v>
      </c>
      <c r="H323" s="11" t="s">
        <v>306</v>
      </c>
      <c r="I323" s="11">
        <v>134</v>
      </c>
      <c r="J323" s="225">
        <v>43252</v>
      </c>
      <c r="K323" s="11" t="s">
        <v>656</v>
      </c>
      <c r="L323" s="11" t="s">
        <v>241</v>
      </c>
      <c r="M323" s="11">
        <v>2992</v>
      </c>
      <c r="N323" s="26">
        <v>60912121</v>
      </c>
      <c r="O323" s="26">
        <v>0</v>
      </c>
      <c r="P323" s="26">
        <v>0</v>
      </c>
      <c r="Q323" s="26" t="s">
        <v>243</v>
      </c>
      <c r="R323" s="26">
        <v>0</v>
      </c>
      <c r="S323" s="110">
        <f t="shared" si="15"/>
        <v>60912121</v>
      </c>
      <c r="T323" s="11" t="str">
        <f t="shared" ref="T323:T386" si="16">VLOOKUP(MONTH(J323),$W$2:$X$13,2,0)</f>
        <v>JUNIO</v>
      </c>
      <c r="U323" s="11">
        <f t="shared" ref="U323:U386" si="17">I323</f>
        <v>134</v>
      </c>
    </row>
    <row r="324" spans="1:21" x14ac:dyDescent="0.25">
      <c r="A324" s="11">
        <v>2018</v>
      </c>
      <c r="B324" s="11">
        <v>136</v>
      </c>
      <c r="C324" s="11">
        <v>1</v>
      </c>
      <c r="D324" s="1">
        <v>43101</v>
      </c>
      <c r="E324" s="1">
        <v>43465</v>
      </c>
      <c r="F324" s="1">
        <v>43465</v>
      </c>
      <c r="G324" s="11" t="s">
        <v>305</v>
      </c>
      <c r="H324" s="11" t="s">
        <v>306</v>
      </c>
      <c r="I324" s="11">
        <v>145</v>
      </c>
      <c r="J324" s="225">
        <v>43286</v>
      </c>
      <c r="K324" s="11" t="s">
        <v>684</v>
      </c>
      <c r="L324" s="11" t="s">
        <v>241</v>
      </c>
      <c r="M324" s="11">
        <v>3714</v>
      </c>
      <c r="N324" s="26">
        <v>61276053</v>
      </c>
      <c r="O324" s="26">
        <v>0</v>
      </c>
      <c r="P324" s="26">
        <v>0</v>
      </c>
      <c r="Q324" s="26" t="s">
        <v>243</v>
      </c>
      <c r="R324" s="26">
        <v>0</v>
      </c>
      <c r="S324" s="110">
        <f t="shared" si="15"/>
        <v>61276053</v>
      </c>
      <c r="T324" s="11" t="str">
        <f t="shared" si="16"/>
        <v>JULIO</v>
      </c>
      <c r="U324" s="11">
        <f t="shared" si="17"/>
        <v>145</v>
      </c>
    </row>
    <row r="325" spans="1:21" x14ac:dyDescent="0.25">
      <c r="A325" s="11">
        <v>2018</v>
      </c>
      <c r="B325" s="11">
        <v>136</v>
      </c>
      <c r="C325" s="11">
        <v>1</v>
      </c>
      <c r="D325" s="1">
        <v>43101</v>
      </c>
      <c r="E325" s="1">
        <v>43465</v>
      </c>
      <c r="F325" s="1">
        <v>43465</v>
      </c>
      <c r="G325" s="11" t="s">
        <v>305</v>
      </c>
      <c r="H325" s="11" t="s">
        <v>306</v>
      </c>
      <c r="I325" s="11">
        <v>158</v>
      </c>
      <c r="J325" s="225">
        <v>43314</v>
      </c>
      <c r="K325" s="11" t="s">
        <v>701</v>
      </c>
      <c r="L325" s="11" t="s">
        <v>241</v>
      </c>
      <c r="M325" s="11">
        <v>4379</v>
      </c>
      <c r="N325" s="26">
        <v>60590885</v>
      </c>
      <c r="O325" s="26">
        <v>60590885</v>
      </c>
      <c r="P325" s="26">
        <v>0</v>
      </c>
      <c r="Q325" s="26" t="s">
        <v>270</v>
      </c>
      <c r="R325" s="26">
        <v>0</v>
      </c>
      <c r="S325" s="110">
        <f t="shared" si="15"/>
        <v>0</v>
      </c>
      <c r="T325" s="11" t="str">
        <f t="shared" si="16"/>
        <v>AGOSTO</v>
      </c>
      <c r="U325" s="11">
        <f t="shared" si="17"/>
        <v>158</v>
      </c>
    </row>
    <row r="326" spans="1:21" x14ac:dyDescent="0.25">
      <c r="A326" s="11">
        <v>2018</v>
      </c>
      <c r="B326" s="11">
        <v>136</v>
      </c>
      <c r="C326" s="11">
        <v>1</v>
      </c>
      <c r="D326" s="1">
        <v>43101</v>
      </c>
      <c r="E326" s="1">
        <v>43465</v>
      </c>
      <c r="F326" s="1">
        <v>43465</v>
      </c>
      <c r="G326" s="11" t="s">
        <v>305</v>
      </c>
      <c r="H326" s="11" t="s">
        <v>306</v>
      </c>
      <c r="I326" s="11">
        <v>159</v>
      </c>
      <c r="J326" s="225">
        <v>43314</v>
      </c>
      <c r="K326" s="11" t="s">
        <v>702</v>
      </c>
      <c r="L326" s="11" t="s">
        <v>241</v>
      </c>
      <c r="M326" s="11">
        <v>4379</v>
      </c>
      <c r="N326" s="26">
        <v>60590885</v>
      </c>
      <c r="O326" s="26">
        <v>0</v>
      </c>
      <c r="P326" s="26">
        <v>0</v>
      </c>
      <c r="Q326" s="26" t="s">
        <v>243</v>
      </c>
      <c r="R326" s="26">
        <v>0</v>
      </c>
      <c r="S326" s="110">
        <f t="shared" si="15"/>
        <v>60590885</v>
      </c>
      <c r="T326" s="11" t="str">
        <f t="shared" si="16"/>
        <v>AGOSTO</v>
      </c>
      <c r="U326" s="11">
        <f t="shared" si="17"/>
        <v>159</v>
      </c>
    </row>
    <row r="327" spans="1:21" x14ac:dyDescent="0.25">
      <c r="A327" s="11">
        <v>2018</v>
      </c>
      <c r="B327" s="11">
        <v>136</v>
      </c>
      <c r="C327" s="11">
        <v>1</v>
      </c>
      <c r="D327" s="1">
        <v>43101</v>
      </c>
      <c r="E327" s="1">
        <v>43465</v>
      </c>
      <c r="F327" s="1">
        <v>43465</v>
      </c>
      <c r="G327" s="11" t="s">
        <v>305</v>
      </c>
      <c r="H327" s="11" t="s">
        <v>306</v>
      </c>
      <c r="I327" s="11">
        <v>180</v>
      </c>
      <c r="J327" s="225">
        <v>43348</v>
      </c>
      <c r="K327" s="11" t="s">
        <v>723</v>
      </c>
      <c r="L327" s="11" t="s">
        <v>241</v>
      </c>
      <c r="M327" s="11">
        <v>5149</v>
      </c>
      <c r="N327" s="26">
        <v>60896916</v>
      </c>
      <c r="O327" s="26">
        <v>0</v>
      </c>
      <c r="P327" s="26">
        <v>0</v>
      </c>
      <c r="Q327" s="26" t="s">
        <v>243</v>
      </c>
      <c r="R327" s="26">
        <v>0</v>
      </c>
      <c r="S327" s="110">
        <f t="shared" si="15"/>
        <v>60896916</v>
      </c>
      <c r="T327" s="11" t="str">
        <f t="shared" si="16"/>
        <v>SEPTIEMBRE</v>
      </c>
      <c r="U327" s="11">
        <f t="shared" si="17"/>
        <v>180</v>
      </c>
    </row>
    <row r="328" spans="1:21" x14ac:dyDescent="0.25">
      <c r="A328" s="11">
        <v>2018</v>
      </c>
      <c r="B328" s="11">
        <v>136</v>
      </c>
      <c r="C328" s="11">
        <v>1</v>
      </c>
      <c r="D328" s="1">
        <v>43101</v>
      </c>
      <c r="E328" s="1">
        <v>43465</v>
      </c>
      <c r="F328" s="1">
        <v>43465</v>
      </c>
      <c r="G328" s="11" t="s">
        <v>305</v>
      </c>
      <c r="H328" s="11" t="s">
        <v>306</v>
      </c>
      <c r="I328" s="11">
        <v>190</v>
      </c>
      <c r="J328" s="225">
        <v>43376</v>
      </c>
      <c r="K328" s="11" t="s">
        <v>793</v>
      </c>
      <c r="L328" s="11" t="s">
        <v>241</v>
      </c>
      <c r="M328" s="11">
        <v>5814</v>
      </c>
      <c r="N328" s="26">
        <v>62032005</v>
      </c>
      <c r="O328" s="26">
        <v>0</v>
      </c>
      <c r="P328" s="26">
        <v>0</v>
      </c>
      <c r="Q328" s="26" t="s">
        <v>243</v>
      </c>
      <c r="R328" s="26">
        <v>0</v>
      </c>
      <c r="S328" s="110">
        <f t="shared" si="15"/>
        <v>62032005</v>
      </c>
      <c r="T328" s="11" t="str">
        <f t="shared" si="16"/>
        <v>OCTUBRE</v>
      </c>
      <c r="U328" s="11">
        <f t="shared" si="17"/>
        <v>190</v>
      </c>
    </row>
    <row r="329" spans="1:21" x14ac:dyDescent="0.25">
      <c r="A329" s="11">
        <v>2018</v>
      </c>
      <c r="B329" s="11">
        <v>136</v>
      </c>
      <c r="C329" s="11">
        <v>1</v>
      </c>
      <c r="D329" s="1">
        <v>43101</v>
      </c>
      <c r="E329" s="1">
        <v>43465</v>
      </c>
      <c r="F329" s="1">
        <v>43465</v>
      </c>
      <c r="G329" s="11" t="s">
        <v>305</v>
      </c>
      <c r="H329" s="11" t="s">
        <v>306</v>
      </c>
      <c r="I329" s="11">
        <v>209</v>
      </c>
      <c r="J329" s="225">
        <v>43411</v>
      </c>
      <c r="K329" s="11" t="s">
        <v>794</v>
      </c>
      <c r="L329" s="11" t="s">
        <v>241</v>
      </c>
      <c r="M329" s="11">
        <v>6756</v>
      </c>
      <c r="N329" s="26">
        <v>63503566</v>
      </c>
      <c r="O329" s="26">
        <v>0</v>
      </c>
      <c r="P329" s="26">
        <v>0</v>
      </c>
      <c r="Q329" s="26" t="s">
        <v>243</v>
      </c>
      <c r="R329" s="26">
        <v>0</v>
      </c>
      <c r="S329" s="110">
        <f t="shared" si="15"/>
        <v>63503566</v>
      </c>
      <c r="T329" s="11" t="str">
        <f t="shared" si="16"/>
        <v>NOVIEMBRE</v>
      </c>
      <c r="U329" s="11">
        <f t="shared" si="17"/>
        <v>209</v>
      </c>
    </row>
    <row r="330" spans="1:21" x14ac:dyDescent="0.25">
      <c r="A330" s="11">
        <v>2018</v>
      </c>
      <c r="B330" s="11">
        <v>136</v>
      </c>
      <c r="C330" s="11">
        <v>1</v>
      </c>
      <c r="D330" s="1">
        <v>43101</v>
      </c>
      <c r="E330" s="1">
        <v>43465</v>
      </c>
      <c r="F330" s="1">
        <v>43465</v>
      </c>
      <c r="G330" s="11" t="s">
        <v>305</v>
      </c>
      <c r="H330" s="11" t="s">
        <v>306</v>
      </c>
      <c r="I330" s="11">
        <v>222</v>
      </c>
      <c r="J330" s="225">
        <v>43438</v>
      </c>
      <c r="K330" s="11" t="s">
        <v>863</v>
      </c>
      <c r="L330" s="11" t="s">
        <v>241</v>
      </c>
      <c r="M330" s="11">
        <v>7347</v>
      </c>
      <c r="N330" s="26">
        <v>64613455</v>
      </c>
      <c r="O330" s="26">
        <v>0</v>
      </c>
      <c r="P330" s="26">
        <v>0</v>
      </c>
      <c r="Q330" s="26" t="s">
        <v>243</v>
      </c>
      <c r="R330" s="26">
        <v>0</v>
      </c>
      <c r="S330" s="110">
        <f t="shared" si="15"/>
        <v>64613455</v>
      </c>
      <c r="T330" s="11" t="str">
        <f t="shared" si="16"/>
        <v>DICIEMBRE</v>
      </c>
      <c r="U330" s="11">
        <f t="shared" si="17"/>
        <v>222</v>
      </c>
    </row>
    <row r="331" spans="1:21" x14ac:dyDescent="0.25">
      <c r="A331" s="11">
        <v>2018</v>
      </c>
      <c r="B331" s="11">
        <v>136</v>
      </c>
      <c r="C331" s="11">
        <v>1</v>
      </c>
      <c r="D331" s="1">
        <v>43101</v>
      </c>
      <c r="E331" s="1">
        <v>43465</v>
      </c>
      <c r="F331" s="1">
        <v>43465</v>
      </c>
      <c r="G331" s="11" t="s">
        <v>305</v>
      </c>
      <c r="H331" s="11" t="s">
        <v>306</v>
      </c>
      <c r="I331" s="11">
        <v>229</v>
      </c>
      <c r="J331" s="225">
        <v>43448</v>
      </c>
      <c r="K331" s="11" t="s">
        <v>864</v>
      </c>
      <c r="L331" s="11" t="s">
        <v>241</v>
      </c>
      <c r="M331" s="11">
        <v>7707</v>
      </c>
      <c r="N331" s="26">
        <v>64076797</v>
      </c>
      <c r="O331" s="26">
        <v>0</v>
      </c>
      <c r="P331" s="26">
        <v>0</v>
      </c>
      <c r="Q331" s="26" t="s">
        <v>243</v>
      </c>
      <c r="R331" s="26">
        <v>0</v>
      </c>
      <c r="S331" s="110">
        <f t="shared" si="15"/>
        <v>64076797</v>
      </c>
      <c r="T331" s="11" t="str">
        <f t="shared" si="16"/>
        <v>DICIEMBRE</v>
      </c>
      <c r="U331" s="11">
        <f t="shared" si="17"/>
        <v>229</v>
      </c>
    </row>
    <row r="332" spans="1:21" x14ac:dyDescent="0.25">
      <c r="A332" s="11">
        <v>2018</v>
      </c>
      <c r="B332" s="11">
        <v>136</v>
      </c>
      <c r="C332" s="11">
        <v>1</v>
      </c>
      <c r="D332" s="1">
        <v>43101</v>
      </c>
      <c r="E332" s="1">
        <v>43465</v>
      </c>
      <c r="F332" s="1">
        <v>43465</v>
      </c>
      <c r="G332" s="11" t="s">
        <v>307</v>
      </c>
      <c r="H332" s="11" t="s">
        <v>308</v>
      </c>
      <c r="I332" s="11">
        <v>107</v>
      </c>
      <c r="J332" s="225">
        <v>43133</v>
      </c>
      <c r="K332" s="11" t="s">
        <v>623</v>
      </c>
      <c r="L332" s="11" t="s">
        <v>296</v>
      </c>
      <c r="M332" s="11">
        <v>713</v>
      </c>
      <c r="N332" s="26">
        <v>3357100</v>
      </c>
      <c r="O332" s="26">
        <v>0</v>
      </c>
      <c r="P332" s="26">
        <v>0</v>
      </c>
      <c r="Q332" s="26" t="s">
        <v>243</v>
      </c>
      <c r="R332" s="26">
        <v>0</v>
      </c>
      <c r="S332" s="110">
        <f t="shared" si="15"/>
        <v>3357100</v>
      </c>
      <c r="T332" s="11" t="str">
        <f t="shared" si="16"/>
        <v>FEBRERO</v>
      </c>
      <c r="U332" s="11">
        <f t="shared" si="17"/>
        <v>107</v>
      </c>
    </row>
    <row r="333" spans="1:21" x14ac:dyDescent="0.25">
      <c r="A333" s="11">
        <v>2018</v>
      </c>
      <c r="B333" s="11">
        <v>136</v>
      </c>
      <c r="C333" s="11">
        <v>1</v>
      </c>
      <c r="D333" s="1">
        <v>43101</v>
      </c>
      <c r="E333" s="1">
        <v>43465</v>
      </c>
      <c r="F333" s="1">
        <v>43465</v>
      </c>
      <c r="G333" s="11" t="s">
        <v>307</v>
      </c>
      <c r="H333" s="11" t="s">
        <v>308</v>
      </c>
      <c r="I333" s="11">
        <v>112</v>
      </c>
      <c r="J333" s="225">
        <v>43160</v>
      </c>
      <c r="K333" s="11" t="s">
        <v>523</v>
      </c>
      <c r="L333" s="11" t="s">
        <v>241</v>
      </c>
      <c r="M333" s="11">
        <v>1195</v>
      </c>
      <c r="N333" s="26">
        <v>1668</v>
      </c>
      <c r="O333" s="26">
        <v>0</v>
      </c>
      <c r="P333" s="26">
        <v>0</v>
      </c>
      <c r="Q333" s="26" t="s">
        <v>243</v>
      </c>
      <c r="R333" s="26">
        <v>0</v>
      </c>
      <c r="S333" s="110">
        <f t="shared" si="15"/>
        <v>1668</v>
      </c>
      <c r="T333" s="11" t="str">
        <f t="shared" si="16"/>
        <v>MARZO</v>
      </c>
      <c r="U333" s="11">
        <f t="shared" si="17"/>
        <v>112</v>
      </c>
    </row>
    <row r="334" spans="1:21" x14ac:dyDescent="0.25">
      <c r="A334" s="11">
        <v>2018</v>
      </c>
      <c r="B334" s="11">
        <v>136</v>
      </c>
      <c r="C334" s="11">
        <v>1</v>
      </c>
      <c r="D334" s="1">
        <v>43101</v>
      </c>
      <c r="E334" s="1">
        <v>43465</v>
      </c>
      <c r="F334" s="1">
        <v>43465</v>
      </c>
      <c r="G334" s="11" t="s">
        <v>307</v>
      </c>
      <c r="H334" s="11" t="s">
        <v>308</v>
      </c>
      <c r="I334" s="11">
        <v>114</v>
      </c>
      <c r="J334" s="225">
        <v>43164</v>
      </c>
      <c r="K334" s="11" t="s">
        <v>624</v>
      </c>
      <c r="L334" s="11" t="s">
        <v>241</v>
      </c>
      <c r="M334" s="11">
        <v>1331</v>
      </c>
      <c r="N334" s="26">
        <v>3826200</v>
      </c>
      <c r="O334" s="26">
        <v>0</v>
      </c>
      <c r="P334" s="26">
        <v>0</v>
      </c>
      <c r="Q334" s="26" t="s">
        <v>243</v>
      </c>
      <c r="R334" s="26">
        <v>0</v>
      </c>
      <c r="S334" s="110">
        <f t="shared" si="15"/>
        <v>3826200</v>
      </c>
      <c r="T334" s="11" t="str">
        <f t="shared" si="16"/>
        <v>MARZO</v>
      </c>
      <c r="U334" s="11">
        <f t="shared" si="17"/>
        <v>114</v>
      </c>
    </row>
    <row r="335" spans="1:21" x14ac:dyDescent="0.25">
      <c r="A335" s="11">
        <v>2018</v>
      </c>
      <c r="B335" s="11">
        <v>136</v>
      </c>
      <c r="C335" s="11">
        <v>1</v>
      </c>
      <c r="D335" s="1">
        <v>43101</v>
      </c>
      <c r="E335" s="1">
        <v>43465</v>
      </c>
      <c r="F335" s="1">
        <v>43465</v>
      </c>
      <c r="G335" s="11" t="s">
        <v>307</v>
      </c>
      <c r="H335" s="11" t="s">
        <v>308</v>
      </c>
      <c r="I335" s="11">
        <v>122</v>
      </c>
      <c r="J335" s="225">
        <v>43194</v>
      </c>
      <c r="K335" s="11" t="s">
        <v>596</v>
      </c>
      <c r="L335" s="11" t="s">
        <v>241</v>
      </c>
      <c r="M335" s="11">
        <v>1875</v>
      </c>
      <c r="N335" s="26">
        <v>3862900</v>
      </c>
      <c r="O335" s="26">
        <v>0</v>
      </c>
      <c r="P335" s="26">
        <v>0</v>
      </c>
      <c r="Q335" s="26" t="s">
        <v>243</v>
      </c>
      <c r="R335" s="26">
        <v>0</v>
      </c>
      <c r="S335" s="110">
        <f t="shared" si="15"/>
        <v>3862900</v>
      </c>
      <c r="T335" s="11" t="str">
        <f t="shared" si="16"/>
        <v>ABRIL</v>
      </c>
      <c r="U335" s="11">
        <f t="shared" si="17"/>
        <v>122</v>
      </c>
    </row>
    <row r="336" spans="1:21" x14ac:dyDescent="0.25">
      <c r="A336" s="11">
        <v>2018</v>
      </c>
      <c r="B336" s="11">
        <v>136</v>
      </c>
      <c r="C336" s="11">
        <v>1</v>
      </c>
      <c r="D336" s="1">
        <v>43101</v>
      </c>
      <c r="E336" s="1">
        <v>43465</v>
      </c>
      <c r="F336" s="1">
        <v>43465</v>
      </c>
      <c r="G336" s="11" t="s">
        <v>307</v>
      </c>
      <c r="H336" s="11" t="s">
        <v>308</v>
      </c>
      <c r="I336" s="11">
        <v>128</v>
      </c>
      <c r="J336" s="225">
        <v>43224</v>
      </c>
      <c r="K336" s="11" t="s">
        <v>625</v>
      </c>
      <c r="L336" s="11" t="s">
        <v>241</v>
      </c>
      <c r="M336" s="11">
        <v>2456</v>
      </c>
      <c r="N336" s="26">
        <v>3717200</v>
      </c>
      <c r="O336" s="26">
        <v>0</v>
      </c>
      <c r="P336" s="26">
        <v>0</v>
      </c>
      <c r="Q336" s="26" t="s">
        <v>243</v>
      </c>
      <c r="R336" s="26">
        <v>0</v>
      </c>
      <c r="S336" s="110">
        <f t="shared" si="15"/>
        <v>3717200</v>
      </c>
      <c r="T336" s="11" t="str">
        <f t="shared" si="16"/>
        <v>MAYO</v>
      </c>
      <c r="U336" s="11">
        <f t="shared" si="17"/>
        <v>128</v>
      </c>
    </row>
    <row r="337" spans="1:21" x14ac:dyDescent="0.25">
      <c r="A337" s="11">
        <v>2018</v>
      </c>
      <c r="B337" s="11">
        <v>136</v>
      </c>
      <c r="C337" s="11">
        <v>1</v>
      </c>
      <c r="D337" s="1">
        <v>43101</v>
      </c>
      <c r="E337" s="1">
        <v>43465</v>
      </c>
      <c r="F337" s="1">
        <v>43465</v>
      </c>
      <c r="G337" s="11" t="s">
        <v>307</v>
      </c>
      <c r="H337" s="11" t="s">
        <v>308</v>
      </c>
      <c r="I337" s="11">
        <v>132</v>
      </c>
      <c r="J337" s="225">
        <v>43241</v>
      </c>
      <c r="K337" s="11" t="s">
        <v>640</v>
      </c>
      <c r="L337" s="11" t="s">
        <v>241</v>
      </c>
      <c r="M337" s="11">
        <v>2720</v>
      </c>
      <c r="N337" s="26">
        <v>866823</v>
      </c>
      <c r="O337" s="26">
        <v>866823</v>
      </c>
      <c r="P337" s="26">
        <v>0</v>
      </c>
      <c r="Q337" s="26" t="s">
        <v>270</v>
      </c>
      <c r="R337" s="26">
        <v>0</v>
      </c>
      <c r="S337" s="110">
        <f t="shared" si="15"/>
        <v>0</v>
      </c>
      <c r="T337" s="11" t="str">
        <f t="shared" si="16"/>
        <v>MAYO</v>
      </c>
      <c r="U337" s="11">
        <f t="shared" si="17"/>
        <v>132</v>
      </c>
    </row>
    <row r="338" spans="1:21" x14ac:dyDescent="0.25">
      <c r="A338" s="11">
        <v>2018</v>
      </c>
      <c r="B338" s="11">
        <v>136</v>
      </c>
      <c r="C338" s="11">
        <v>1</v>
      </c>
      <c r="D338" s="1">
        <v>43101</v>
      </c>
      <c r="E338" s="1">
        <v>43465</v>
      </c>
      <c r="F338" s="1">
        <v>43465</v>
      </c>
      <c r="G338" s="11" t="s">
        <v>307</v>
      </c>
      <c r="H338" s="11" t="s">
        <v>308</v>
      </c>
      <c r="I338" s="11">
        <v>134</v>
      </c>
      <c r="J338" s="225">
        <v>43252</v>
      </c>
      <c r="K338" s="11" t="s">
        <v>656</v>
      </c>
      <c r="L338" s="11" t="s">
        <v>241</v>
      </c>
      <c r="M338" s="11">
        <v>2992</v>
      </c>
      <c r="N338" s="26">
        <v>3755700</v>
      </c>
      <c r="O338" s="26">
        <v>0</v>
      </c>
      <c r="P338" s="26">
        <v>0</v>
      </c>
      <c r="Q338" s="26" t="s">
        <v>243</v>
      </c>
      <c r="R338" s="26">
        <v>0</v>
      </c>
      <c r="S338" s="110">
        <f t="shared" si="15"/>
        <v>3755700</v>
      </c>
      <c r="T338" s="11" t="str">
        <f t="shared" si="16"/>
        <v>JUNIO</v>
      </c>
      <c r="U338" s="11">
        <f t="shared" si="17"/>
        <v>134</v>
      </c>
    </row>
    <row r="339" spans="1:21" x14ac:dyDescent="0.25">
      <c r="A339" s="11">
        <v>2018</v>
      </c>
      <c r="B339" s="11">
        <v>136</v>
      </c>
      <c r="C339" s="11">
        <v>1</v>
      </c>
      <c r="D339" s="1">
        <v>43101</v>
      </c>
      <c r="E339" s="1">
        <v>43465</v>
      </c>
      <c r="F339" s="1">
        <v>43465</v>
      </c>
      <c r="G339" s="11" t="s">
        <v>307</v>
      </c>
      <c r="H339" s="11" t="s">
        <v>308</v>
      </c>
      <c r="I339" s="11">
        <v>136</v>
      </c>
      <c r="J339" s="225">
        <v>43263</v>
      </c>
      <c r="K339" s="11" t="s">
        <v>660</v>
      </c>
      <c r="L339" s="11" t="s">
        <v>241</v>
      </c>
      <c r="M339" s="11">
        <v>3199</v>
      </c>
      <c r="N339" s="26">
        <v>89257</v>
      </c>
      <c r="O339" s="26">
        <v>89257</v>
      </c>
      <c r="P339" s="26">
        <v>0</v>
      </c>
      <c r="Q339" s="26" t="s">
        <v>270</v>
      </c>
      <c r="R339" s="26">
        <v>0</v>
      </c>
      <c r="S339" s="110">
        <f t="shared" si="15"/>
        <v>0</v>
      </c>
      <c r="T339" s="11" t="str">
        <f t="shared" si="16"/>
        <v>JUNIO</v>
      </c>
      <c r="U339" s="11">
        <f t="shared" si="17"/>
        <v>136</v>
      </c>
    </row>
    <row r="340" spans="1:21" x14ac:dyDescent="0.25">
      <c r="A340" s="11">
        <v>2018</v>
      </c>
      <c r="B340" s="11">
        <v>136</v>
      </c>
      <c r="C340" s="11">
        <v>1</v>
      </c>
      <c r="D340" s="1">
        <v>43101</v>
      </c>
      <c r="E340" s="1">
        <v>43465</v>
      </c>
      <c r="F340" s="1">
        <v>43465</v>
      </c>
      <c r="G340" s="11" t="s">
        <v>307</v>
      </c>
      <c r="H340" s="11" t="s">
        <v>308</v>
      </c>
      <c r="I340" s="11">
        <v>145</v>
      </c>
      <c r="J340" s="225">
        <v>43286</v>
      </c>
      <c r="K340" s="11" t="s">
        <v>684</v>
      </c>
      <c r="L340" s="11" t="s">
        <v>241</v>
      </c>
      <c r="M340" s="11">
        <v>3714</v>
      </c>
      <c r="N340" s="26">
        <v>8813700</v>
      </c>
      <c r="O340" s="26">
        <v>0</v>
      </c>
      <c r="P340" s="26">
        <v>0</v>
      </c>
      <c r="Q340" s="26" t="s">
        <v>243</v>
      </c>
      <c r="R340" s="26">
        <v>0</v>
      </c>
      <c r="S340" s="110">
        <f t="shared" si="15"/>
        <v>8813700</v>
      </c>
      <c r="T340" s="11" t="str">
        <f t="shared" si="16"/>
        <v>JULIO</v>
      </c>
      <c r="U340" s="11">
        <f t="shared" si="17"/>
        <v>145</v>
      </c>
    </row>
    <row r="341" spans="1:21" x14ac:dyDescent="0.25">
      <c r="A341" s="11">
        <v>2018</v>
      </c>
      <c r="B341" s="11">
        <v>136</v>
      </c>
      <c r="C341" s="11">
        <v>1</v>
      </c>
      <c r="D341" s="1">
        <v>43101</v>
      </c>
      <c r="E341" s="1">
        <v>43465</v>
      </c>
      <c r="F341" s="1">
        <v>43465</v>
      </c>
      <c r="G341" s="11" t="s">
        <v>307</v>
      </c>
      <c r="H341" s="11" t="s">
        <v>308</v>
      </c>
      <c r="I341" s="11">
        <v>158</v>
      </c>
      <c r="J341" s="225">
        <v>43314</v>
      </c>
      <c r="K341" s="11" t="s">
        <v>701</v>
      </c>
      <c r="L341" s="11" t="s">
        <v>241</v>
      </c>
      <c r="M341" s="11">
        <v>4379</v>
      </c>
      <c r="N341" s="26">
        <v>4204200</v>
      </c>
      <c r="O341" s="26">
        <v>4204200</v>
      </c>
      <c r="P341" s="26">
        <v>0</v>
      </c>
      <c r="Q341" s="26" t="s">
        <v>270</v>
      </c>
      <c r="R341" s="26">
        <v>0</v>
      </c>
      <c r="S341" s="110">
        <f t="shared" si="15"/>
        <v>0</v>
      </c>
      <c r="T341" s="11" t="str">
        <f t="shared" si="16"/>
        <v>AGOSTO</v>
      </c>
      <c r="U341" s="11">
        <f t="shared" si="17"/>
        <v>158</v>
      </c>
    </row>
    <row r="342" spans="1:21" x14ac:dyDescent="0.25">
      <c r="A342" s="11">
        <v>2018</v>
      </c>
      <c r="B342" s="11">
        <v>136</v>
      </c>
      <c r="C342" s="11">
        <v>1</v>
      </c>
      <c r="D342" s="1">
        <v>43101</v>
      </c>
      <c r="E342" s="1">
        <v>43465</v>
      </c>
      <c r="F342" s="1">
        <v>43465</v>
      </c>
      <c r="G342" s="11" t="s">
        <v>307</v>
      </c>
      <c r="H342" s="11" t="s">
        <v>308</v>
      </c>
      <c r="I342" s="11">
        <v>159</v>
      </c>
      <c r="J342" s="225">
        <v>43314</v>
      </c>
      <c r="K342" s="11" t="s">
        <v>702</v>
      </c>
      <c r="L342" s="11" t="s">
        <v>241</v>
      </c>
      <c r="M342" s="11">
        <v>4379</v>
      </c>
      <c r="N342" s="26">
        <v>4204200</v>
      </c>
      <c r="O342" s="26">
        <v>0</v>
      </c>
      <c r="P342" s="26">
        <v>0</v>
      </c>
      <c r="Q342" s="26" t="s">
        <v>243</v>
      </c>
      <c r="R342" s="26">
        <v>0</v>
      </c>
      <c r="S342" s="110">
        <f t="shared" si="15"/>
        <v>4204200</v>
      </c>
      <c r="T342" s="11" t="str">
        <f t="shared" si="16"/>
        <v>AGOSTO</v>
      </c>
      <c r="U342" s="11">
        <f t="shared" si="17"/>
        <v>159</v>
      </c>
    </row>
    <row r="343" spans="1:21" x14ac:dyDescent="0.25">
      <c r="A343" s="11">
        <v>2018</v>
      </c>
      <c r="B343" s="11">
        <v>136</v>
      </c>
      <c r="C343" s="11">
        <v>1</v>
      </c>
      <c r="D343" s="1">
        <v>43101</v>
      </c>
      <c r="E343" s="1">
        <v>43465</v>
      </c>
      <c r="F343" s="1">
        <v>43465</v>
      </c>
      <c r="G343" s="11" t="s">
        <v>307</v>
      </c>
      <c r="H343" s="11" t="s">
        <v>308</v>
      </c>
      <c r="I343" s="11">
        <v>167</v>
      </c>
      <c r="J343" s="225">
        <v>43334</v>
      </c>
      <c r="K343" s="11" t="s">
        <v>724</v>
      </c>
      <c r="L343" s="11" t="s">
        <v>241</v>
      </c>
      <c r="M343" s="11">
        <v>4798</v>
      </c>
      <c r="N343" s="26">
        <v>747</v>
      </c>
      <c r="O343" s="26">
        <v>0</v>
      </c>
      <c r="P343" s="26">
        <v>0</v>
      </c>
      <c r="Q343" s="26" t="s">
        <v>243</v>
      </c>
      <c r="R343" s="26">
        <v>0</v>
      </c>
      <c r="S343" s="110">
        <f t="shared" si="15"/>
        <v>747</v>
      </c>
      <c r="T343" s="11" t="str">
        <f t="shared" si="16"/>
        <v>AGOSTO</v>
      </c>
      <c r="U343" s="11">
        <f t="shared" si="17"/>
        <v>167</v>
      </c>
    </row>
    <row r="344" spans="1:21" x14ac:dyDescent="0.25">
      <c r="A344" s="11">
        <v>2018</v>
      </c>
      <c r="B344" s="11">
        <v>136</v>
      </c>
      <c r="C344" s="11">
        <v>1</v>
      </c>
      <c r="D344" s="1">
        <v>43101</v>
      </c>
      <c r="E344" s="1">
        <v>43465</v>
      </c>
      <c r="F344" s="1">
        <v>43465</v>
      </c>
      <c r="G344" s="11" t="s">
        <v>307</v>
      </c>
      <c r="H344" s="11" t="s">
        <v>308</v>
      </c>
      <c r="I344" s="11">
        <v>180</v>
      </c>
      <c r="J344" s="225">
        <v>43348</v>
      </c>
      <c r="K344" s="11" t="s">
        <v>723</v>
      </c>
      <c r="L344" s="11" t="s">
        <v>241</v>
      </c>
      <c r="M344" s="11">
        <v>5149</v>
      </c>
      <c r="N344" s="26">
        <v>3632000</v>
      </c>
      <c r="O344" s="26">
        <v>0</v>
      </c>
      <c r="P344" s="26">
        <v>0</v>
      </c>
      <c r="Q344" s="26" t="s">
        <v>243</v>
      </c>
      <c r="R344" s="26">
        <v>0</v>
      </c>
      <c r="S344" s="110">
        <f t="shared" si="15"/>
        <v>3632000</v>
      </c>
      <c r="T344" s="11" t="str">
        <f t="shared" si="16"/>
        <v>SEPTIEMBRE</v>
      </c>
      <c r="U344" s="11">
        <f t="shared" si="17"/>
        <v>180</v>
      </c>
    </row>
    <row r="345" spans="1:21" x14ac:dyDescent="0.25">
      <c r="A345" s="11">
        <v>2018</v>
      </c>
      <c r="B345" s="11">
        <v>136</v>
      </c>
      <c r="C345" s="11">
        <v>1</v>
      </c>
      <c r="D345" s="1">
        <v>43101</v>
      </c>
      <c r="E345" s="1">
        <v>43465</v>
      </c>
      <c r="F345" s="1">
        <v>43465</v>
      </c>
      <c r="G345" s="11" t="s">
        <v>307</v>
      </c>
      <c r="H345" s="11" t="s">
        <v>308</v>
      </c>
      <c r="I345" s="11">
        <v>190</v>
      </c>
      <c r="J345" s="225">
        <v>43376</v>
      </c>
      <c r="K345" s="11" t="s">
        <v>793</v>
      </c>
      <c r="L345" s="11" t="s">
        <v>241</v>
      </c>
      <c r="M345" s="11">
        <v>5814</v>
      </c>
      <c r="N345" s="26">
        <v>4171100</v>
      </c>
      <c r="O345" s="26">
        <v>0</v>
      </c>
      <c r="P345" s="26">
        <v>0</v>
      </c>
      <c r="Q345" s="26" t="s">
        <v>243</v>
      </c>
      <c r="R345" s="26">
        <v>0</v>
      </c>
      <c r="S345" s="110">
        <f t="shared" si="15"/>
        <v>4171100</v>
      </c>
      <c r="T345" s="11" t="str">
        <f t="shared" si="16"/>
        <v>OCTUBRE</v>
      </c>
      <c r="U345" s="11">
        <f t="shared" si="17"/>
        <v>190</v>
      </c>
    </row>
    <row r="346" spans="1:21" x14ac:dyDescent="0.25">
      <c r="A346" s="11">
        <v>2018</v>
      </c>
      <c r="B346" s="11">
        <v>136</v>
      </c>
      <c r="C346" s="11">
        <v>1</v>
      </c>
      <c r="D346" s="1">
        <v>43101</v>
      </c>
      <c r="E346" s="1">
        <v>43465</v>
      </c>
      <c r="F346" s="1">
        <v>43465</v>
      </c>
      <c r="G346" s="11" t="s">
        <v>307</v>
      </c>
      <c r="H346" s="11" t="s">
        <v>308</v>
      </c>
      <c r="I346" s="11">
        <v>209</v>
      </c>
      <c r="J346" s="225">
        <v>43411</v>
      </c>
      <c r="K346" s="11" t="s">
        <v>794</v>
      </c>
      <c r="L346" s="11" t="s">
        <v>241</v>
      </c>
      <c r="M346" s="11">
        <v>6756</v>
      </c>
      <c r="N346" s="26">
        <v>3722500</v>
      </c>
      <c r="O346" s="26">
        <v>0</v>
      </c>
      <c r="P346" s="26">
        <v>0</v>
      </c>
      <c r="Q346" s="26" t="s">
        <v>243</v>
      </c>
      <c r="R346" s="26">
        <v>0</v>
      </c>
      <c r="S346" s="110">
        <f t="shared" si="15"/>
        <v>3722500</v>
      </c>
      <c r="T346" s="11" t="str">
        <f t="shared" si="16"/>
        <v>NOVIEMBRE</v>
      </c>
      <c r="U346" s="11">
        <f t="shared" si="17"/>
        <v>209</v>
      </c>
    </row>
    <row r="347" spans="1:21" x14ac:dyDescent="0.25">
      <c r="A347" s="11">
        <v>2018</v>
      </c>
      <c r="B347" s="11">
        <v>136</v>
      </c>
      <c r="C347" s="11">
        <v>1</v>
      </c>
      <c r="D347" s="1">
        <v>43101</v>
      </c>
      <c r="E347" s="1">
        <v>43465</v>
      </c>
      <c r="F347" s="1">
        <v>43465</v>
      </c>
      <c r="G347" s="11" t="s">
        <v>307</v>
      </c>
      <c r="H347" s="11" t="s">
        <v>308</v>
      </c>
      <c r="I347" s="11">
        <v>212</v>
      </c>
      <c r="J347" s="225">
        <v>43420</v>
      </c>
      <c r="K347" s="11" t="s">
        <v>795</v>
      </c>
      <c r="L347" s="11" t="s">
        <v>241</v>
      </c>
      <c r="M347" s="11">
        <v>6922</v>
      </c>
      <c r="N347" s="26">
        <v>1243</v>
      </c>
      <c r="O347" s="26">
        <v>0</v>
      </c>
      <c r="P347" s="26">
        <v>0</v>
      </c>
      <c r="Q347" s="26" t="s">
        <v>243</v>
      </c>
      <c r="R347" s="26">
        <v>0</v>
      </c>
      <c r="S347" s="110">
        <f t="shared" si="15"/>
        <v>1243</v>
      </c>
      <c r="T347" s="11" t="str">
        <f t="shared" si="16"/>
        <v>NOVIEMBRE</v>
      </c>
      <c r="U347" s="11">
        <f t="shared" si="17"/>
        <v>212</v>
      </c>
    </row>
    <row r="348" spans="1:21" x14ac:dyDescent="0.25">
      <c r="A348" s="11">
        <v>2018</v>
      </c>
      <c r="B348" s="11">
        <v>136</v>
      </c>
      <c r="C348" s="11">
        <v>1</v>
      </c>
      <c r="D348" s="1">
        <v>43101</v>
      </c>
      <c r="E348" s="1">
        <v>43465</v>
      </c>
      <c r="F348" s="1">
        <v>43465</v>
      </c>
      <c r="G348" s="11" t="s">
        <v>307</v>
      </c>
      <c r="H348" s="11" t="s">
        <v>308</v>
      </c>
      <c r="I348" s="11">
        <v>222</v>
      </c>
      <c r="J348" s="225">
        <v>43438</v>
      </c>
      <c r="K348" s="11" t="s">
        <v>863</v>
      </c>
      <c r="L348" s="11" t="s">
        <v>241</v>
      </c>
      <c r="M348" s="11">
        <v>7347</v>
      </c>
      <c r="N348" s="26">
        <v>3869300</v>
      </c>
      <c r="O348" s="26">
        <v>0</v>
      </c>
      <c r="P348" s="26">
        <v>0</v>
      </c>
      <c r="Q348" s="26" t="s">
        <v>243</v>
      </c>
      <c r="R348" s="26">
        <v>0</v>
      </c>
      <c r="S348" s="110">
        <f t="shared" si="15"/>
        <v>3869300</v>
      </c>
      <c r="T348" s="11" t="str">
        <f t="shared" si="16"/>
        <v>DICIEMBRE</v>
      </c>
      <c r="U348" s="11">
        <f t="shared" si="17"/>
        <v>222</v>
      </c>
    </row>
    <row r="349" spans="1:21" x14ac:dyDescent="0.25">
      <c r="A349" s="11">
        <v>2018</v>
      </c>
      <c r="B349" s="11">
        <v>136</v>
      </c>
      <c r="C349" s="11">
        <v>1</v>
      </c>
      <c r="D349" s="1">
        <v>43101</v>
      </c>
      <c r="E349" s="1">
        <v>43465</v>
      </c>
      <c r="F349" s="1">
        <v>43465</v>
      </c>
      <c r="G349" s="11" t="s">
        <v>307</v>
      </c>
      <c r="H349" s="11" t="s">
        <v>308</v>
      </c>
      <c r="I349" s="11">
        <v>229</v>
      </c>
      <c r="J349" s="225">
        <v>43448</v>
      </c>
      <c r="K349" s="11" t="s">
        <v>864</v>
      </c>
      <c r="L349" s="11" t="s">
        <v>241</v>
      </c>
      <c r="M349" s="11">
        <v>7707</v>
      </c>
      <c r="N349" s="26">
        <v>4629800</v>
      </c>
      <c r="O349" s="26">
        <v>0</v>
      </c>
      <c r="P349" s="26">
        <v>0</v>
      </c>
      <c r="Q349" s="26" t="s">
        <v>243</v>
      </c>
      <c r="R349" s="26">
        <v>0</v>
      </c>
      <c r="S349" s="110">
        <f t="shared" si="15"/>
        <v>4629800</v>
      </c>
      <c r="T349" s="11" t="str">
        <f t="shared" si="16"/>
        <v>DICIEMBRE</v>
      </c>
      <c r="U349" s="11">
        <f t="shared" si="17"/>
        <v>229</v>
      </c>
    </row>
    <row r="350" spans="1:21" x14ac:dyDescent="0.25">
      <c r="A350" s="11">
        <v>2018</v>
      </c>
      <c r="B350" s="11">
        <v>136</v>
      </c>
      <c r="C350" s="11">
        <v>1</v>
      </c>
      <c r="D350" s="1">
        <v>43101</v>
      </c>
      <c r="E350" s="1">
        <v>43465</v>
      </c>
      <c r="F350" s="1">
        <v>43465</v>
      </c>
      <c r="G350" s="11" t="s">
        <v>309</v>
      </c>
      <c r="H350" s="11" t="s">
        <v>310</v>
      </c>
      <c r="I350" s="11">
        <v>107</v>
      </c>
      <c r="J350" s="225">
        <v>43133</v>
      </c>
      <c r="K350" s="11" t="s">
        <v>623</v>
      </c>
      <c r="L350" s="11" t="s">
        <v>296</v>
      </c>
      <c r="M350" s="11">
        <v>713</v>
      </c>
      <c r="N350" s="26">
        <v>20103900</v>
      </c>
      <c r="O350" s="26">
        <v>0</v>
      </c>
      <c r="P350" s="26">
        <v>0</v>
      </c>
      <c r="Q350" s="26" t="s">
        <v>243</v>
      </c>
      <c r="R350" s="26">
        <v>0</v>
      </c>
      <c r="S350" s="110">
        <f t="shared" si="15"/>
        <v>20103900</v>
      </c>
      <c r="T350" s="11" t="str">
        <f t="shared" si="16"/>
        <v>FEBRERO</v>
      </c>
      <c r="U350" s="11">
        <f t="shared" si="17"/>
        <v>107</v>
      </c>
    </row>
    <row r="351" spans="1:21" x14ac:dyDescent="0.25">
      <c r="A351" s="11">
        <v>2018</v>
      </c>
      <c r="B351" s="11">
        <v>136</v>
      </c>
      <c r="C351" s="11">
        <v>1</v>
      </c>
      <c r="D351" s="1">
        <v>43101</v>
      </c>
      <c r="E351" s="1">
        <v>43465</v>
      </c>
      <c r="F351" s="1">
        <v>43465</v>
      </c>
      <c r="G351" s="11" t="s">
        <v>309</v>
      </c>
      <c r="H351" s="11" t="s">
        <v>310</v>
      </c>
      <c r="I351" s="11">
        <v>112</v>
      </c>
      <c r="J351" s="225">
        <v>43160</v>
      </c>
      <c r="K351" s="11" t="s">
        <v>523</v>
      </c>
      <c r="L351" s="11" t="s">
        <v>241</v>
      </c>
      <c r="M351" s="11">
        <v>1195</v>
      </c>
      <c r="N351" s="26">
        <v>1000100</v>
      </c>
      <c r="O351" s="26">
        <v>0</v>
      </c>
      <c r="P351" s="26">
        <v>0</v>
      </c>
      <c r="Q351" s="26" t="s">
        <v>243</v>
      </c>
      <c r="R351" s="26">
        <v>0</v>
      </c>
      <c r="S351" s="110">
        <f t="shared" si="15"/>
        <v>1000100</v>
      </c>
      <c r="T351" s="11" t="str">
        <f t="shared" si="16"/>
        <v>MARZO</v>
      </c>
      <c r="U351" s="11">
        <f t="shared" si="17"/>
        <v>112</v>
      </c>
    </row>
    <row r="352" spans="1:21" x14ac:dyDescent="0.25">
      <c r="A352" s="11">
        <v>2018</v>
      </c>
      <c r="B352" s="11">
        <v>136</v>
      </c>
      <c r="C352" s="11">
        <v>1</v>
      </c>
      <c r="D352" s="1">
        <v>43101</v>
      </c>
      <c r="E352" s="1">
        <v>43465</v>
      </c>
      <c r="F352" s="1">
        <v>43465</v>
      </c>
      <c r="G352" s="11" t="s">
        <v>309</v>
      </c>
      <c r="H352" s="11" t="s">
        <v>310</v>
      </c>
      <c r="I352" s="11">
        <v>114</v>
      </c>
      <c r="J352" s="225">
        <v>43164</v>
      </c>
      <c r="K352" s="11" t="s">
        <v>624</v>
      </c>
      <c r="L352" s="11" t="s">
        <v>241</v>
      </c>
      <c r="M352" s="11">
        <v>1331</v>
      </c>
      <c r="N352" s="26">
        <v>22919300</v>
      </c>
      <c r="O352" s="26">
        <v>0</v>
      </c>
      <c r="P352" s="26">
        <v>0</v>
      </c>
      <c r="Q352" s="26" t="s">
        <v>243</v>
      </c>
      <c r="R352" s="26">
        <v>0</v>
      </c>
      <c r="S352" s="110">
        <f t="shared" si="15"/>
        <v>22919300</v>
      </c>
      <c r="T352" s="11" t="str">
        <f t="shared" si="16"/>
        <v>MARZO</v>
      </c>
      <c r="U352" s="11">
        <f t="shared" si="17"/>
        <v>114</v>
      </c>
    </row>
    <row r="353" spans="1:21" x14ac:dyDescent="0.25">
      <c r="A353" s="11">
        <v>2018</v>
      </c>
      <c r="B353" s="11">
        <v>136</v>
      </c>
      <c r="C353" s="11">
        <v>1</v>
      </c>
      <c r="D353" s="1">
        <v>43101</v>
      </c>
      <c r="E353" s="1">
        <v>43465</v>
      </c>
      <c r="F353" s="1">
        <v>43465</v>
      </c>
      <c r="G353" s="11" t="s">
        <v>309</v>
      </c>
      <c r="H353" s="11" t="s">
        <v>310</v>
      </c>
      <c r="I353" s="11">
        <v>122</v>
      </c>
      <c r="J353" s="225">
        <v>43194</v>
      </c>
      <c r="K353" s="11" t="s">
        <v>596</v>
      </c>
      <c r="L353" s="11" t="s">
        <v>241</v>
      </c>
      <c r="M353" s="11">
        <v>1875</v>
      </c>
      <c r="N353" s="26">
        <v>23142300</v>
      </c>
      <c r="O353" s="26">
        <v>0</v>
      </c>
      <c r="P353" s="26">
        <v>0</v>
      </c>
      <c r="Q353" s="26" t="s">
        <v>243</v>
      </c>
      <c r="R353" s="26">
        <v>0</v>
      </c>
      <c r="S353" s="110">
        <f t="shared" si="15"/>
        <v>23142300</v>
      </c>
      <c r="T353" s="11" t="str">
        <f t="shared" si="16"/>
        <v>ABRIL</v>
      </c>
      <c r="U353" s="11">
        <f t="shared" si="17"/>
        <v>122</v>
      </c>
    </row>
    <row r="354" spans="1:21" x14ac:dyDescent="0.25">
      <c r="A354" s="11">
        <v>2018</v>
      </c>
      <c r="B354" s="11">
        <v>136</v>
      </c>
      <c r="C354" s="11">
        <v>1</v>
      </c>
      <c r="D354" s="1">
        <v>43101</v>
      </c>
      <c r="E354" s="1">
        <v>43465</v>
      </c>
      <c r="F354" s="1">
        <v>43465</v>
      </c>
      <c r="G354" s="11" t="s">
        <v>309</v>
      </c>
      <c r="H354" s="11" t="s">
        <v>310</v>
      </c>
      <c r="I354" s="11">
        <v>128</v>
      </c>
      <c r="J354" s="225">
        <v>43224</v>
      </c>
      <c r="K354" s="11" t="s">
        <v>625</v>
      </c>
      <c r="L354" s="11" t="s">
        <v>241</v>
      </c>
      <c r="M354" s="11">
        <v>2456</v>
      </c>
      <c r="N354" s="26">
        <v>22263000</v>
      </c>
      <c r="O354" s="26">
        <v>0</v>
      </c>
      <c r="P354" s="26">
        <v>0</v>
      </c>
      <c r="Q354" s="26" t="s">
        <v>243</v>
      </c>
      <c r="R354" s="26">
        <v>0</v>
      </c>
      <c r="S354" s="110">
        <f t="shared" si="15"/>
        <v>22263000</v>
      </c>
      <c r="T354" s="11" t="str">
        <f t="shared" si="16"/>
        <v>MAYO</v>
      </c>
      <c r="U354" s="11">
        <f t="shared" si="17"/>
        <v>128</v>
      </c>
    </row>
    <row r="355" spans="1:21" x14ac:dyDescent="0.25">
      <c r="A355" s="11">
        <v>2018</v>
      </c>
      <c r="B355" s="11">
        <v>136</v>
      </c>
      <c r="C355" s="11">
        <v>1</v>
      </c>
      <c r="D355" s="1">
        <v>43101</v>
      </c>
      <c r="E355" s="1">
        <v>43465</v>
      </c>
      <c r="F355" s="1">
        <v>43465</v>
      </c>
      <c r="G355" s="11" t="s">
        <v>309</v>
      </c>
      <c r="H355" s="11" t="s">
        <v>310</v>
      </c>
      <c r="I355" s="11">
        <v>132</v>
      </c>
      <c r="J355" s="225">
        <v>43241</v>
      </c>
      <c r="K355" s="11" t="s">
        <v>640</v>
      </c>
      <c r="L355" s="11" t="s">
        <v>241</v>
      </c>
      <c r="M355" s="11">
        <v>2720</v>
      </c>
      <c r="N355" s="26">
        <v>5200940</v>
      </c>
      <c r="O355" s="26">
        <v>5200940</v>
      </c>
      <c r="P355" s="26">
        <v>0</v>
      </c>
      <c r="Q355" s="26" t="s">
        <v>270</v>
      </c>
      <c r="R355" s="26">
        <v>0</v>
      </c>
      <c r="S355" s="110">
        <f t="shared" si="15"/>
        <v>0</v>
      </c>
      <c r="T355" s="11" t="str">
        <f t="shared" si="16"/>
        <v>MAYO</v>
      </c>
      <c r="U355" s="11">
        <f t="shared" si="17"/>
        <v>132</v>
      </c>
    </row>
    <row r="356" spans="1:21" x14ac:dyDescent="0.25">
      <c r="A356" s="11">
        <v>2018</v>
      </c>
      <c r="B356" s="11">
        <v>136</v>
      </c>
      <c r="C356" s="11">
        <v>1</v>
      </c>
      <c r="D356" s="1">
        <v>43101</v>
      </c>
      <c r="E356" s="1">
        <v>43465</v>
      </c>
      <c r="F356" s="1">
        <v>43465</v>
      </c>
      <c r="G356" s="11" t="s">
        <v>309</v>
      </c>
      <c r="H356" s="11" t="s">
        <v>310</v>
      </c>
      <c r="I356" s="11">
        <v>134</v>
      </c>
      <c r="J356" s="225">
        <v>43252</v>
      </c>
      <c r="K356" s="11" t="s">
        <v>656</v>
      </c>
      <c r="L356" s="11" t="s">
        <v>241</v>
      </c>
      <c r="M356" s="11">
        <v>2992</v>
      </c>
      <c r="N356" s="26">
        <v>22497200</v>
      </c>
      <c r="O356" s="26">
        <v>0</v>
      </c>
      <c r="P356" s="26">
        <v>0</v>
      </c>
      <c r="Q356" s="26" t="s">
        <v>243</v>
      </c>
      <c r="R356" s="26">
        <v>0</v>
      </c>
      <c r="S356" s="110">
        <f t="shared" si="15"/>
        <v>22497200</v>
      </c>
      <c r="T356" s="11" t="str">
        <f t="shared" si="16"/>
        <v>JUNIO</v>
      </c>
      <c r="U356" s="11">
        <f t="shared" si="17"/>
        <v>134</v>
      </c>
    </row>
    <row r="357" spans="1:21" x14ac:dyDescent="0.25">
      <c r="A357" s="11">
        <v>2018</v>
      </c>
      <c r="B357" s="11">
        <v>136</v>
      </c>
      <c r="C357" s="11">
        <v>1</v>
      </c>
      <c r="D357" s="1">
        <v>43101</v>
      </c>
      <c r="E357" s="1">
        <v>43465</v>
      </c>
      <c r="F357" s="1">
        <v>43465</v>
      </c>
      <c r="G357" s="11" t="s">
        <v>309</v>
      </c>
      <c r="H357" s="11" t="s">
        <v>310</v>
      </c>
      <c r="I357" s="11">
        <v>136</v>
      </c>
      <c r="J357" s="225">
        <v>43263</v>
      </c>
      <c r="K357" s="11" t="s">
        <v>660</v>
      </c>
      <c r="L357" s="11" t="s">
        <v>241</v>
      </c>
      <c r="M357" s="11">
        <v>3199</v>
      </c>
      <c r="N357" s="26">
        <v>5355423</v>
      </c>
      <c r="O357" s="26">
        <v>5355423</v>
      </c>
      <c r="P357" s="26">
        <v>0</v>
      </c>
      <c r="Q357" s="26" t="s">
        <v>270</v>
      </c>
      <c r="R357" s="26">
        <v>0</v>
      </c>
      <c r="S357" s="110">
        <f t="shared" si="15"/>
        <v>0</v>
      </c>
      <c r="T357" s="11" t="str">
        <f t="shared" si="16"/>
        <v>JUNIO</v>
      </c>
      <c r="U357" s="11">
        <f t="shared" si="17"/>
        <v>136</v>
      </c>
    </row>
    <row r="358" spans="1:21" x14ac:dyDescent="0.25">
      <c r="A358" s="11">
        <v>2018</v>
      </c>
      <c r="B358" s="11">
        <v>136</v>
      </c>
      <c r="C358" s="11">
        <v>1</v>
      </c>
      <c r="D358" s="1">
        <v>43101</v>
      </c>
      <c r="E358" s="1">
        <v>43465</v>
      </c>
      <c r="F358" s="1">
        <v>43465</v>
      </c>
      <c r="G358" s="11" t="s">
        <v>309</v>
      </c>
      <c r="H358" s="11" t="s">
        <v>310</v>
      </c>
      <c r="I358" s="11">
        <v>145</v>
      </c>
      <c r="J358" s="225">
        <v>43286</v>
      </c>
      <c r="K358" s="11" t="s">
        <v>684</v>
      </c>
      <c r="L358" s="11" t="s">
        <v>241</v>
      </c>
      <c r="M358" s="11">
        <v>3714</v>
      </c>
      <c r="N358" s="26">
        <v>52847200</v>
      </c>
      <c r="O358" s="26">
        <v>0</v>
      </c>
      <c r="P358" s="26">
        <v>0</v>
      </c>
      <c r="Q358" s="26" t="s">
        <v>243</v>
      </c>
      <c r="R358" s="26">
        <v>0</v>
      </c>
      <c r="S358" s="110">
        <f t="shared" si="15"/>
        <v>52847200</v>
      </c>
      <c r="T358" s="11" t="str">
        <f t="shared" si="16"/>
        <v>JULIO</v>
      </c>
      <c r="U358" s="11">
        <f t="shared" si="17"/>
        <v>145</v>
      </c>
    </row>
    <row r="359" spans="1:21" x14ac:dyDescent="0.25">
      <c r="A359" s="11">
        <v>2018</v>
      </c>
      <c r="B359" s="11">
        <v>136</v>
      </c>
      <c r="C359" s="11">
        <v>1</v>
      </c>
      <c r="D359" s="1">
        <v>43101</v>
      </c>
      <c r="E359" s="1">
        <v>43465</v>
      </c>
      <c r="F359" s="1">
        <v>43465</v>
      </c>
      <c r="G359" s="11" t="s">
        <v>309</v>
      </c>
      <c r="H359" s="11" t="s">
        <v>310</v>
      </c>
      <c r="I359" s="11">
        <v>158</v>
      </c>
      <c r="J359" s="225">
        <v>43314</v>
      </c>
      <c r="K359" s="11" t="s">
        <v>701</v>
      </c>
      <c r="L359" s="11" t="s">
        <v>241</v>
      </c>
      <c r="M359" s="11">
        <v>4379</v>
      </c>
      <c r="N359" s="26">
        <v>25184800</v>
      </c>
      <c r="O359" s="26">
        <v>25184800</v>
      </c>
      <c r="P359" s="26">
        <v>0</v>
      </c>
      <c r="Q359" s="26" t="s">
        <v>270</v>
      </c>
      <c r="R359" s="26">
        <v>0</v>
      </c>
      <c r="S359" s="110">
        <f t="shared" si="15"/>
        <v>0</v>
      </c>
      <c r="T359" s="11" t="str">
        <f t="shared" si="16"/>
        <v>AGOSTO</v>
      </c>
      <c r="U359" s="11">
        <f t="shared" si="17"/>
        <v>158</v>
      </c>
    </row>
    <row r="360" spans="1:21" x14ac:dyDescent="0.25">
      <c r="A360" s="11">
        <v>2018</v>
      </c>
      <c r="B360" s="11">
        <v>136</v>
      </c>
      <c r="C360" s="11">
        <v>1</v>
      </c>
      <c r="D360" s="1">
        <v>43101</v>
      </c>
      <c r="E360" s="1">
        <v>43465</v>
      </c>
      <c r="F360" s="1">
        <v>43465</v>
      </c>
      <c r="G360" s="11" t="s">
        <v>309</v>
      </c>
      <c r="H360" s="11" t="s">
        <v>310</v>
      </c>
      <c r="I360" s="11">
        <v>159</v>
      </c>
      <c r="J360" s="225">
        <v>43314</v>
      </c>
      <c r="K360" s="11" t="s">
        <v>702</v>
      </c>
      <c r="L360" s="11" t="s">
        <v>241</v>
      </c>
      <c r="M360" s="11">
        <v>4379</v>
      </c>
      <c r="N360" s="26">
        <v>25184800</v>
      </c>
      <c r="O360" s="26">
        <v>0</v>
      </c>
      <c r="P360" s="26">
        <v>0</v>
      </c>
      <c r="Q360" s="26" t="s">
        <v>243</v>
      </c>
      <c r="R360" s="26">
        <v>0</v>
      </c>
      <c r="S360" s="110">
        <f t="shared" si="15"/>
        <v>25184800</v>
      </c>
      <c r="T360" s="11" t="str">
        <f t="shared" si="16"/>
        <v>AGOSTO</v>
      </c>
      <c r="U360" s="11">
        <f t="shared" si="17"/>
        <v>159</v>
      </c>
    </row>
    <row r="361" spans="1:21" x14ac:dyDescent="0.25">
      <c r="A361" s="11">
        <v>2018</v>
      </c>
      <c r="B361" s="11">
        <v>136</v>
      </c>
      <c r="C361" s="11">
        <v>1</v>
      </c>
      <c r="D361" s="1">
        <v>43101</v>
      </c>
      <c r="E361" s="1">
        <v>43465</v>
      </c>
      <c r="F361" s="1">
        <v>43465</v>
      </c>
      <c r="G361" s="11" t="s">
        <v>309</v>
      </c>
      <c r="H361" s="11" t="s">
        <v>310</v>
      </c>
      <c r="I361" s="11">
        <v>167</v>
      </c>
      <c r="J361" s="225">
        <v>43334</v>
      </c>
      <c r="K361" s="11" t="s">
        <v>724</v>
      </c>
      <c r="L361" s="11" t="s">
        <v>241</v>
      </c>
      <c r="M361" s="11">
        <v>4798</v>
      </c>
      <c r="N361" s="26">
        <v>4482</v>
      </c>
      <c r="O361" s="26">
        <v>0</v>
      </c>
      <c r="P361" s="26">
        <v>0</v>
      </c>
      <c r="Q361" s="26" t="s">
        <v>243</v>
      </c>
      <c r="R361" s="26">
        <v>0</v>
      </c>
      <c r="S361" s="110">
        <f t="shared" si="15"/>
        <v>4482</v>
      </c>
      <c r="T361" s="11" t="str">
        <f t="shared" si="16"/>
        <v>AGOSTO</v>
      </c>
      <c r="U361" s="11">
        <f t="shared" si="17"/>
        <v>167</v>
      </c>
    </row>
    <row r="362" spans="1:21" x14ac:dyDescent="0.25">
      <c r="A362" s="11">
        <v>2018</v>
      </c>
      <c r="B362" s="11">
        <v>136</v>
      </c>
      <c r="C362" s="11">
        <v>1</v>
      </c>
      <c r="D362" s="1">
        <v>43101</v>
      </c>
      <c r="E362" s="1">
        <v>43465</v>
      </c>
      <c r="F362" s="1">
        <v>43465</v>
      </c>
      <c r="G362" s="11" t="s">
        <v>309</v>
      </c>
      <c r="H362" s="11" t="s">
        <v>310</v>
      </c>
      <c r="I362" s="11">
        <v>180</v>
      </c>
      <c r="J362" s="225">
        <v>43348</v>
      </c>
      <c r="K362" s="11" t="s">
        <v>723</v>
      </c>
      <c r="L362" s="11" t="s">
        <v>241</v>
      </c>
      <c r="M362" s="11">
        <v>5149</v>
      </c>
      <c r="N362" s="26">
        <v>21754100</v>
      </c>
      <c r="O362" s="26">
        <v>0</v>
      </c>
      <c r="P362" s="26">
        <v>0</v>
      </c>
      <c r="Q362" s="26" t="s">
        <v>243</v>
      </c>
      <c r="R362" s="26">
        <v>0</v>
      </c>
      <c r="S362" s="110">
        <f t="shared" si="15"/>
        <v>21754100</v>
      </c>
      <c r="T362" s="11" t="str">
        <f t="shared" si="16"/>
        <v>SEPTIEMBRE</v>
      </c>
      <c r="U362" s="11">
        <f t="shared" si="17"/>
        <v>180</v>
      </c>
    </row>
    <row r="363" spans="1:21" x14ac:dyDescent="0.25">
      <c r="A363" s="11">
        <v>2018</v>
      </c>
      <c r="B363" s="11">
        <v>136</v>
      </c>
      <c r="C363" s="11">
        <v>1</v>
      </c>
      <c r="D363" s="1">
        <v>43101</v>
      </c>
      <c r="E363" s="1">
        <v>43465</v>
      </c>
      <c r="F363" s="1">
        <v>43465</v>
      </c>
      <c r="G363" s="11" t="s">
        <v>309</v>
      </c>
      <c r="H363" s="11" t="s">
        <v>310</v>
      </c>
      <c r="I363" s="11">
        <v>190</v>
      </c>
      <c r="J363" s="225">
        <v>43376</v>
      </c>
      <c r="K363" s="11" t="s">
        <v>793</v>
      </c>
      <c r="L363" s="11" t="s">
        <v>241</v>
      </c>
      <c r="M363" s="11">
        <v>5814</v>
      </c>
      <c r="N363" s="26">
        <v>24988600</v>
      </c>
      <c r="O363" s="26">
        <v>0</v>
      </c>
      <c r="P363" s="26">
        <v>0</v>
      </c>
      <c r="Q363" s="26" t="s">
        <v>243</v>
      </c>
      <c r="R363" s="26">
        <v>0</v>
      </c>
      <c r="S363" s="110">
        <f t="shared" si="15"/>
        <v>24988600</v>
      </c>
      <c r="T363" s="11" t="str">
        <f t="shared" si="16"/>
        <v>OCTUBRE</v>
      </c>
      <c r="U363" s="11">
        <f t="shared" si="17"/>
        <v>190</v>
      </c>
    </row>
    <row r="364" spans="1:21" x14ac:dyDescent="0.25">
      <c r="A364" s="11">
        <v>2018</v>
      </c>
      <c r="B364" s="11">
        <v>136</v>
      </c>
      <c r="C364" s="11">
        <v>1</v>
      </c>
      <c r="D364" s="1">
        <v>43101</v>
      </c>
      <c r="E364" s="1">
        <v>43465</v>
      </c>
      <c r="F364" s="1">
        <v>43465</v>
      </c>
      <c r="G364" s="11" t="s">
        <v>309</v>
      </c>
      <c r="H364" s="11" t="s">
        <v>310</v>
      </c>
      <c r="I364" s="11">
        <v>209</v>
      </c>
      <c r="J364" s="225">
        <v>43411</v>
      </c>
      <c r="K364" s="11" t="s">
        <v>794</v>
      </c>
      <c r="L364" s="11" t="s">
        <v>241</v>
      </c>
      <c r="M364" s="11">
        <v>6756</v>
      </c>
      <c r="N364" s="26">
        <v>22299200</v>
      </c>
      <c r="O364" s="26">
        <v>0</v>
      </c>
      <c r="P364" s="26">
        <v>0</v>
      </c>
      <c r="Q364" s="26" t="s">
        <v>243</v>
      </c>
      <c r="R364" s="26">
        <v>0</v>
      </c>
      <c r="S364" s="110">
        <f t="shared" si="15"/>
        <v>22299200</v>
      </c>
      <c r="T364" s="11" t="str">
        <f t="shared" si="16"/>
        <v>NOVIEMBRE</v>
      </c>
      <c r="U364" s="11">
        <f t="shared" si="17"/>
        <v>209</v>
      </c>
    </row>
    <row r="365" spans="1:21" x14ac:dyDescent="0.25">
      <c r="A365" s="11">
        <v>2018</v>
      </c>
      <c r="B365" s="11">
        <v>136</v>
      </c>
      <c r="C365" s="11">
        <v>1</v>
      </c>
      <c r="D365" s="1">
        <v>43101</v>
      </c>
      <c r="E365" s="1">
        <v>43465</v>
      </c>
      <c r="F365" s="1">
        <v>43465</v>
      </c>
      <c r="G365" s="11" t="s">
        <v>309</v>
      </c>
      <c r="H365" s="11" t="s">
        <v>310</v>
      </c>
      <c r="I365" s="11">
        <v>212</v>
      </c>
      <c r="J365" s="225">
        <v>43420</v>
      </c>
      <c r="K365" s="11" t="s">
        <v>795</v>
      </c>
      <c r="L365" s="11" t="s">
        <v>241</v>
      </c>
      <c r="M365" s="11">
        <v>6922</v>
      </c>
      <c r="N365" s="26">
        <v>7459</v>
      </c>
      <c r="O365" s="26">
        <v>0</v>
      </c>
      <c r="P365" s="26">
        <v>0</v>
      </c>
      <c r="Q365" s="26" t="s">
        <v>243</v>
      </c>
      <c r="R365" s="26">
        <v>0</v>
      </c>
      <c r="S365" s="110">
        <f t="shared" si="15"/>
        <v>7459</v>
      </c>
      <c r="T365" s="11" t="str">
        <f t="shared" si="16"/>
        <v>NOVIEMBRE</v>
      </c>
      <c r="U365" s="11">
        <f t="shared" si="17"/>
        <v>212</v>
      </c>
    </row>
    <row r="366" spans="1:21" x14ac:dyDescent="0.25">
      <c r="A366" s="11">
        <v>2018</v>
      </c>
      <c r="B366" s="11">
        <v>136</v>
      </c>
      <c r="C366" s="11">
        <v>1</v>
      </c>
      <c r="D366" s="1">
        <v>43101</v>
      </c>
      <c r="E366" s="1">
        <v>43465</v>
      </c>
      <c r="F366" s="1">
        <v>43465</v>
      </c>
      <c r="G366" s="11" t="s">
        <v>309</v>
      </c>
      <c r="H366" s="11" t="s">
        <v>310</v>
      </c>
      <c r="I366" s="11">
        <v>222</v>
      </c>
      <c r="J366" s="225">
        <v>43438</v>
      </c>
      <c r="K366" s="11" t="s">
        <v>863</v>
      </c>
      <c r="L366" s="11" t="s">
        <v>241</v>
      </c>
      <c r="M366" s="11">
        <v>7347</v>
      </c>
      <c r="N366" s="26">
        <v>23176000</v>
      </c>
      <c r="O366" s="26">
        <v>0</v>
      </c>
      <c r="P366" s="26">
        <v>0</v>
      </c>
      <c r="Q366" s="26" t="s">
        <v>243</v>
      </c>
      <c r="R366" s="26">
        <v>0</v>
      </c>
      <c r="S366" s="110">
        <f t="shared" si="15"/>
        <v>23176000</v>
      </c>
      <c r="T366" s="11" t="str">
        <f t="shared" si="16"/>
        <v>DICIEMBRE</v>
      </c>
      <c r="U366" s="11">
        <f t="shared" si="17"/>
        <v>222</v>
      </c>
    </row>
    <row r="367" spans="1:21" x14ac:dyDescent="0.25">
      <c r="A367" s="11">
        <v>2018</v>
      </c>
      <c r="B367" s="11">
        <v>136</v>
      </c>
      <c r="C367" s="11">
        <v>1</v>
      </c>
      <c r="D367" s="1">
        <v>43101</v>
      </c>
      <c r="E367" s="1">
        <v>43465</v>
      </c>
      <c r="F367" s="1">
        <v>43465</v>
      </c>
      <c r="G367" s="11" t="s">
        <v>309</v>
      </c>
      <c r="H367" s="11" t="s">
        <v>310</v>
      </c>
      <c r="I367" s="11">
        <v>229</v>
      </c>
      <c r="J367" s="225">
        <v>43448</v>
      </c>
      <c r="K367" s="11" t="s">
        <v>864</v>
      </c>
      <c r="L367" s="11" t="s">
        <v>241</v>
      </c>
      <c r="M367" s="11">
        <v>7707</v>
      </c>
      <c r="N367" s="26">
        <v>27742400</v>
      </c>
      <c r="O367" s="26">
        <v>0</v>
      </c>
      <c r="P367" s="26">
        <v>0</v>
      </c>
      <c r="Q367" s="26" t="s">
        <v>243</v>
      </c>
      <c r="R367" s="26">
        <v>0</v>
      </c>
      <c r="S367" s="110">
        <f t="shared" si="15"/>
        <v>27742400</v>
      </c>
      <c r="T367" s="11" t="str">
        <f t="shared" si="16"/>
        <v>DICIEMBRE</v>
      </c>
      <c r="U367" s="11">
        <f t="shared" si="17"/>
        <v>229</v>
      </c>
    </row>
    <row r="368" spans="1:21" x14ac:dyDescent="0.25">
      <c r="A368" s="11">
        <v>2018</v>
      </c>
      <c r="B368" s="11">
        <v>136</v>
      </c>
      <c r="C368" s="11">
        <v>1</v>
      </c>
      <c r="D368" s="1">
        <v>43101</v>
      </c>
      <c r="E368" s="1">
        <v>43465</v>
      </c>
      <c r="F368" s="1">
        <v>43465</v>
      </c>
      <c r="G368" s="11" t="s">
        <v>311</v>
      </c>
      <c r="H368" s="11" t="s">
        <v>312</v>
      </c>
      <c r="I368" s="11">
        <v>107</v>
      </c>
      <c r="J368" s="225">
        <v>43133</v>
      </c>
      <c r="K368" s="11" t="s">
        <v>623</v>
      </c>
      <c r="L368" s="11" t="s">
        <v>296</v>
      </c>
      <c r="M368" s="11">
        <v>713</v>
      </c>
      <c r="N368" s="26">
        <v>3357100</v>
      </c>
      <c r="O368" s="26">
        <v>0</v>
      </c>
      <c r="P368" s="26">
        <v>0</v>
      </c>
      <c r="Q368" s="26" t="s">
        <v>243</v>
      </c>
      <c r="R368" s="26">
        <v>0</v>
      </c>
      <c r="S368" s="110">
        <f t="shared" si="15"/>
        <v>3357100</v>
      </c>
      <c r="T368" s="11" t="str">
        <f t="shared" si="16"/>
        <v>FEBRERO</v>
      </c>
      <c r="U368" s="11">
        <f t="shared" si="17"/>
        <v>107</v>
      </c>
    </row>
    <row r="369" spans="1:21" x14ac:dyDescent="0.25">
      <c r="A369" s="11">
        <v>2018</v>
      </c>
      <c r="B369" s="11">
        <v>136</v>
      </c>
      <c r="C369" s="11">
        <v>1</v>
      </c>
      <c r="D369" s="1">
        <v>43101</v>
      </c>
      <c r="E369" s="1">
        <v>43465</v>
      </c>
      <c r="F369" s="1">
        <v>43465</v>
      </c>
      <c r="G369" s="11" t="s">
        <v>311</v>
      </c>
      <c r="H369" s="11" t="s">
        <v>312</v>
      </c>
      <c r="I369" s="11">
        <v>112</v>
      </c>
      <c r="J369" s="225">
        <v>43160</v>
      </c>
      <c r="K369" s="11" t="s">
        <v>523</v>
      </c>
      <c r="L369" s="11" t="s">
        <v>241</v>
      </c>
      <c r="M369" s="11">
        <v>1195</v>
      </c>
      <c r="N369" s="26">
        <v>1668</v>
      </c>
      <c r="O369" s="26">
        <v>0</v>
      </c>
      <c r="P369" s="26">
        <v>0</v>
      </c>
      <c r="Q369" s="26" t="s">
        <v>243</v>
      </c>
      <c r="R369" s="26">
        <v>0</v>
      </c>
      <c r="S369" s="110">
        <f t="shared" si="15"/>
        <v>1668</v>
      </c>
      <c r="T369" s="11" t="str">
        <f t="shared" si="16"/>
        <v>MARZO</v>
      </c>
      <c r="U369" s="11">
        <f t="shared" si="17"/>
        <v>112</v>
      </c>
    </row>
    <row r="370" spans="1:21" x14ac:dyDescent="0.25">
      <c r="A370" s="11">
        <v>2018</v>
      </c>
      <c r="B370" s="11">
        <v>136</v>
      </c>
      <c r="C370" s="11">
        <v>1</v>
      </c>
      <c r="D370" s="1">
        <v>43101</v>
      </c>
      <c r="E370" s="1">
        <v>43465</v>
      </c>
      <c r="F370" s="1">
        <v>43465</v>
      </c>
      <c r="G370" s="11" t="s">
        <v>311</v>
      </c>
      <c r="H370" s="11" t="s">
        <v>312</v>
      </c>
      <c r="I370" s="11">
        <v>114</v>
      </c>
      <c r="J370" s="225">
        <v>43164</v>
      </c>
      <c r="K370" s="11" t="s">
        <v>624</v>
      </c>
      <c r="L370" s="11" t="s">
        <v>241</v>
      </c>
      <c r="M370" s="11">
        <v>1331</v>
      </c>
      <c r="N370" s="26">
        <v>3826200</v>
      </c>
      <c r="O370" s="26">
        <v>0</v>
      </c>
      <c r="P370" s="26">
        <v>0</v>
      </c>
      <c r="Q370" s="26" t="s">
        <v>243</v>
      </c>
      <c r="R370" s="26">
        <v>0</v>
      </c>
      <c r="S370" s="110">
        <f t="shared" si="15"/>
        <v>3826200</v>
      </c>
      <c r="T370" s="11" t="str">
        <f t="shared" si="16"/>
        <v>MARZO</v>
      </c>
      <c r="U370" s="11">
        <f t="shared" si="17"/>
        <v>114</v>
      </c>
    </row>
    <row r="371" spans="1:21" x14ac:dyDescent="0.25">
      <c r="A371" s="11">
        <v>2018</v>
      </c>
      <c r="B371" s="11">
        <v>136</v>
      </c>
      <c r="C371" s="11">
        <v>1</v>
      </c>
      <c r="D371" s="1">
        <v>43101</v>
      </c>
      <c r="E371" s="1">
        <v>43465</v>
      </c>
      <c r="F371" s="1">
        <v>43465</v>
      </c>
      <c r="G371" s="11" t="s">
        <v>311</v>
      </c>
      <c r="H371" s="11" t="s">
        <v>312</v>
      </c>
      <c r="I371" s="11">
        <v>122</v>
      </c>
      <c r="J371" s="225">
        <v>43194</v>
      </c>
      <c r="K371" s="11" t="s">
        <v>596</v>
      </c>
      <c r="L371" s="11" t="s">
        <v>241</v>
      </c>
      <c r="M371" s="11">
        <v>1875</v>
      </c>
      <c r="N371" s="26">
        <v>3862900</v>
      </c>
      <c r="O371" s="26">
        <v>0</v>
      </c>
      <c r="P371" s="26">
        <v>0</v>
      </c>
      <c r="Q371" s="26" t="s">
        <v>243</v>
      </c>
      <c r="R371" s="26">
        <v>0</v>
      </c>
      <c r="S371" s="110">
        <f t="shared" si="15"/>
        <v>3862900</v>
      </c>
      <c r="T371" s="11" t="str">
        <f t="shared" si="16"/>
        <v>ABRIL</v>
      </c>
      <c r="U371" s="11">
        <f t="shared" si="17"/>
        <v>122</v>
      </c>
    </row>
    <row r="372" spans="1:21" x14ac:dyDescent="0.25">
      <c r="A372" s="11">
        <v>2018</v>
      </c>
      <c r="B372" s="11">
        <v>136</v>
      </c>
      <c r="C372" s="11">
        <v>1</v>
      </c>
      <c r="D372" s="1">
        <v>43101</v>
      </c>
      <c r="E372" s="1">
        <v>43465</v>
      </c>
      <c r="F372" s="1">
        <v>43465</v>
      </c>
      <c r="G372" s="11" t="s">
        <v>311</v>
      </c>
      <c r="H372" s="11" t="s">
        <v>312</v>
      </c>
      <c r="I372" s="11">
        <v>128</v>
      </c>
      <c r="J372" s="225">
        <v>43224</v>
      </c>
      <c r="K372" s="11" t="s">
        <v>625</v>
      </c>
      <c r="L372" s="11" t="s">
        <v>241</v>
      </c>
      <c r="M372" s="11">
        <v>2456</v>
      </c>
      <c r="N372" s="26">
        <v>3717200</v>
      </c>
      <c r="O372" s="26">
        <v>0</v>
      </c>
      <c r="P372" s="26">
        <v>0</v>
      </c>
      <c r="Q372" s="26" t="s">
        <v>243</v>
      </c>
      <c r="R372" s="26">
        <v>0</v>
      </c>
      <c r="S372" s="110">
        <f t="shared" si="15"/>
        <v>3717200</v>
      </c>
      <c r="T372" s="11" t="str">
        <f t="shared" si="16"/>
        <v>MAYO</v>
      </c>
      <c r="U372" s="11">
        <f t="shared" si="17"/>
        <v>128</v>
      </c>
    </row>
    <row r="373" spans="1:21" x14ac:dyDescent="0.25">
      <c r="A373" s="11">
        <v>2018</v>
      </c>
      <c r="B373" s="11">
        <v>136</v>
      </c>
      <c r="C373" s="11">
        <v>1</v>
      </c>
      <c r="D373" s="1">
        <v>43101</v>
      </c>
      <c r="E373" s="1">
        <v>43465</v>
      </c>
      <c r="F373" s="1">
        <v>43465</v>
      </c>
      <c r="G373" s="11" t="s">
        <v>311</v>
      </c>
      <c r="H373" s="11" t="s">
        <v>312</v>
      </c>
      <c r="I373" s="11">
        <v>132</v>
      </c>
      <c r="J373" s="225">
        <v>43241</v>
      </c>
      <c r="K373" s="11" t="s">
        <v>640</v>
      </c>
      <c r="L373" s="11" t="s">
        <v>241</v>
      </c>
      <c r="M373" s="11">
        <v>2720</v>
      </c>
      <c r="N373" s="26">
        <v>866823</v>
      </c>
      <c r="O373" s="26">
        <v>866823</v>
      </c>
      <c r="P373" s="26">
        <v>0</v>
      </c>
      <c r="Q373" s="26" t="s">
        <v>270</v>
      </c>
      <c r="R373" s="26">
        <v>0</v>
      </c>
      <c r="S373" s="110">
        <f t="shared" si="15"/>
        <v>0</v>
      </c>
      <c r="T373" s="11" t="str">
        <f t="shared" si="16"/>
        <v>MAYO</v>
      </c>
      <c r="U373" s="11">
        <f t="shared" si="17"/>
        <v>132</v>
      </c>
    </row>
    <row r="374" spans="1:21" x14ac:dyDescent="0.25">
      <c r="A374" s="11">
        <v>2018</v>
      </c>
      <c r="B374" s="11">
        <v>136</v>
      </c>
      <c r="C374" s="11">
        <v>1</v>
      </c>
      <c r="D374" s="1">
        <v>43101</v>
      </c>
      <c r="E374" s="1">
        <v>43465</v>
      </c>
      <c r="F374" s="1">
        <v>43465</v>
      </c>
      <c r="G374" s="11" t="s">
        <v>311</v>
      </c>
      <c r="H374" s="11" t="s">
        <v>312</v>
      </c>
      <c r="I374" s="11">
        <v>134</v>
      </c>
      <c r="J374" s="225">
        <v>43252</v>
      </c>
      <c r="K374" s="11" t="s">
        <v>656</v>
      </c>
      <c r="L374" s="11" t="s">
        <v>241</v>
      </c>
      <c r="M374" s="11">
        <v>2992</v>
      </c>
      <c r="N374" s="26">
        <v>3755700</v>
      </c>
      <c r="O374" s="26">
        <v>0</v>
      </c>
      <c r="P374" s="26">
        <v>0</v>
      </c>
      <c r="Q374" s="26" t="s">
        <v>243</v>
      </c>
      <c r="R374" s="26">
        <v>0</v>
      </c>
      <c r="S374" s="110">
        <f t="shared" si="15"/>
        <v>3755700</v>
      </c>
      <c r="T374" s="11" t="str">
        <f t="shared" si="16"/>
        <v>JUNIO</v>
      </c>
      <c r="U374" s="11">
        <f t="shared" si="17"/>
        <v>134</v>
      </c>
    </row>
    <row r="375" spans="1:21" x14ac:dyDescent="0.25">
      <c r="A375" s="11">
        <v>2018</v>
      </c>
      <c r="B375" s="11">
        <v>136</v>
      </c>
      <c r="C375" s="11">
        <v>1</v>
      </c>
      <c r="D375" s="1">
        <v>43101</v>
      </c>
      <c r="E375" s="1">
        <v>43465</v>
      </c>
      <c r="F375" s="1">
        <v>43465</v>
      </c>
      <c r="G375" s="11" t="s">
        <v>311</v>
      </c>
      <c r="H375" s="11" t="s">
        <v>312</v>
      </c>
      <c r="I375" s="11">
        <v>136</v>
      </c>
      <c r="J375" s="225">
        <v>43263</v>
      </c>
      <c r="K375" s="11" t="s">
        <v>660</v>
      </c>
      <c r="L375" s="11" t="s">
        <v>241</v>
      </c>
      <c r="M375" s="11">
        <v>3199</v>
      </c>
      <c r="N375" s="26">
        <v>89257</v>
      </c>
      <c r="O375" s="26">
        <v>89257</v>
      </c>
      <c r="P375" s="26">
        <v>0</v>
      </c>
      <c r="Q375" s="26" t="s">
        <v>270</v>
      </c>
      <c r="R375" s="26">
        <v>0</v>
      </c>
      <c r="S375" s="110">
        <f t="shared" si="15"/>
        <v>0</v>
      </c>
      <c r="T375" s="11" t="str">
        <f t="shared" si="16"/>
        <v>JUNIO</v>
      </c>
      <c r="U375" s="11">
        <f t="shared" si="17"/>
        <v>136</v>
      </c>
    </row>
    <row r="376" spans="1:21" x14ac:dyDescent="0.25">
      <c r="A376" s="11">
        <v>2018</v>
      </c>
      <c r="B376" s="11">
        <v>136</v>
      </c>
      <c r="C376" s="11">
        <v>1</v>
      </c>
      <c r="D376" s="1">
        <v>43101</v>
      </c>
      <c r="E376" s="1">
        <v>43465</v>
      </c>
      <c r="F376" s="1">
        <v>43465</v>
      </c>
      <c r="G376" s="11" t="s">
        <v>311</v>
      </c>
      <c r="H376" s="11" t="s">
        <v>312</v>
      </c>
      <c r="I376" s="11">
        <v>145</v>
      </c>
      <c r="J376" s="225">
        <v>43286</v>
      </c>
      <c r="K376" s="11" t="s">
        <v>684</v>
      </c>
      <c r="L376" s="11" t="s">
        <v>241</v>
      </c>
      <c r="M376" s="11">
        <v>3714</v>
      </c>
      <c r="N376" s="26">
        <v>8813700</v>
      </c>
      <c r="O376" s="26">
        <v>0</v>
      </c>
      <c r="P376" s="26">
        <v>0</v>
      </c>
      <c r="Q376" s="26" t="s">
        <v>243</v>
      </c>
      <c r="R376" s="26">
        <v>0</v>
      </c>
      <c r="S376" s="110">
        <f t="shared" si="15"/>
        <v>8813700</v>
      </c>
      <c r="T376" s="11" t="str">
        <f t="shared" si="16"/>
        <v>JULIO</v>
      </c>
      <c r="U376" s="11">
        <f t="shared" si="17"/>
        <v>145</v>
      </c>
    </row>
    <row r="377" spans="1:21" x14ac:dyDescent="0.25">
      <c r="A377" s="11">
        <v>2018</v>
      </c>
      <c r="B377" s="11">
        <v>136</v>
      </c>
      <c r="C377" s="11">
        <v>1</v>
      </c>
      <c r="D377" s="1">
        <v>43101</v>
      </c>
      <c r="E377" s="1">
        <v>43465</v>
      </c>
      <c r="F377" s="1">
        <v>43465</v>
      </c>
      <c r="G377" s="11" t="s">
        <v>311</v>
      </c>
      <c r="H377" s="11" t="s">
        <v>312</v>
      </c>
      <c r="I377" s="11">
        <v>158</v>
      </c>
      <c r="J377" s="225">
        <v>43314</v>
      </c>
      <c r="K377" s="11" t="s">
        <v>701</v>
      </c>
      <c r="L377" s="11" t="s">
        <v>241</v>
      </c>
      <c r="M377" s="11">
        <v>4379</v>
      </c>
      <c r="N377" s="26">
        <v>4204200</v>
      </c>
      <c r="O377" s="26">
        <v>4204200</v>
      </c>
      <c r="P377" s="26">
        <v>0</v>
      </c>
      <c r="Q377" s="26" t="s">
        <v>270</v>
      </c>
      <c r="R377" s="26">
        <v>0</v>
      </c>
      <c r="S377" s="110">
        <f t="shared" si="15"/>
        <v>0</v>
      </c>
      <c r="T377" s="11" t="str">
        <f t="shared" si="16"/>
        <v>AGOSTO</v>
      </c>
      <c r="U377" s="11">
        <f t="shared" si="17"/>
        <v>158</v>
      </c>
    </row>
    <row r="378" spans="1:21" x14ac:dyDescent="0.25">
      <c r="A378" s="11">
        <v>2018</v>
      </c>
      <c r="B378" s="11">
        <v>136</v>
      </c>
      <c r="C378" s="11">
        <v>1</v>
      </c>
      <c r="D378" s="1">
        <v>43101</v>
      </c>
      <c r="E378" s="1">
        <v>43465</v>
      </c>
      <c r="F378" s="1">
        <v>43465</v>
      </c>
      <c r="G378" s="11" t="s">
        <v>311</v>
      </c>
      <c r="H378" s="11" t="s">
        <v>312</v>
      </c>
      <c r="I378" s="11">
        <v>159</v>
      </c>
      <c r="J378" s="225">
        <v>43314</v>
      </c>
      <c r="K378" s="11" t="s">
        <v>702</v>
      </c>
      <c r="L378" s="11" t="s">
        <v>241</v>
      </c>
      <c r="M378" s="11">
        <v>4379</v>
      </c>
      <c r="N378" s="26">
        <v>4204200</v>
      </c>
      <c r="O378" s="26">
        <v>0</v>
      </c>
      <c r="P378" s="26">
        <v>0</v>
      </c>
      <c r="Q378" s="26" t="s">
        <v>243</v>
      </c>
      <c r="R378" s="26">
        <v>0</v>
      </c>
      <c r="S378" s="110">
        <f t="shared" si="15"/>
        <v>4204200</v>
      </c>
      <c r="T378" s="11" t="str">
        <f t="shared" si="16"/>
        <v>AGOSTO</v>
      </c>
      <c r="U378" s="11">
        <f t="shared" si="17"/>
        <v>159</v>
      </c>
    </row>
    <row r="379" spans="1:21" x14ac:dyDescent="0.25">
      <c r="A379" s="11">
        <v>2018</v>
      </c>
      <c r="B379" s="11">
        <v>136</v>
      </c>
      <c r="C379" s="11">
        <v>1</v>
      </c>
      <c r="D379" s="1">
        <v>43101</v>
      </c>
      <c r="E379" s="1">
        <v>43465</v>
      </c>
      <c r="F379" s="1">
        <v>43465</v>
      </c>
      <c r="G379" s="11" t="s">
        <v>311</v>
      </c>
      <c r="H379" s="11" t="s">
        <v>312</v>
      </c>
      <c r="I379" s="11">
        <v>167</v>
      </c>
      <c r="J379" s="225">
        <v>43334</v>
      </c>
      <c r="K379" s="11" t="s">
        <v>724</v>
      </c>
      <c r="L379" s="11" t="s">
        <v>241</v>
      </c>
      <c r="M379" s="11">
        <v>4798</v>
      </c>
      <c r="N379" s="26">
        <v>747</v>
      </c>
      <c r="O379" s="26">
        <v>0</v>
      </c>
      <c r="P379" s="26">
        <v>0</v>
      </c>
      <c r="Q379" s="26" t="s">
        <v>243</v>
      </c>
      <c r="R379" s="26">
        <v>0</v>
      </c>
      <c r="S379" s="110">
        <f t="shared" si="15"/>
        <v>747</v>
      </c>
      <c r="T379" s="11" t="str">
        <f t="shared" si="16"/>
        <v>AGOSTO</v>
      </c>
      <c r="U379" s="11">
        <f t="shared" si="17"/>
        <v>167</v>
      </c>
    </row>
    <row r="380" spans="1:21" x14ac:dyDescent="0.25">
      <c r="A380" s="11">
        <v>2018</v>
      </c>
      <c r="B380" s="11">
        <v>136</v>
      </c>
      <c r="C380" s="11">
        <v>1</v>
      </c>
      <c r="D380" s="1">
        <v>43101</v>
      </c>
      <c r="E380" s="1">
        <v>43465</v>
      </c>
      <c r="F380" s="1">
        <v>43465</v>
      </c>
      <c r="G380" s="11" t="s">
        <v>311</v>
      </c>
      <c r="H380" s="11" t="s">
        <v>312</v>
      </c>
      <c r="I380" s="11">
        <v>180</v>
      </c>
      <c r="J380" s="225">
        <v>43348</v>
      </c>
      <c r="K380" s="11" t="s">
        <v>723</v>
      </c>
      <c r="L380" s="11" t="s">
        <v>241</v>
      </c>
      <c r="M380" s="11">
        <v>5149</v>
      </c>
      <c r="N380" s="26">
        <v>3632000</v>
      </c>
      <c r="O380" s="26">
        <v>0</v>
      </c>
      <c r="P380" s="26">
        <v>0</v>
      </c>
      <c r="Q380" s="26" t="s">
        <v>243</v>
      </c>
      <c r="R380" s="26">
        <v>0</v>
      </c>
      <c r="S380" s="110">
        <f t="shared" si="15"/>
        <v>3632000</v>
      </c>
      <c r="T380" s="11" t="str">
        <f t="shared" si="16"/>
        <v>SEPTIEMBRE</v>
      </c>
      <c r="U380" s="11">
        <f t="shared" si="17"/>
        <v>180</v>
      </c>
    </row>
    <row r="381" spans="1:21" x14ac:dyDescent="0.25">
      <c r="A381" s="11">
        <v>2018</v>
      </c>
      <c r="B381" s="11">
        <v>136</v>
      </c>
      <c r="C381" s="11">
        <v>1</v>
      </c>
      <c r="D381" s="1">
        <v>43101</v>
      </c>
      <c r="E381" s="1">
        <v>43465</v>
      </c>
      <c r="F381" s="1">
        <v>43465</v>
      </c>
      <c r="G381" s="11" t="s">
        <v>311</v>
      </c>
      <c r="H381" s="11" t="s">
        <v>312</v>
      </c>
      <c r="I381" s="11">
        <v>190</v>
      </c>
      <c r="J381" s="225">
        <v>43376</v>
      </c>
      <c r="K381" s="11" t="s">
        <v>793</v>
      </c>
      <c r="L381" s="11" t="s">
        <v>241</v>
      </c>
      <c r="M381" s="11">
        <v>5814</v>
      </c>
      <c r="N381" s="26">
        <v>4171100</v>
      </c>
      <c r="O381" s="26">
        <v>0</v>
      </c>
      <c r="P381" s="26">
        <v>0</v>
      </c>
      <c r="Q381" s="26" t="s">
        <v>243</v>
      </c>
      <c r="R381" s="26">
        <v>0</v>
      </c>
      <c r="S381" s="110">
        <f t="shared" si="15"/>
        <v>4171100</v>
      </c>
      <c r="T381" s="11" t="str">
        <f t="shared" si="16"/>
        <v>OCTUBRE</v>
      </c>
      <c r="U381" s="11">
        <f t="shared" si="17"/>
        <v>190</v>
      </c>
    </row>
    <row r="382" spans="1:21" x14ac:dyDescent="0.25">
      <c r="A382" s="11">
        <v>2018</v>
      </c>
      <c r="B382" s="11">
        <v>136</v>
      </c>
      <c r="C382" s="11">
        <v>1</v>
      </c>
      <c r="D382" s="1">
        <v>43101</v>
      </c>
      <c r="E382" s="1">
        <v>43465</v>
      </c>
      <c r="F382" s="1">
        <v>43465</v>
      </c>
      <c r="G382" s="11" t="s">
        <v>311</v>
      </c>
      <c r="H382" s="11" t="s">
        <v>312</v>
      </c>
      <c r="I382" s="11">
        <v>209</v>
      </c>
      <c r="J382" s="225">
        <v>43411</v>
      </c>
      <c r="K382" s="11" t="s">
        <v>794</v>
      </c>
      <c r="L382" s="11" t="s">
        <v>241</v>
      </c>
      <c r="M382" s="11">
        <v>6756</v>
      </c>
      <c r="N382" s="26">
        <v>3722500</v>
      </c>
      <c r="O382" s="26">
        <v>0</v>
      </c>
      <c r="P382" s="26">
        <v>0</v>
      </c>
      <c r="Q382" s="26" t="s">
        <v>243</v>
      </c>
      <c r="R382" s="26">
        <v>0</v>
      </c>
      <c r="S382" s="110">
        <f t="shared" si="15"/>
        <v>3722500</v>
      </c>
      <c r="T382" s="11" t="str">
        <f t="shared" si="16"/>
        <v>NOVIEMBRE</v>
      </c>
      <c r="U382" s="11">
        <f t="shared" si="17"/>
        <v>209</v>
      </c>
    </row>
    <row r="383" spans="1:21" x14ac:dyDescent="0.25">
      <c r="A383" s="11">
        <v>2018</v>
      </c>
      <c r="B383" s="11">
        <v>136</v>
      </c>
      <c r="C383" s="11">
        <v>1</v>
      </c>
      <c r="D383" s="1">
        <v>43101</v>
      </c>
      <c r="E383" s="1">
        <v>43465</v>
      </c>
      <c r="F383" s="1">
        <v>43465</v>
      </c>
      <c r="G383" s="11" t="s">
        <v>311</v>
      </c>
      <c r="H383" s="11" t="s">
        <v>312</v>
      </c>
      <c r="I383" s="11">
        <v>212</v>
      </c>
      <c r="J383" s="225">
        <v>43420</v>
      </c>
      <c r="K383" s="11" t="s">
        <v>795</v>
      </c>
      <c r="L383" s="11" t="s">
        <v>241</v>
      </c>
      <c r="M383" s="11">
        <v>6922</v>
      </c>
      <c r="N383" s="26">
        <v>1243</v>
      </c>
      <c r="O383" s="26">
        <v>0</v>
      </c>
      <c r="P383" s="26">
        <v>0</v>
      </c>
      <c r="Q383" s="26" t="s">
        <v>243</v>
      </c>
      <c r="R383" s="26">
        <v>0</v>
      </c>
      <c r="S383" s="110">
        <f t="shared" si="15"/>
        <v>1243</v>
      </c>
      <c r="T383" s="11" t="str">
        <f t="shared" si="16"/>
        <v>NOVIEMBRE</v>
      </c>
      <c r="U383" s="11">
        <f t="shared" si="17"/>
        <v>212</v>
      </c>
    </row>
    <row r="384" spans="1:21" x14ac:dyDescent="0.25">
      <c r="A384" s="11">
        <v>2018</v>
      </c>
      <c r="B384" s="11">
        <v>136</v>
      </c>
      <c r="C384" s="11">
        <v>1</v>
      </c>
      <c r="D384" s="1">
        <v>43101</v>
      </c>
      <c r="E384" s="1">
        <v>43465</v>
      </c>
      <c r="F384" s="1">
        <v>43465</v>
      </c>
      <c r="G384" s="11" t="s">
        <v>311</v>
      </c>
      <c r="H384" s="11" t="s">
        <v>312</v>
      </c>
      <c r="I384" s="11">
        <v>222</v>
      </c>
      <c r="J384" s="225">
        <v>43438</v>
      </c>
      <c r="K384" s="11" t="s">
        <v>863</v>
      </c>
      <c r="L384" s="11" t="s">
        <v>241</v>
      </c>
      <c r="M384" s="11">
        <v>7347</v>
      </c>
      <c r="N384" s="26">
        <v>3869300</v>
      </c>
      <c r="O384" s="26">
        <v>0</v>
      </c>
      <c r="P384" s="26">
        <v>0</v>
      </c>
      <c r="Q384" s="26" t="s">
        <v>243</v>
      </c>
      <c r="R384" s="26">
        <v>0</v>
      </c>
      <c r="S384" s="110">
        <f t="shared" si="15"/>
        <v>3869300</v>
      </c>
      <c r="T384" s="11" t="str">
        <f t="shared" si="16"/>
        <v>DICIEMBRE</v>
      </c>
      <c r="U384" s="11">
        <f t="shared" si="17"/>
        <v>222</v>
      </c>
    </row>
    <row r="385" spans="1:21" x14ac:dyDescent="0.25">
      <c r="A385" s="11">
        <v>2018</v>
      </c>
      <c r="B385" s="11">
        <v>136</v>
      </c>
      <c r="C385" s="11">
        <v>1</v>
      </c>
      <c r="D385" s="1">
        <v>43101</v>
      </c>
      <c r="E385" s="1">
        <v>43465</v>
      </c>
      <c r="F385" s="1">
        <v>43465</v>
      </c>
      <c r="G385" s="11" t="s">
        <v>311</v>
      </c>
      <c r="H385" s="11" t="s">
        <v>312</v>
      </c>
      <c r="I385" s="11">
        <v>229</v>
      </c>
      <c r="J385" s="225">
        <v>43448</v>
      </c>
      <c r="K385" s="11" t="s">
        <v>864</v>
      </c>
      <c r="L385" s="11" t="s">
        <v>241</v>
      </c>
      <c r="M385" s="11">
        <v>7707</v>
      </c>
      <c r="N385" s="26">
        <v>4629800</v>
      </c>
      <c r="O385" s="26">
        <v>0</v>
      </c>
      <c r="P385" s="26">
        <v>0</v>
      </c>
      <c r="Q385" s="26" t="s">
        <v>243</v>
      </c>
      <c r="R385" s="26">
        <v>0</v>
      </c>
      <c r="S385" s="110">
        <f t="shared" si="15"/>
        <v>4629800</v>
      </c>
      <c r="T385" s="11" t="str">
        <f t="shared" si="16"/>
        <v>DICIEMBRE</v>
      </c>
      <c r="U385" s="11">
        <f t="shared" si="17"/>
        <v>229</v>
      </c>
    </row>
    <row r="386" spans="1:21" x14ac:dyDescent="0.25">
      <c r="A386" s="11">
        <v>2018</v>
      </c>
      <c r="B386" s="11">
        <v>136</v>
      </c>
      <c r="C386" s="11">
        <v>1</v>
      </c>
      <c r="D386" s="1">
        <v>43101</v>
      </c>
      <c r="E386" s="1">
        <v>43465</v>
      </c>
      <c r="F386" s="1">
        <v>43465</v>
      </c>
      <c r="G386" s="11" t="s">
        <v>313</v>
      </c>
      <c r="H386" s="11" t="s">
        <v>314</v>
      </c>
      <c r="I386" s="11">
        <v>107</v>
      </c>
      <c r="J386" s="225">
        <v>43133</v>
      </c>
      <c r="K386" s="11" t="s">
        <v>623</v>
      </c>
      <c r="L386" s="11" t="s">
        <v>296</v>
      </c>
      <c r="M386" s="11">
        <v>713</v>
      </c>
      <c r="N386" s="26">
        <v>6707000</v>
      </c>
      <c r="O386" s="26">
        <v>0</v>
      </c>
      <c r="P386" s="26">
        <v>0</v>
      </c>
      <c r="Q386" s="26" t="s">
        <v>243</v>
      </c>
      <c r="R386" s="26">
        <v>0</v>
      </c>
      <c r="S386" s="110">
        <f t="shared" ref="S386:S449" si="18">N386-O386</f>
        <v>6707000</v>
      </c>
      <c r="T386" s="11" t="str">
        <f t="shared" si="16"/>
        <v>FEBRERO</v>
      </c>
      <c r="U386" s="11">
        <f t="shared" si="17"/>
        <v>107</v>
      </c>
    </row>
    <row r="387" spans="1:21" x14ac:dyDescent="0.25">
      <c r="A387" s="11">
        <v>2018</v>
      </c>
      <c r="B387" s="11">
        <v>136</v>
      </c>
      <c r="C387" s="11">
        <v>1</v>
      </c>
      <c r="D387" s="1">
        <v>43101</v>
      </c>
      <c r="E387" s="1">
        <v>43465</v>
      </c>
      <c r="F387" s="1">
        <v>43465</v>
      </c>
      <c r="G387" s="11" t="s">
        <v>313</v>
      </c>
      <c r="H387" s="11" t="s">
        <v>314</v>
      </c>
      <c r="I387" s="11">
        <v>112</v>
      </c>
      <c r="J387" s="225">
        <v>43160</v>
      </c>
      <c r="K387" s="11" t="s">
        <v>523</v>
      </c>
      <c r="L387" s="11" t="s">
        <v>241</v>
      </c>
      <c r="M387" s="11">
        <v>1195</v>
      </c>
      <c r="N387" s="26">
        <v>3334</v>
      </c>
      <c r="O387" s="26">
        <v>0</v>
      </c>
      <c r="P387" s="26">
        <v>0</v>
      </c>
      <c r="Q387" s="26" t="s">
        <v>243</v>
      </c>
      <c r="R387" s="26">
        <v>0</v>
      </c>
      <c r="S387" s="110">
        <f t="shared" si="18"/>
        <v>3334</v>
      </c>
      <c r="T387" s="11" t="str">
        <f t="shared" ref="T387:T450" si="19">VLOOKUP(MONTH(J387),$W$2:$X$13,2,0)</f>
        <v>MARZO</v>
      </c>
      <c r="U387" s="11">
        <f t="shared" ref="U387:U450" si="20">I387</f>
        <v>112</v>
      </c>
    </row>
    <row r="388" spans="1:21" x14ac:dyDescent="0.25">
      <c r="A388" s="11">
        <v>2018</v>
      </c>
      <c r="B388" s="11">
        <v>136</v>
      </c>
      <c r="C388" s="11">
        <v>1</v>
      </c>
      <c r="D388" s="1">
        <v>43101</v>
      </c>
      <c r="E388" s="1">
        <v>43465</v>
      </c>
      <c r="F388" s="1">
        <v>43465</v>
      </c>
      <c r="G388" s="11" t="s">
        <v>313</v>
      </c>
      <c r="H388" s="11" t="s">
        <v>314</v>
      </c>
      <c r="I388" s="11">
        <v>114</v>
      </c>
      <c r="J388" s="225">
        <v>43164</v>
      </c>
      <c r="K388" s="11" t="s">
        <v>624</v>
      </c>
      <c r="L388" s="11" t="s">
        <v>241</v>
      </c>
      <c r="M388" s="11">
        <v>1331</v>
      </c>
      <c r="N388" s="26">
        <v>7645500</v>
      </c>
      <c r="O388" s="26">
        <v>0</v>
      </c>
      <c r="P388" s="26">
        <v>0</v>
      </c>
      <c r="Q388" s="26" t="s">
        <v>243</v>
      </c>
      <c r="R388" s="26">
        <v>0</v>
      </c>
      <c r="S388" s="110">
        <f t="shared" si="18"/>
        <v>7645500</v>
      </c>
      <c r="T388" s="11" t="str">
        <f t="shared" si="19"/>
        <v>MARZO</v>
      </c>
      <c r="U388" s="11">
        <f t="shared" si="20"/>
        <v>114</v>
      </c>
    </row>
    <row r="389" spans="1:21" x14ac:dyDescent="0.25">
      <c r="A389" s="11">
        <v>2018</v>
      </c>
      <c r="B389" s="11">
        <v>136</v>
      </c>
      <c r="C389" s="11">
        <v>1</v>
      </c>
      <c r="D389" s="1">
        <v>43101</v>
      </c>
      <c r="E389" s="1">
        <v>43465</v>
      </c>
      <c r="F389" s="1">
        <v>43465</v>
      </c>
      <c r="G389" s="11" t="s">
        <v>313</v>
      </c>
      <c r="H389" s="11" t="s">
        <v>314</v>
      </c>
      <c r="I389" s="11">
        <v>122</v>
      </c>
      <c r="J389" s="225">
        <v>43194</v>
      </c>
      <c r="K389" s="11" t="s">
        <v>596</v>
      </c>
      <c r="L389" s="11" t="s">
        <v>241</v>
      </c>
      <c r="M389" s="11">
        <v>1875</v>
      </c>
      <c r="N389" s="26">
        <v>7719500</v>
      </c>
      <c r="O389" s="26">
        <v>0</v>
      </c>
      <c r="P389" s="26">
        <v>0</v>
      </c>
      <c r="Q389" s="26" t="s">
        <v>243</v>
      </c>
      <c r="R389" s="26">
        <v>0</v>
      </c>
      <c r="S389" s="110">
        <f t="shared" si="18"/>
        <v>7719500</v>
      </c>
      <c r="T389" s="11" t="str">
        <f t="shared" si="19"/>
        <v>ABRIL</v>
      </c>
      <c r="U389" s="11">
        <f t="shared" si="20"/>
        <v>122</v>
      </c>
    </row>
    <row r="390" spans="1:21" x14ac:dyDescent="0.25">
      <c r="A390" s="11">
        <v>2018</v>
      </c>
      <c r="B390" s="11">
        <v>136</v>
      </c>
      <c r="C390" s="11">
        <v>1</v>
      </c>
      <c r="D390" s="1">
        <v>43101</v>
      </c>
      <c r="E390" s="1">
        <v>43465</v>
      </c>
      <c r="F390" s="1">
        <v>43465</v>
      </c>
      <c r="G390" s="11" t="s">
        <v>313</v>
      </c>
      <c r="H390" s="11" t="s">
        <v>314</v>
      </c>
      <c r="I390" s="11">
        <v>128</v>
      </c>
      <c r="J390" s="225">
        <v>43224</v>
      </c>
      <c r="K390" s="11" t="s">
        <v>625</v>
      </c>
      <c r="L390" s="11" t="s">
        <v>241</v>
      </c>
      <c r="M390" s="11">
        <v>2456</v>
      </c>
      <c r="N390" s="26">
        <v>7426600</v>
      </c>
      <c r="O390" s="26">
        <v>0</v>
      </c>
      <c r="P390" s="26">
        <v>0</v>
      </c>
      <c r="Q390" s="26" t="s">
        <v>243</v>
      </c>
      <c r="R390" s="26">
        <v>0</v>
      </c>
      <c r="S390" s="110">
        <f t="shared" si="18"/>
        <v>7426600</v>
      </c>
      <c r="T390" s="11" t="str">
        <f t="shared" si="19"/>
        <v>MAYO</v>
      </c>
      <c r="U390" s="11">
        <f t="shared" si="20"/>
        <v>128</v>
      </c>
    </row>
    <row r="391" spans="1:21" x14ac:dyDescent="0.25">
      <c r="A391" s="11">
        <v>2018</v>
      </c>
      <c r="B391" s="11">
        <v>136</v>
      </c>
      <c r="C391" s="11">
        <v>1</v>
      </c>
      <c r="D391" s="1">
        <v>43101</v>
      </c>
      <c r="E391" s="1">
        <v>43465</v>
      </c>
      <c r="F391" s="1">
        <v>43465</v>
      </c>
      <c r="G391" s="11" t="s">
        <v>313</v>
      </c>
      <c r="H391" s="11" t="s">
        <v>314</v>
      </c>
      <c r="I391" s="11">
        <v>132</v>
      </c>
      <c r="J391" s="225">
        <v>43241</v>
      </c>
      <c r="K391" s="11" t="s">
        <v>640</v>
      </c>
      <c r="L391" s="11" t="s">
        <v>241</v>
      </c>
      <c r="M391" s="11">
        <v>2720</v>
      </c>
      <c r="N391" s="26">
        <v>1733646</v>
      </c>
      <c r="O391" s="26">
        <v>1733646</v>
      </c>
      <c r="P391" s="26">
        <v>0</v>
      </c>
      <c r="Q391" s="26" t="s">
        <v>270</v>
      </c>
      <c r="R391" s="26">
        <v>0</v>
      </c>
      <c r="S391" s="110">
        <f t="shared" si="18"/>
        <v>0</v>
      </c>
      <c r="T391" s="11" t="str">
        <f t="shared" si="19"/>
        <v>MAYO</v>
      </c>
      <c r="U391" s="11">
        <f t="shared" si="20"/>
        <v>132</v>
      </c>
    </row>
    <row r="392" spans="1:21" x14ac:dyDescent="0.25">
      <c r="A392" s="11">
        <v>2018</v>
      </c>
      <c r="B392" s="11">
        <v>136</v>
      </c>
      <c r="C392" s="11">
        <v>1</v>
      </c>
      <c r="D392" s="1">
        <v>43101</v>
      </c>
      <c r="E392" s="1">
        <v>43465</v>
      </c>
      <c r="F392" s="1">
        <v>43465</v>
      </c>
      <c r="G392" s="11" t="s">
        <v>313</v>
      </c>
      <c r="H392" s="11" t="s">
        <v>314</v>
      </c>
      <c r="I392" s="11">
        <v>134</v>
      </c>
      <c r="J392" s="225">
        <v>43252</v>
      </c>
      <c r="K392" s="11" t="s">
        <v>656</v>
      </c>
      <c r="L392" s="11" t="s">
        <v>241</v>
      </c>
      <c r="M392" s="11">
        <v>2992</v>
      </c>
      <c r="N392" s="26">
        <v>7504800</v>
      </c>
      <c r="O392" s="26">
        <v>0</v>
      </c>
      <c r="P392" s="26">
        <v>0</v>
      </c>
      <c r="Q392" s="26" t="s">
        <v>243</v>
      </c>
      <c r="R392" s="26">
        <v>0</v>
      </c>
      <c r="S392" s="110">
        <f t="shared" si="18"/>
        <v>7504800</v>
      </c>
      <c r="T392" s="11" t="str">
        <f t="shared" si="19"/>
        <v>JUNIO</v>
      </c>
      <c r="U392" s="11">
        <f t="shared" si="20"/>
        <v>134</v>
      </c>
    </row>
    <row r="393" spans="1:21" x14ac:dyDescent="0.25">
      <c r="A393" s="11">
        <v>2018</v>
      </c>
      <c r="B393" s="11">
        <v>136</v>
      </c>
      <c r="C393" s="11">
        <v>1</v>
      </c>
      <c r="D393" s="1">
        <v>43101</v>
      </c>
      <c r="E393" s="1">
        <v>43465</v>
      </c>
      <c r="F393" s="1">
        <v>43465</v>
      </c>
      <c r="G393" s="11" t="s">
        <v>313</v>
      </c>
      <c r="H393" s="11" t="s">
        <v>314</v>
      </c>
      <c r="I393" s="11">
        <v>136</v>
      </c>
      <c r="J393" s="225">
        <v>43263</v>
      </c>
      <c r="K393" s="11" t="s">
        <v>660</v>
      </c>
      <c r="L393" s="11" t="s">
        <v>241</v>
      </c>
      <c r="M393" s="11">
        <v>3199</v>
      </c>
      <c r="N393" s="26">
        <v>1785140</v>
      </c>
      <c r="O393" s="26">
        <v>1785140</v>
      </c>
      <c r="P393" s="26">
        <v>0</v>
      </c>
      <c r="Q393" s="26" t="s">
        <v>270</v>
      </c>
      <c r="R393" s="26">
        <v>0</v>
      </c>
      <c r="S393" s="110">
        <f t="shared" si="18"/>
        <v>0</v>
      </c>
      <c r="T393" s="11" t="str">
        <f t="shared" si="19"/>
        <v>JUNIO</v>
      </c>
      <c r="U393" s="11">
        <f t="shared" si="20"/>
        <v>136</v>
      </c>
    </row>
    <row r="394" spans="1:21" x14ac:dyDescent="0.25">
      <c r="A394" s="11">
        <v>2018</v>
      </c>
      <c r="B394" s="11">
        <v>136</v>
      </c>
      <c r="C394" s="11">
        <v>1</v>
      </c>
      <c r="D394" s="1">
        <v>43101</v>
      </c>
      <c r="E394" s="1">
        <v>43465</v>
      </c>
      <c r="F394" s="1">
        <v>43465</v>
      </c>
      <c r="G394" s="11" t="s">
        <v>313</v>
      </c>
      <c r="H394" s="11" t="s">
        <v>314</v>
      </c>
      <c r="I394" s="11">
        <v>145</v>
      </c>
      <c r="J394" s="225">
        <v>43286</v>
      </c>
      <c r="K394" s="11" t="s">
        <v>684</v>
      </c>
      <c r="L394" s="11" t="s">
        <v>241</v>
      </c>
      <c r="M394" s="11">
        <v>3714</v>
      </c>
      <c r="N394" s="26">
        <v>17620700</v>
      </c>
      <c r="O394" s="26">
        <v>0</v>
      </c>
      <c r="P394" s="26">
        <v>0</v>
      </c>
      <c r="Q394" s="26" t="s">
        <v>243</v>
      </c>
      <c r="R394" s="26">
        <v>0</v>
      </c>
      <c r="S394" s="110">
        <f t="shared" si="18"/>
        <v>17620700</v>
      </c>
      <c r="T394" s="11" t="str">
        <f t="shared" si="19"/>
        <v>JULIO</v>
      </c>
      <c r="U394" s="11">
        <f t="shared" si="20"/>
        <v>145</v>
      </c>
    </row>
    <row r="395" spans="1:21" x14ac:dyDescent="0.25">
      <c r="A395" s="11">
        <v>2018</v>
      </c>
      <c r="B395" s="11">
        <v>136</v>
      </c>
      <c r="C395" s="11">
        <v>1</v>
      </c>
      <c r="D395" s="1">
        <v>43101</v>
      </c>
      <c r="E395" s="1">
        <v>43465</v>
      </c>
      <c r="F395" s="1">
        <v>43465</v>
      </c>
      <c r="G395" s="11" t="s">
        <v>313</v>
      </c>
      <c r="H395" s="11" t="s">
        <v>314</v>
      </c>
      <c r="I395" s="11">
        <v>158</v>
      </c>
      <c r="J395" s="225">
        <v>43314</v>
      </c>
      <c r="K395" s="11" t="s">
        <v>701</v>
      </c>
      <c r="L395" s="11" t="s">
        <v>241</v>
      </c>
      <c r="M395" s="11">
        <v>4379</v>
      </c>
      <c r="N395" s="26">
        <v>8400600</v>
      </c>
      <c r="O395" s="26">
        <v>8400600</v>
      </c>
      <c r="P395" s="26">
        <v>0</v>
      </c>
      <c r="Q395" s="26" t="s">
        <v>270</v>
      </c>
      <c r="R395" s="26">
        <v>0</v>
      </c>
      <c r="S395" s="110">
        <f t="shared" si="18"/>
        <v>0</v>
      </c>
      <c r="T395" s="11" t="str">
        <f t="shared" si="19"/>
        <v>AGOSTO</v>
      </c>
      <c r="U395" s="11">
        <f t="shared" si="20"/>
        <v>158</v>
      </c>
    </row>
    <row r="396" spans="1:21" x14ac:dyDescent="0.25">
      <c r="A396" s="11">
        <v>2018</v>
      </c>
      <c r="B396" s="11">
        <v>136</v>
      </c>
      <c r="C396" s="11">
        <v>1</v>
      </c>
      <c r="D396" s="1">
        <v>43101</v>
      </c>
      <c r="E396" s="1">
        <v>43465</v>
      </c>
      <c r="F396" s="1">
        <v>43465</v>
      </c>
      <c r="G396" s="11" t="s">
        <v>313</v>
      </c>
      <c r="H396" s="11" t="s">
        <v>314</v>
      </c>
      <c r="I396" s="11">
        <v>159</v>
      </c>
      <c r="J396" s="225">
        <v>43314</v>
      </c>
      <c r="K396" s="11" t="s">
        <v>702</v>
      </c>
      <c r="L396" s="11" t="s">
        <v>241</v>
      </c>
      <c r="M396" s="11">
        <v>4379</v>
      </c>
      <c r="N396" s="26">
        <v>8400600</v>
      </c>
      <c r="O396" s="26">
        <v>0</v>
      </c>
      <c r="P396" s="26">
        <v>0</v>
      </c>
      <c r="Q396" s="26" t="s">
        <v>243</v>
      </c>
      <c r="R396" s="26">
        <v>0</v>
      </c>
      <c r="S396" s="110">
        <f t="shared" si="18"/>
        <v>8400600</v>
      </c>
      <c r="T396" s="11" t="str">
        <f t="shared" si="19"/>
        <v>AGOSTO</v>
      </c>
      <c r="U396" s="11">
        <f t="shared" si="20"/>
        <v>159</v>
      </c>
    </row>
    <row r="397" spans="1:21" x14ac:dyDescent="0.25">
      <c r="A397" s="11">
        <v>2018</v>
      </c>
      <c r="B397" s="11">
        <v>136</v>
      </c>
      <c r="C397" s="11">
        <v>1</v>
      </c>
      <c r="D397" s="1">
        <v>43101</v>
      </c>
      <c r="E397" s="1">
        <v>43465</v>
      </c>
      <c r="F397" s="1">
        <v>43465</v>
      </c>
      <c r="G397" s="11" t="s">
        <v>313</v>
      </c>
      <c r="H397" s="11" t="s">
        <v>314</v>
      </c>
      <c r="I397" s="11">
        <v>167</v>
      </c>
      <c r="J397" s="225">
        <v>43334</v>
      </c>
      <c r="K397" s="11" t="s">
        <v>724</v>
      </c>
      <c r="L397" s="11" t="s">
        <v>241</v>
      </c>
      <c r="M397" s="11">
        <v>4798</v>
      </c>
      <c r="N397" s="26">
        <v>1494</v>
      </c>
      <c r="O397" s="26">
        <v>0</v>
      </c>
      <c r="P397" s="26">
        <v>0</v>
      </c>
      <c r="Q397" s="26" t="s">
        <v>243</v>
      </c>
      <c r="R397" s="26">
        <v>0</v>
      </c>
      <c r="S397" s="110">
        <f t="shared" si="18"/>
        <v>1494</v>
      </c>
      <c r="T397" s="11" t="str">
        <f t="shared" si="19"/>
        <v>AGOSTO</v>
      </c>
      <c r="U397" s="11">
        <f t="shared" si="20"/>
        <v>167</v>
      </c>
    </row>
    <row r="398" spans="1:21" x14ac:dyDescent="0.25">
      <c r="A398" s="11">
        <v>2018</v>
      </c>
      <c r="B398" s="11">
        <v>136</v>
      </c>
      <c r="C398" s="11">
        <v>1</v>
      </c>
      <c r="D398" s="1">
        <v>43101</v>
      </c>
      <c r="E398" s="1">
        <v>43465</v>
      </c>
      <c r="F398" s="1">
        <v>43465</v>
      </c>
      <c r="G398" s="11" t="s">
        <v>313</v>
      </c>
      <c r="H398" s="11" t="s">
        <v>314</v>
      </c>
      <c r="I398" s="11">
        <v>180</v>
      </c>
      <c r="J398" s="225">
        <v>43348</v>
      </c>
      <c r="K398" s="11" t="s">
        <v>723</v>
      </c>
      <c r="L398" s="11" t="s">
        <v>241</v>
      </c>
      <c r="M398" s="11">
        <v>5149</v>
      </c>
      <c r="N398" s="26">
        <v>7256600</v>
      </c>
      <c r="O398" s="26">
        <v>0</v>
      </c>
      <c r="P398" s="26">
        <v>0</v>
      </c>
      <c r="Q398" s="26" t="s">
        <v>243</v>
      </c>
      <c r="R398" s="26">
        <v>0</v>
      </c>
      <c r="S398" s="110">
        <f t="shared" si="18"/>
        <v>7256600</v>
      </c>
      <c r="T398" s="11" t="str">
        <f t="shared" si="19"/>
        <v>SEPTIEMBRE</v>
      </c>
      <c r="U398" s="11">
        <f t="shared" si="20"/>
        <v>180</v>
      </c>
    </row>
    <row r="399" spans="1:21" x14ac:dyDescent="0.25">
      <c r="A399" s="11">
        <v>2018</v>
      </c>
      <c r="B399" s="11">
        <v>136</v>
      </c>
      <c r="C399" s="11">
        <v>1</v>
      </c>
      <c r="D399" s="1">
        <v>43101</v>
      </c>
      <c r="E399" s="1">
        <v>43465</v>
      </c>
      <c r="F399" s="1">
        <v>43465</v>
      </c>
      <c r="G399" s="11" t="s">
        <v>313</v>
      </c>
      <c r="H399" s="11" t="s">
        <v>314</v>
      </c>
      <c r="I399" s="11">
        <v>190</v>
      </c>
      <c r="J399" s="225">
        <v>43376</v>
      </c>
      <c r="K399" s="11" t="s">
        <v>793</v>
      </c>
      <c r="L399" s="11" t="s">
        <v>241</v>
      </c>
      <c r="M399" s="11">
        <v>5814</v>
      </c>
      <c r="N399" s="26">
        <v>8335300</v>
      </c>
      <c r="O399" s="26">
        <v>0</v>
      </c>
      <c r="P399" s="26">
        <v>0</v>
      </c>
      <c r="Q399" s="26" t="s">
        <v>243</v>
      </c>
      <c r="R399" s="26">
        <v>0</v>
      </c>
      <c r="S399" s="110">
        <f t="shared" si="18"/>
        <v>8335300</v>
      </c>
      <c r="T399" s="11" t="str">
        <f t="shared" si="19"/>
        <v>OCTUBRE</v>
      </c>
      <c r="U399" s="11">
        <f t="shared" si="20"/>
        <v>190</v>
      </c>
    </row>
    <row r="400" spans="1:21" x14ac:dyDescent="0.25">
      <c r="A400" s="11">
        <v>2018</v>
      </c>
      <c r="B400" s="11">
        <v>136</v>
      </c>
      <c r="C400" s="11">
        <v>1</v>
      </c>
      <c r="D400" s="1">
        <v>43101</v>
      </c>
      <c r="E400" s="1">
        <v>43465</v>
      </c>
      <c r="F400" s="1">
        <v>43465</v>
      </c>
      <c r="G400" s="11" t="s">
        <v>313</v>
      </c>
      <c r="H400" s="11" t="s">
        <v>314</v>
      </c>
      <c r="I400" s="11">
        <v>209</v>
      </c>
      <c r="J400" s="225">
        <v>43411</v>
      </c>
      <c r="K400" s="11" t="s">
        <v>794</v>
      </c>
      <c r="L400" s="11" t="s">
        <v>241</v>
      </c>
      <c r="M400" s="11">
        <v>6756</v>
      </c>
      <c r="N400" s="26">
        <v>7438700</v>
      </c>
      <c r="O400" s="26">
        <v>0</v>
      </c>
      <c r="P400" s="26">
        <v>0</v>
      </c>
      <c r="Q400" s="26" t="s">
        <v>243</v>
      </c>
      <c r="R400" s="26">
        <v>0</v>
      </c>
      <c r="S400" s="110">
        <f t="shared" si="18"/>
        <v>7438700</v>
      </c>
      <c r="T400" s="11" t="str">
        <f t="shared" si="19"/>
        <v>NOVIEMBRE</v>
      </c>
      <c r="U400" s="11">
        <f t="shared" si="20"/>
        <v>209</v>
      </c>
    </row>
    <row r="401" spans="1:21" x14ac:dyDescent="0.25">
      <c r="A401" s="11">
        <v>2018</v>
      </c>
      <c r="B401" s="11">
        <v>136</v>
      </c>
      <c r="C401" s="11">
        <v>1</v>
      </c>
      <c r="D401" s="1">
        <v>43101</v>
      </c>
      <c r="E401" s="1">
        <v>43465</v>
      </c>
      <c r="F401" s="1">
        <v>43465</v>
      </c>
      <c r="G401" s="11" t="s">
        <v>313</v>
      </c>
      <c r="H401" s="11" t="s">
        <v>314</v>
      </c>
      <c r="I401" s="11">
        <v>212</v>
      </c>
      <c r="J401" s="225">
        <v>43420</v>
      </c>
      <c r="K401" s="11" t="s">
        <v>795</v>
      </c>
      <c r="L401" s="11" t="s">
        <v>241</v>
      </c>
      <c r="M401" s="11">
        <v>6922</v>
      </c>
      <c r="N401" s="26">
        <v>2486</v>
      </c>
      <c r="O401" s="26">
        <v>0</v>
      </c>
      <c r="P401" s="26">
        <v>0</v>
      </c>
      <c r="Q401" s="26" t="s">
        <v>243</v>
      </c>
      <c r="R401" s="26">
        <v>0</v>
      </c>
      <c r="S401" s="110">
        <f t="shared" si="18"/>
        <v>2486</v>
      </c>
      <c r="T401" s="11" t="str">
        <f t="shared" si="19"/>
        <v>NOVIEMBRE</v>
      </c>
      <c r="U401" s="11">
        <f t="shared" si="20"/>
        <v>212</v>
      </c>
    </row>
    <row r="402" spans="1:21" x14ac:dyDescent="0.25">
      <c r="A402" s="11">
        <v>2018</v>
      </c>
      <c r="B402" s="11">
        <v>136</v>
      </c>
      <c r="C402" s="11">
        <v>1</v>
      </c>
      <c r="D402" s="1">
        <v>43101</v>
      </c>
      <c r="E402" s="1">
        <v>43465</v>
      </c>
      <c r="F402" s="1">
        <v>43465</v>
      </c>
      <c r="G402" s="11" t="s">
        <v>313</v>
      </c>
      <c r="H402" s="11" t="s">
        <v>314</v>
      </c>
      <c r="I402" s="11">
        <v>222</v>
      </c>
      <c r="J402" s="225">
        <v>43438</v>
      </c>
      <c r="K402" s="11" t="s">
        <v>863</v>
      </c>
      <c r="L402" s="11" t="s">
        <v>241</v>
      </c>
      <c r="M402" s="11">
        <v>7347</v>
      </c>
      <c r="N402" s="26">
        <v>7731200</v>
      </c>
      <c r="O402" s="26">
        <v>0</v>
      </c>
      <c r="P402" s="26">
        <v>0</v>
      </c>
      <c r="Q402" s="26" t="s">
        <v>243</v>
      </c>
      <c r="R402" s="26">
        <v>0</v>
      </c>
      <c r="S402" s="110">
        <f t="shared" si="18"/>
        <v>7731200</v>
      </c>
      <c r="T402" s="11" t="str">
        <f t="shared" si="19"/>
        <v>DICIEMBRE</v>
      </c>
      <c r="U402" s="11">
        <f t="shared" si="20"/>
        <v>222</v>
      </c>
    </row>
    <row r="403" spans="1:21" x14ac:dyDescent="0.25">
      <c r="A403" s="11">
        <v>2018</v>
      </c>
      <c r="B403" s="11">
        <v>136</v>
      </c>
      <c r="C403" s="11">
        <v>1</v>
      </c>
      <c r="D403" s="1">
        <v>43101</v>
      </c>
      <c r="E403" s="1">
        <v>43465</v>
      </c>
      <c r="F403" s="1">
        <v>43465</v>
      </c>
      <c r="G403" s="11" t="s">
        <v>313</v>
      </c>
      <c r="H403" s="11" t="s">
        <v>314</v>
      </c>
      <c r="I403" s="11">
        <v>229</v>
      </c>
      <c r="J403" s="225">
        <v>43448</v>
      </c>
      <c r="K403" s="11" t="s">
        <v>864</v>
      </c>
      <c r="L403" s="11" t="s">
        <v>241</v>
      </c>
      <c r="M403" s="11">
        <v>7707</v>
      </c>
      <c r="N403" s="26">
        <v>9252900</v>
      </c>
      <c r="O403" s="26">
        <v>0</v>
      </c>
      <c r="P403" s="26">
        <v>0</v>
      </c>
      <c r="Q403" s="26" t="s">
        <v>243</v>
      </c>
      <c r="R403" s="26">
        <v>0</v>
      </c>
      <c r="S403" s="110">
        <f t="shared" si="18"/>
        <v>9252900</v>
      </c>
      <c r="T403" s="11" t="str">
        <f t="shared" si="19"/>
        <v>DICIEMBRE</v>
      </c>
      <c r="U403" s="11">
        <f t="shared" si="20"/>
        <v>229</v>
      </c>
    </row>
    <row r="404" spans="1:21" x14ac:dyDescent="0.25">
      <c r="A404" s="11">
        <v>2018</v>
      </c>
      <c r="B404" s="11">
        <v>136</v>
      </c>
      <c r="C404" s="11">
        <v>1</v>
      </c>
      <c r="D404" s="1">
        <v>43101</v>
      </c>
      <c r="E404" s="1">
        <v>43465</v>
      </c>
      <c r="F404" s="1">
        <v>43465</v>
      </c>
      <c r="G404" s="11" t="s">
        <v>315</v>
      </c>
      <c r="H404" s="11" t="s">
        <v>316</v>
      </c>
      <c r="I404" s="11">
        <v>107</v>
      </c>
      <c r="J404" s="225">
        <v>43133</v>
      </c>
      <c r="K404" s="11" t="s">
        <v>623</v>
      </c>
      <c r="L404" s="11" t="s">
        <v>296</v>
      </c>
      <c r="M404" s="11">
        <v>713</v>
      </c>
      <c r="N404" s="26">
        <v>92677</v>
      </c>
      <c r="O404" s="26">
        <v>0</v>
      </c>
      <c r="P404" s="26">
        <v>0</v>
      </c>
      <c r="Q404" s="26" t="s">
        <v>243</v>
      </c>
      <c r="R404" s="26">
        <v>0</v>
      </c>
      <c r="S404" s="110">
        <f t="shared" si="18"/>
        <v>92677</v>
      </c>
      <c r="T404" s="11" t="str">
        <f t="shared" si="19"/>
        <v>FEBRERO</v>
      </c>
      <c r="U404" s="11">
        <f t="shared" si="20"/>
        <v>107</v>
      </c>
    </row>
    <row r="405" spans="1:21" x14ac:dyDescent="0.25">
      <c r="A405" s="11">
        <v>2018</v>
      </c>
      <c r="B405" s="11">
        <v>136</v>
      </c>
      <c r="C405" s="11">
        <v>1</v>
      </c>
      <c r="D405" s="1">
        <v>43101</v>
      </c>
      <c r="E405" s="1">
        <v>43465</v>
      </c>
      <c r="F405" s="1">
        <v>43465</v>
      </c>
      <c r="G405" s="11" t="s">
        <v>315</v>
      </c>
      <c r="H405" s="11" t="s">
        <v>316</v>
      </c>
      <c r="I405" s="11">
        <v>114</v>
      </c>
      <c r="J405" s="225">
        <v>43164</v>
      </c>
      <c r="K405" s="11" t="s">
        <v>624</v>
      </c>
      <c r="L405" s="11" t="s">
        <v>241</v>
      </c>
      <c r="M405" s="11">
        <v>1331</v>
      </c>
      <c r="N405" s="26">
        <v>113996</v>
      </c>
      <c r="O405" s="26">
        <v>0</v>
      </c>
      <c r="P405" s="26">
        <v>0</v>
      </c>
      <c r="Q405" s="26" t="s">
        <v>243</v>
      </c>
      <c r="R405" s="26">
        <v>0</v>
      </c>
      <c r="S405" s="110">
        <f t="shared" si="18"/>
        <v>113996</v>
      </c>
      <c r="T405" s="11" t="str">
        <f t="shared" si="19"/>
        <v>MARZO</v>
      </c>
      <c r="U405" s="11">
        <f t="shared" si="20"/>
        <v>114</v>
      </c>
    </row>
    <row r="406" spans="1:21" x14ac:dyDescent="0.25">
      <c r="A406" s="11">
        <v>2018</v>
      </c>
      <c r="B406" s="11">
        <v>136</v>
      </c>
      <c r="C406" s="11">
        <v>1</v>
      </c>
      <c r="D406" s="1">
        <v>43101</v>
      </c>
      <c r="E406" s="1">
        <v>43465</v>
      </c>
      <c r="F406" s="1">
        <v>43465</v>
      </c>
      <c r="G406" s="11" t="s">
        <v>315</v>
      </c>
      <c r="H406" s="11" t="s">
        <v>316</v>
      </c>
      <c r="I406" s="11">
        <v>122</v>
      </c>
      <c r="J406" s="225">
        <v>43194</v>
      </c>
      <c r="K406" s="11" t="s">
        <v>596</v>
      </c>
      <c r="L406" s="11" t="s">
        <v>241</v>
      </c>
      <c r="M406" s="11">
        <v>1875</v>
      </c>
      <c r="N406" s="26">
        <v>112027</v>
      </c>
      <c r="O406" s="26">
        <v>0</v>
      </c>
      <c r="P406" s="26">
        <v>0</v>
      </c>
      <c r="Q406" s="26" t="s">
        <v>243</v>
      </c>
      <c r="R406" s="26">
        <v>0</v>
      </c>
      <c r="S406" s="110">
        <f t="shared" si="18"/>
        <v>112027</v>
      </c>
      <c r="T406" s="11" t="str">
        <f t="shared" si="19"/>
        <v>ABRIL</v>
      </c>
      <c r="U406" s="11">
        <f t="shared" si="20"/>
        <v>122</v>
      </c>
    </row>
    <row r="407" spans="1:21" x14ac:dyDescent="0.25">
      <c r="A407" s="11">
        <v>2018</v>
      </c>
      <c r="B407" s="11">
        <v>136</v>
      </c>
      <c r="C407" s="11">
        <v>1</v>
      </c>
      <c r="D407" s="1">
        <v>43101</v>
      </c>
      <c r="E407" s="1">
        <v>43465</v>
      </c>
      <c r="F407" s="1">
        <v>43465</v>
      </c>
      <c r="G407" s="11" t="s">
        <v>315</v>
      </c>
      <c r="H407" s="11" t="s">
        <v>316</v>
      </c>
      <c r="I407" s="11">
        <v>128</v>
      </c>
      <c r="J407" s="225">
        <v>43224</v>
      </c>
      <c r="K407" s="11" t="s">
        <v>625</v>
      </c>
      <c r="L407" s="11" t="s">
        <v>241</v>
      </c>
      <c r="M407" s="11">
        <v>2456</v>
      </c>
      <c r="N407" s="26">
        <v>117734</v>
      </c>
      <c r="O407" s="26">
        <v>0</v>
      </c>
      <c r="P407" s="26">
        <v>0</v>
      </c>
      <c r="Q407" s="26" t="s">
        <v>243</v>
      </c>
      <c r="R407" s="26">
        <v>0</v>
      </c>
      <c r="S407" s="110">
        <f t="shared" si="18"/>
        <v>117734</v>
      </c>
      <c r="T407" s="11" t="str">
        <f t="shared" si="19"/>
        <v>MAYO</v>
      </c>
      <c r="U407" s="11">
        <f t="shared" si="20"/>
        <v>128</v>
      </c>
    </row>
    <row r="408" spans="1:21" x14ac:dyDescent="0.25">
      <c r="A408" s="11">
        <v>2018</v>
      </c>
      <c r="B408" s="11">
        <v>136</v>
      </c>
      <c r="C408" s="11">
        <v>1</v>
      </c>
      <c r="D408" s="1">
        <v>43101</v>
      </c>
      <c r="E408" s="1">
        <v>43465</v>
      </c>
      <c r="F408" s="1">
        <v>43465</v>
      </c>
      <c r="G408" s="11" t="s">
        <v>315</v>
      </c>
      <c r="H408" s="11" t="s">
        <v>316</v>
      </c>
      <c r="I408" s="11">
        <v>134</v>
      </c>
      <c r="J408" s="225">
        <v>43252</v>
      </c>
      <c r="K408" s="11" t="s">
        <v>656</v>
      </c>
      <c r="L408" s="11" t="s">
        <v>241</v>
      </c>
      <c r="M408" s="11">
        <v>2992</v>
      </c>
      <c r="N408" s="26">
        <v>112719</v>
      </c>
      <c r="O408" s="26">
        <v>0</v>
      </c>
      <c r="P408" s="26">
        <v>0</v>
      </c>
      <c r="Q408" s="26" t="s">
        <v>243</v>
      </c>
      <c r="R408" s="26">
        <v>0</v>
      </c>
      <c r="S408" s="110">
        <f t="shared" si="18"/>
        <v>112719</v>
      </c>
      <c r="T408" s="11" t="str">
        <f t="shared" si="19"/>
        <v>JUNIO</v>
      </c>
      <c r="U408" s="11">
        <f t="shared" si="20"/>
        <v>134</v>
      </c>
    </row>
    <row r="409" spans="1:21" x14ac:dyDescent="0.25">
      <c r="A409" s="11">
        <v>2018</v>
      </c>
      <c r="B409" s="11">
        <v>136</v>
      </c>
      <c r="C409" s="11">
        <v>1</v>
      </c>
      <c r="D409" s="1">
        <v>43101</v>
      </c>
      <c r="E409" s="1">
        <v>43465</v>
      </c>
      <c r="F409" s="1">
        <v>43465</v>
      </c>
      <c r="G409" s="11" t="s">
        <v>315</v>
      </c>
      <c r="H409" s="11" t="s">
        <v>316</v>
      </c>
      <c r="I409" s="11">
        <v>145</v>
      </c>
      <c r="J409" s="225">
        <v>43286</v>
      </c>
      <c r="K409" s="11" t="s">
        <v>684</v>
      </c>
      <c r="L409" s="11" t="s">
        <v>241</v>
      </c>
      <c r="M409" s="11">
        <v>3714</v>
      </c>
      <c r="N409" s="26">
        <v>258319</v>
      </c>
      <c r="O409" s="26">
        <v>0</v>
      </c>
      <c r="P409" s="26">
        <v>0</v>
      </c>
      <c r="Q409" s="26" t="s">
        <v>243</v>
      </c>
      <c r="R409" s="26">
        <v>0</v>
      </c>
      <c r="S409" s="110">
        <f t="shared" si="18"/>
        <v>258319</v>
      </c>
      <c r="T409" s="11" t="str">
        <f t="shared" si="19"/>
        <v>JULIO</v>
      </c>
      <c r="U409" s="11">
        <f t="shared" si="20"/>
        <v>145</v>
      </c>
    </row>
    <row r="410" spans="1:21" x14ac:dyDescent="0.25">
      <c r="A410" s="11">
        <v>2018</v>
      </c>
      <c r="B410" s="11">
        <v>136</v>
      </c>
      <c r="C410" s="11">
        <v>1</v>
      </c>
      <c r="D410" s="1">
        <v>43101</v>
      </c>
      <c r="E410" s="1">
        <v>43465</v>
      </c>
      <c r="F410" s="1">
        <v>43465</v>
      </c>
      <c r="G410" s="11" t="s">
        <v>315</v>
      </c>
      <c r="H410" s="11" t="s">
        <v>316</v>
      </c>
      <c r="I410" s="11">
        <v>158</v>
      </c>
      <c r="J410" s="225">
        <v>43314</v>
      </c>
      <c r="K410" s="11" t="s">
        <v>701</v>
      </c>
      <c r="L410" s="11" t="s">
        <v>241</v>
      </c>
      <c r="M410" s="11">
        <v>4379</v>
      </c>
      <c r="N410" s="26">
        <v>16688</v>
      </c>
      <c r="O410" s="26">
        <v>16688</v>
      </c>
      <c r="P410" s="26">
        <v>0</v>
      </c>
      <c r="Q410" s="26" t="s">
        <v>270</v>
      </c>
      <c r="R410" s="26">
        <v>0</v>
      </c>
      <c r="S410" s="110">
        <f t="shared" si="18"/>
        <v>0</v>
      </c>
      <c r="T410" s="11" t="str">
        <f t="shared" si="19"/>
        <v>AGOSTO</v>
      </c>
      <c r="U410" s="11">
        <f t="shared" si="20"/>
        <v>158</v>
      </c>
    </row>
    <row r="411" spans="1:21" x14ac:dyDescent="0.25">
      <c r="A411" s="11">
        <v>2018</v>
      </c>
      <c r="B411" s="11">
        <v>136</v>
      </c>
      <c r="C411" s="11">
        <v>1</v>
      </c>
      <c r="D411" s="1">
        <v>43101</v>
      </c>
      <c r="E411" s="1">
        <v>43465</v>
      </c>
      <c r="F411" s="1">
        <v>43465</v>
      </c>
      <c r="G411" s="11" t="s">
        <v>315</v>
      </c>
      <c r="H411" s="11" t="s">
        <v>316</v>
      </c>
      <c r="I411" s="11">
        <v>159</v>
      </c>
      <c r="J411" s="225">
        <v>43314</v>
      </c>
      <c r="K411" s="11" t="s">
        <v>702</v>
      </c>
      <c r="L411" s="11" t="s">
        <v>241</v>
      </c>
      <c r="M411" s="11">
        <v>4379</v>
      </c>
      <c r="N411" s="26">
        <v>16688</v>
      </c>
      <c r="O411" s="26">
        <v>0</v>
      </c>
      <c r="P411" s="26">
        <v>0</v>
      </c>
      <c r="Q411" s="26" t="s">
        <v>243</v>
      </c>
      <c r="R411" s="26">
        <v>0</v>
      </c>
      <c r="S411" s="110">
        <f t="shared" si="18"/>
        <v>16688</v>
      </c>
      <c r="T411" s="11" t="str">
        <f t="shared" si="19"/>
        <v>AGOSTO</v>
      </c>
      <c r="U411" s="11">
        <f t="shared" si="20"/>
        <v>159</v>
      </c>
    </row>
    <row r="412" spans="1:21" x14ac:dyDescent="0.25">
      <c r="A412" s="11">
        <v>2018</v>
      </c>
      <c r="B412" s="11">
        <v>136</v>
      </c>
      <c r="C412" s="11">
        <v>1</v>
      </c>
      <c r="D412" s="1">
        <v>43101</v>
      </c>
      <c r="E412" s="1">
        <v>43465</v>
      </c>
      <c r="F412" s="1">
        <v>43465</v>
      </c>
      <c r="G412" s="11" t="s">
        <v>315</v>
      </c>
      <c r="H412" s="11" t="s">
        <v>316</v>
      </c>
      <c r="I412" s="11">
        <v>180</v>
      </c>
      <c r="J412" s="225">
        <v>43348</v>
      </c>
      <c r="K412" s="11" t="s">
        <v>723</v>
      </c>
      <c r="L412" s="11" t="s">
        <v>241</v>
      </c>
      <c r="M412" s="11">
        <v>5149</v>
      </c>
      <c r="N412" s="26">
        <v>96707</v>
      </c>
      <c r="O412" s="26">
        <v>0</v>
      </c>
      <c r="P412" s="26">
        <v>0</v>
      </c>
      <c r="Q412" s="26" t="s">
        <v>243</v>
      </c>
      <c r="R412" s="26">
        <v>0</v>
      </c>
      <c r="S412" s="110">
        <f t="shared" si="18"/>
        <v>96707</v>
      </c>
      <c r="T412" s="11" t="str">
        <f t="shared" si="19"/>
        <v>SEPTIEMBRE</v>
      </c>
      <c r="U412" s="11">
        <f t="shared" si="20"/>
        <v>180</v>
      </c>
    </row>
    <row r="413" spans="1:21" x14ac:dyDescent="0.25">
      <c r="A413" s="11">
        <v>2018</v>
      </c>
      <c r="B413" s="11">
        <v>136</v>
      </c>
      <c r="C413" s="11">
        <v>1</v>
      </c>
      <c r="D413" s="1">
        <v>43101</v>
      </c>
      <c r="E413" s="1">
        <v>43465</v>
      </c>
      <c r="F413" s="1">
        <v>43465</v>
      </c>
      <c r="G413" s="11" t="s">
        <v>315</v>
      </c>
      <c r="H413" s="11" t="s">
        <v>316</v>
      </c>
      <c r="I413" s="11">
        <v>190</v>
      </c>
      <c r="J413" s="225">
        <v>43376</v>
      </c>
      <c r="K413" s="11" t="s">
        <v>793</v>
      </c>
      <c r="L413" s="11" t="s">
        <v>241</v>
      </c>
      <c r="M413" s="11">
        <v>5814</v>
      </c>
      <c r="N413" s="26">
        <v>107378</v>
      </c>
      <c r="O413" s="26">
        <v>0</v>
      </c>
      <c r="P413" s="26">
        <v>0</v>
      </c>
      <c r="Q413" s="26" t="s">
        <v>243</v>
      </c>
      <c r="R413" s="26">
        <v>0</v>
      </c>
      <c r="S413" s="110">
        <f t="shared" si="18"/>
        <v>107378</v>
      </c>
      <c r="T413" s="11" t="str">
        <f t="shared" si="19"/>
        <v>OCTUBRE</v>
      </c>
      <c r="U413" s="11">
        <f t="shared" si="20"/>
        <v>190</v>
      </c>
    </row>
    <row r="414" spans="1:21" x14ac:dyDescent="0.25">
      <c r="A414" s="11">
        <v>2018</v>
      </c>
      <c r="B414" s="11">
        <v>136</v>
      </c>
      <c r="C414" s="11">
        <v>1</v>
      </c>
      <c r="D414" s="1">
        <v>43101</v>
      </c>
      <c r="E414" s="1">
        <v>43465</v>
      </c>
      <c r="F414" s="1">
        <v>43465</v>
      </c>
      <c r="G414" s="11" t="s">
        <v>315</v>
      </c>
      <c r="H414" s="11" t="s">
        <v>316</v>
      </c>
      <c r="I414" s="11">
        <v>209</v>
      </c>
      <c r="J414" s="225">
        <v>43411</v>
      </c>
      <c r="K414" s="11" t="s">
        <v>794</v>
      </c>
      <c r="L414" s="11" t="s">
        <v>241</v>
      </c>
      <c r="M414" s="11">
        <v>6756</v>
      </c>
      <c r="N414" s="26">
        <v>114556</v>
      </c>
      <c r="O414" s="26">
        <v>0</v>
      </c>
      <c r="P414" s="26">
        <v>0</v>
      </c>
      <c r="Q414" s="26" t="s">
        <v>243</v>
      </c>
      <c r="R414" s="26">
        <v>0</v>
      </c>
      <c r="S414" s="110">
        <f t="shared" si="18"/>
        <v>114556</v>
      </c>
      <c r="T414" s="11" t="str">
        <f t="shared" si="19"/>
        <v>NOVIEMBRE</v>
      </c>
      <c r="U414" s="11">
        <f t="shared" si="20"/>
        <v>209</v>
      </c>
    </row>
    <row r="415" spans="1:21" x14ac:dyDescent="0.25">
      <c r="A415" s="11">
        <v>2018</v>
      </c>
      <c r="B415" s="11">
        <v>136</v>
      </c>
      <c r="C415" s="11">
        <v>1</v>
      </c>
      <c r="D415" s="1">
        <v>43101</v>
      </c>
      <c r="E415" s="1">
        <v>43465</v>
      </c>
      <c r="F415" s="1">
        <v>43465</v>
      </c>
      <c r="G415" s="11" t="s">
        <v>315</v>
      </c>
      <c r="H415" s="11" t="s">
        <v>316</v>
      </c>
      <c r="I415" s="11">
        <v>222</v>
      </c>
      <c r="J415" s="225">
        <v>43438</v>
      </c>
      <c r="K415" s="11" t="s">
        <v>863</v>
      </c>
      <c r="L415" s="11" t="s">
        <v>241</v>
      </c>
      <c r="M415" s="11">
        <v>7347</v>
      </c>
      <c r="N415" s="26">
        <v>109595</v>
      </c>
      <c r="O415" s="26">
        <v>0</v>
      </c>
      <c r="P415" s="26">
        <v>0</v>
      </c>
      <c r="Q415" s="26" t="s">
        <v>243</v>
      </c>
      <c r="R415" s="26">
        <v>0</v>
      </c>
      <c r="S415" s="110">
        <f t="shared" si="18"/>
        <v>109595</v>
      </c>
      <c r="T415" s="11" t="str">
        <f t="shared" si="19"/>
        <v>DICIEMBRE</v>
      </c>
      <c r="U415" s="11">
        <f t="shared" si="20"/>
        <v>222</v>
      </c>
    </row>
    <row r="416" spans="1:21" x14ac:dyDescent="0.25">
      <c r="A416" s="11">
        <v>2018</v>
      </c>
      <c r="B416" s="11">
        <v>136</v>
      </c>
      <c r="C416" s="11">
        <v>1</v>
      </c>
      <c r="D416" s="1">
        <v>43101</v>
      </c>
      <c r="E416" s="1">
        <v>43465</v>
      </c>
      <c r="F416" s="1">
        <v>43465</v>
      </c>
      <c r="G416" s="11" t="s">
        <v>315</v>
      </c>
      <c r="H416" s="11" t="s">
        <v>316</v>
      </c>
      <c r="I416" s="11">
        <v>229</v>
      </c>
      <c r="J416" s="225">
        <v>43448</v>
      </c>
      <c r="K416" s="11" t="s">
        <v>864</v>
      </c>
      <c r="L416" s="11" t="s">
        <v>241</v>
      </c>
      <c r="M416" s="11">
        <v>7707</v>
      </c>
      <c r="N416" s="26">
        <v>292346</v>
      </c>
      <c r="O416" s="26">
        <v>0</v>
      </c>
      <c r="P416" s="26">
        <v>0</v>
      </c>
      <c r="Q416" s="26" t="s">
        <v>243</v>
      </c>
      <c r="R416" s="26">
        <v>0</v>
      </c>
      <c r="S416" s="110">
        <f t="shared" si="18"/>
        <v>292346</v>
      </c>
      <c r="T416" s="11" t="str">
        <f t="shared" si="19"/>
        <v>DICIEMBRE</v>
      </c>
      <c r="U416" s="11">
        <f t="shared" si="20"/>
        <v>229</v>
      </c>
    </row>
    <row r="417" spans="1:21" x14ac:dyDescent="0.25">
      <c r="A417" s="11">
        <v>2018</v>
      </c>
      <c r="B417" s="11">
        <v>136</v>
      </c>
      <c r="C417" s="11">
        <v>1</v>
      </c>
      <c r="D417" s="1">
        <v>43101</v>
      </c>
      <c r="E417" s="1">
        <v>43465</v>
      </c>
      <c r="F417" s="1">
        <v>43465</v>
      </c>
      <c r="G417" s="11" t="s">
        <v>315</v>
      </c>
      <c r="H417" s="11" t="s">
        <v>316</v>
      </c>
      <c r="I417" s="11">
        <v>235</v>
      </c>
      <c r="J417" s="225">
        <v>43462</v>
      </c>
      <c r="K417" s="11" t="s">
        <v>889</v>
      </c>
      <c r="L417" s="11" t="s">
        <v>241</v>
      </c>
      <c r="M417" s="11">
        <v>8072</v>
      </c>
      <c r="N417" s="26">
        <v>2202756</v>
      </c>
      <c r="O417" s="26">
        <v>0</v>
      </c>
      <c r="P417" s="26">
        <v>0</v>
      </c>
      <c r="Q417" s="26" t="s">
        <v>243</v>
      </c>
      <c r="R417" s="26">
        <v>0</v>
      </c>
      <c r="S417" s="110">
        <f t="shared" si="18"/>
        <v>2202756</v>
      </c>
      <c r="T417" s="11" t="str">
        <f t="shared" si="19"/>
        <v>DICIEMBRE</v>
      </c>
      <c r="U417" s="11">
        <f t="shared" si="20"/>
        <v>235</v>
      </c>
    </row>
    <row r="418" spans="1:21" x14ac:dyDescent="0.25">
      <c r="A418" s="11">
        <v>2018</v>
      </c>
      <c r="B418" s="11">
        <v>136</v>
      </c>
      <c r="C418" s="11">
        <v>1</v>
      </c>
      <c r="D418" s="1">
        <v>43101</v>
      </c>
      <c r="E418" s="1">
        <v>43465</v>
      </c>
      <c r="F418" s="1">
        <v>43465</v>
      </c>
      <c r="G418" s="11" t="s">
        <v>663</v>
      </c>
      <c r="H418" s="11" t="s">
        <v>664</v>
      </c>
      <c r="I418" s="11">
        <v>138</v>
      </c>
      <c r="J418" s="225">
        <v>43269</v>
      </c>
      <c r="K418" s="11" t="s">
        <v>665</v>
      </c>
      <c r="L418" s="11" t="s">
        <v>241</v>
      </c>
      <c r="M418" s="11">
        <v>3358</v>
      </c>
      <c r="N418" s="26">
        <v>9000000</v>
      </c>
      <c r="O418" s="26">
        <v>1135023</v>
      </c>
      <c r="P418" s="26">
        <v>0</v>
      </c>
      <c r="Q418" s="26" t="s">
        <v>243</v>
      </c>
      <c r="R418" s="26">
        <v>0</v>
      </c>
      <c r="S418" s="110">
        <f t="shared" si="18"/>
        <v>7864977</v>
      </c>
      <c r="T418" s="11" t="str">
        <f t="shared" si="19"/>
        <v>JUNIO</v>
      </c>
      <c r="U418" s="11">
        <f t="shared" si="20"/>
        <v>138</v>
      </c>
    </row>
    <row r="419" spans="1:21" x14ac:dyDescent="0.25">
      <c r="A419" s="11">
        <v>2018</v>
      </c>
      <c r="B419" s="11">
        <v>136</v>
      </c>
      <c r="C419" s="11">
        <v>1</v>
      </c>
      <c r="D419" s="1">
        <v>43101</v>
      </c>
      <c r="E419" s="1">
        <v>43465</v>
      </c>
      <c r="F419" s="1">
        <v>43465</v>
      </c>
      <c r="G419" s="11" t="s">
        <v>663</v>
      </c>
      <c r="H419" s="11" t="s">
        <v>664</v>
      </c>
      <c r="I419" s="11">
        <v>198</v>
      </c>
      <c r="J419" s="225">
        <v>43390</v>
      </c>
      <c r="K419" s="11" t="s">
        <v>240</v>
      </c>
      <c r="L419" s="11" t="s">
        <v>326</v>
      </c>
      <c r="M419" s="11">
        <v>6162</v>
      </c>
      <c r="N419" s="26">
        <v>1135023</v>
      </c>
      <c r="O419" s="26">
        <v>1135023</v>
      </c>
      <c r="P419" s="26">
        <v>0</v>
      </c>
      <c r="Q419" s="26" t="s">
        <v>270</v>
      </c>
      <c r="R419" s="26">
        <v>0</v>
      </c>
      <c r="S419" s="110">
        <f t="shared" si="18"/>
        <v>0</v>
      </c>
      <c r="T419" s="11" t="str">
        <f t="shared" si="19"/>
        <v>OCTUBRE</v>
      </c>
      <c r="U419" s="11">
        <f t="shared" si="20"/>
        <v>198</v>
      </c>
    </row>
    <row r="420" spans="1:21" x14ac:dyDescent="0.25">
      <c r="A420" s="11">
        <v>2018</v>
      </c>
      <c r="B420" s="11">
        <v>136</v>
      </c>
      <c r="C420" s="11">
        <v>1</v>
      </c>
      <c r="D420" s="1">
        <v>43101</v>
      </c>
      <c r="E420" s="1">
        <v>43465</v>
      </c>
      <c r="F420" s="1">
        <v>43465</v>
      </c>
      <c r="G420" s="11" t="s">
        <v>317</v>
      </c>
      <c r="H420" s="11" t="s">
        <v>318</v>
      </c>
      <c r="I420" s="11">
        <v>88</v>
      </c>
      <c r="J420" s="225">
        <v>43117</v>
      </c>
      <c r="K420" s="11" t="s">
        <v>626</v>
      </c>
      <c r="L420" s="11" t="s">
        <v>241</v>
      </c>
      <c r="M420" s="11">
        <v>332</v>
      </c>
      <c r="N420" s="26">
        <v>2000000</v>
      </c>
      <c r="O420" s="26">
        <v>1555000</v>
      </c>
      <c r="P420" s="26">
        <v>0</v>
      </c>
      <c r="Q420" s="26" t="s">
        <v>243</v>
      </c>
      <c r="R420" s="26">
        <v>0</v>
      </c>
      <c r="S420" s="110">
        <f t="shared" si="18"/>
        <v>445000</v>
      </c>
      <c r="T420" s="11" t="str">
        <f t="shared" si="19"/>
        <v>ENERO</v>
      </c>
      <c r="U420" s="11">
        <f t="shared" si="20"/>
        <v>88</v>
      </c>
    </row>
    <row r="421" spans="1:21" x14ac:dyDescent="0.25">
      <c r="A421" s="11">
        <v>2018</v>
      </c>
      <c r="B421" s="11">
        <v>136</v>
      </c>
      <c r="C421" s="11">
        <v>1</v>
      </c>
      <c r="D421" s="1">
        <v>43101</v>
      </c>
      <c r="E421" s="1">
        <v>43465</v>
      </c>
      <c r="F421" s="1">
        <v>43465</v>
      </c>
      <c r="G421" s="11" t="s">
        <v>317</v>
      </c>
      <c r="H421" s="11" t="s">
        <v>318</v>
      </c>
      <c r="I421" s="11">
        <v>91</v>
      </c>
      <c r="J421" s="225">
        <v>43122</v>
      </c>
      <c r="K421" s="11" t="s">
        <v>319</v>
      </c>
      <c r="L421" s="11" t="s">
        <v>272</v>
      </c>
      <c r="M421" s="11">
        <v>452</v>
      </c>
      <c r="N421" s="26">
        <v>101500000</v>
      </c>
      <c r="O421" s="26">
        <v>11516636</v>
      </c>
      <c r="P421" s="26">
        <v>0</v>
      </c>
      <c r="Q421" s="26" t="s">
        <v>243</v>
      </c>
      <c r="R421" s="26">
        <v>0</v>
      </c>
      <c r="S421" s="110">
        <f t="shared" si="18"/>
        <v>89983364</v>
      </c>
      <c r="T421" s="11" t="str">
        <f t="shared" si="19"/>
        <v>ENERO</v>
      </c>
      <c r="U421" s="11">
        <f t="shared" si="20"/>
        <v>91</v>
      </c>
    </row>
    <row r="422" spans="1:21" x14ac:dyDescent="0.25">
      <c r="A422" s="11">
        <v>2018</v>
      </c>
      <c r="B422" s="11">
        <v>136</v>
      </c>
      <c r="C422" s="11">
        <v>1</v>
      </c>
      <c r="D422" s="1">
        <v>43101</v>
      </c>
      <c r="E422" s="1">
        <v>43465</v>
      </c>
      <c r="F422" s="1">
        <v>43465</v>
      </c>
      <c r="G422" s="11" t="s">
        <v>317</v>
      </c>
      <c r="H422" s="11" t="s">
        <v>318</v>
      </c>
      <c r="I422" s="11">
        <v>92</v>
      </c>
      <c r="J422" s="225">
        <v>43122</v>
      </c>
      <c r="K422" s="11" t="s">
        <v>320</v>
      </c>
      <c r="L422" s="11" t="s">
        <v>272</v>
      </c>
      <c r="M422" s="11">
        <v>452</v>
      </c>
      <c r="N422" s="26">
        <v>2000000</v>
      </c>
      <c r="O422" s="26">
        <v>0</v>
      </c>
      <c r="P422" s="26">
        <v>0</v>
      </c>
      <c r="Q422" s="26" t="s">
        <v>243</v>
      </c>
      <c r="R422" s="26">
        <v>0</v>
      </c>
      <c r="S422" s="110">
        <f t="shared" si="18"/>
        <v>2000000</v>
      </c>
      <c r="T422" s="11" t="str">
        <f t="shared" si="19"/>
        <v>ENERO</v>
      </c>
      <c r="U422" s="11">
        <f t="shared" si="20"/>
        <v>92</v>
      </c>
    </row>
    <row r="423" spans="1:21" x14ac:dyDescent="0.25">
      <c r="A423" s="11">
        <v>2018</v>
      </c>
      <c r="B423" s="11">
        <v>136</v>
      </c>
      <c r="C423" s="11">
        <v>1</v>
      </c>
      <c r="D423" s="1">
        <v>43101</v>
      </c>
      <c r="E423" s="1">
        <v>43465</v>
      </c>
      <c r="F423" s="1">
        <v>43465</v>
      </c>
      <c r="G423" s="11" t="s">
        <v>317</v>
      </c>
      <c r="H423" s="11" t="s">
        <v>318</v>
      </c>
      <c r="I423" s="11">
        <v>211</v>
      </c>
      <c r="J423" s="225">
        <v>43420</v>
      </c>
      <c r="K423" s="11" t="s">
        <v>796</v>
      </c>
      <c r="L423" s="11" t="s">
        <v>384</v>
      </c>
      <c r="M423" s="11">
        <v>6891</v>
      </c>
      <c r="N423" s="26">
        <v>14528895</v>
      </c>
      <c r="O423" s="26">
        <v>305587</v>
      </c>
      <c r="P423" s="26">
        <v>0</v>
      </c>
      <c r="Q423" s="26" t="s">
        <v>243</v>
      </c>
      <c r="R423" s="26">
        <v>0</v>
      </c>
      <c r="S423" s="110">
        <f t="shared" si="18"/>
        <v>14223308</v>
      </c>
      <c r="T423" s="11" t="str">
        <f t="shared" si="19"/>
        <v>NOVIEMBRE</v>
      </c>
      <c r="U423" s="11">
        <f t="shared" si="20"/>
        <v>211</v>
      </c>
    </row>
    <row r="424" spans="1:21" x14ac:dyDescent="0.25">
      <c r="A424" s="11">
        <v>2018</v>
      </c>
      <c r="B424" s="11">
        <v>136</v>
      </c>
      <c r="C424" s="11">
        <v>1</v>
      </c>
      <c r="D424" s="1">
        <v>43101</v>
      </c>
      <c r="E424" s="1">
        <v>43465</v>
      </c>
      <c r="F424" s="1">
        <v>43465</v>
      </c>
      <c r="G424" s="11" t="s">
        <v>321</v>
      </c>
      <c r="H424" s="11" t="s">
        <v>627</v>
      </c>
      <c r="I424" s="11">
        <v>88</v>
      </c>
      <c r="J424" s="225">
        <v>43117</v>
      </c>
      <c r="K424" s="11" t="s">
        <v>626</v>
      </c>
      <c r="L424" s="11" t="s">
        <v>241</v>
      </c>
      <c r="M424" s="11">
        <v>332</v>
      </c>
      <c r="N424" s="26">
        <v>2000000</v>
      </c>
      <c r="O424" s="26">
        <v>351445</v>
      </c>
      <c r="P424" s="26">
        <v>0</v>
      </c>
      <c r="Q424" s="26" t="s">
        <v>243</v>
      </c>
      <c r="R424" s="26">
        <v>0</v>
      </c>
      <c r="S424" s="110">
        <f t="shared" si="18"/>
        <v>1648555</v>
      </c>
      <c r="T424" s="11" t="str">
        <f t="shared" si="19"/>
        <v>ENERO</v>
      </c>
      <c r="U424" s="11">
        <f t="shared" si="20"/>
        <v>88</v>
      </c>
    </row>
    <row r="425" spans="1:21" x14ac:dyDescent="0.25">
      <c r="A425" s="11">
        <v>2018</v>
      </c>
      <c r="B425" s="11">
        <v>136</v>
      </c>
      <c r="C425" s="11">
        <v>1</v>
      </c>
      <c r="D425" s="1">
        <v>43101</v>
      </c>
      <c r="E425" s="1">
        <v>43465</v>
      </c>
      <c r="F425" s="1">
        <v>43465</v>
      </c>
      <c r="G425" s="11" t="s">
        <v>321</v>
      </c>
      <c r="H425" s="11" t="s">
        <v>627</v>
      </c>
      <c r="I425" s="11">
        <v>133</v>
      </c>
      <c r="J425" s="225">
        <v>43245</v>
      </c>
      <c r="K425" s="11" t="s">
        <v>240</v>
      </c>
      <c r="L425" s="11" t="s">
        <v>241</v>
      </c>
      <c r="M425" s="11">
        <v>2787</v>
      </c>
      <c r="N425" s="26">
        <v>20000000</v>
      </c>
      <c r="O425" s="26">
        <v>20000000</v>
      </c>
      <c r="P425" s="26">
        <v>0</v>
      </c>
      <c r="Q425" s="26" t="s">
        <v>270</v>
      </c>
      <c r="R425" s="26">
        <v>0</v>
      </c>
      <c r="S425" s="110">
        <f t="shared" si="18"/>
        <v>0</v>
      </c>
      <c r="T425" s="11" t="str">
        <f t="shared" si="19"/>
        <v>MAYO</v>
      </c>
      <c r="U425" s="11">
        <f t="shared" si="20"/>
        <v>133</v>
      </c>
    </row>
    <row r="426" spans="1:21" x14ac:dyDescent="0.25">
      <c r="A426" s="11">
        <v>2018</v>
      </c>
      <c r="B426" s="11">
        <v>136</v>
      </c>
      <c r="C426" s="11">
        <v>1</v>
      </c>
      <c r="D426" s="1">
        <v>43101</v>
      </c>
      <c r="E426" s="1">
        <v>43465</v>
      </c>
      <c r="F426" s="1">
        <v>43465</v>
      </c>
      <c r="G426" s="11" t="s">
        <v>321</v>
      </c>
      <c r="H426" s="11" t="s">
        <v>627</v>
      </c>
      <c r="I426" s="11">
        <v>193</v>
      </c>
      <c r="J426" s="225">
        <v>43382</v>
      </c>
      <c r="K426" s="11" t="s">
        <v>797</v>
      </c>
      <c r="L426" s="11" t="s">
        <v>326</v>
      </c>
      <c r="M426" s="11">
        <v>6060</v>
      </c>
      <c r="N426" s="26">
        <v>2000000</v>
      </c>
      <c r="O426" s="26">
        <v>2000000</v>
      </c>
      <c r="P426" s="26">
        <v>0</v>
      </c>
      <c r="Q426" s="26" t="s">
        <v>270</v>
      </c>
      <c r="R426" s="26">
        <v>0</v>
      </c>
      <c r="S426" s="110">
        <f t="shared" si="18"/>
        <v>0</v>
      </c>
      <c r="T426" s="11" t="str">
        <f t="shared" si="19"/>
        <v>OCTUBRE</v>
      </c>
      <c r="U426" s="11">
        <f t="shared" si="20"/>
        <v>193</v>
      </c>
    </row>
    <row r="427" spans="1:21" x14ac:dyDescent="0.25">
      <c r="A427" s="11">
        <v>2018</v>
      </c>
      <c r="B427" s="11">
        <v>136</v>
      </c>
      <c r="C427" s="11">
        <v>1</v>
      </c>
      <c r="D427" s="1">
        <v>43101</v>
      </c>
      <c r="E427" s="1">
        <v>43465</v>
      </c>
      <c r="F427" s="1">
        <v>43465</v>
      </c>
      <c r="G427" s="11" t="s">
        <v>321</v>
      </c>
      <c r="H427" s="11" t="s">
        <v>627</v>
      </c>
      <c r="I427" s="11">
        <v>219</v>
      </c>
      <c r="J427" s="225">
        <v>43432</v>
      </c>
      <c r="K427" s="11" t="s">
        <v>798</v>
      </c>
      <c r="L427" s="11" t="s">
        <v>241</v>
      </c>
      <c r="M427" s="11">
        <v>7237</v>
      </c>
      <c r="N427" s="26">
        <v>7000000</v>
      </c>
      <c r="O427" s="26">
        <v>7000000</v>
      </c>
      <c r="P427" s="26">
        <v>0</v>
      </c>
      <c r="Q427" s="26" t="s">
        <v>270</v>
      </c>
      <c r="R427" s="26">
        <v>0</v>
      </c>
      <c r="S427" s="110">
        <f t="shared" si="18"/>
        <v>0</v>
      </c>
      <c r="T427" s="11" t="str">
        <f t="shared" si="19"/>
        <v>NOVIEMBRE</v>
      </c>
      <c r="U427" s="11">
        <f t="shared" si="20"/>
        <v>219</v>
      </c>
    </row>
    <row r="428" spans="1:21" x14ac:dyDescent="0.25">
      <c r="A428" s="11">
        <v>2018</v>
      </c>
      <c r="B428" s="11">
        <v>136</v>
      </c>
      <c r="C428" s="11">
        <v>1</v>
      </c>
      <c r="D428" s="1">
        <v>43101</v>
      </c>
      <c r="E428" s="1">
        <v>43465</v>
      </c>
      <c r="F428" s="1">
        <v>43465</v>
      </c>
      <c r="G428" s="11" t="s">
        <v>322</v>
      </c>
      <c r="H428" s="11" t="s">
        <v>323</v>
      </c>
      <c r="I428" s="11">
        <v>88</v>
      </c>
      <c r="J428" s="225">
        <v>43117</v>
      </c>
      <c r="K428" s="11" t="s">
        <v>626</v>
      </c>
      <c r="L428" s="11" t="s">
        <v>241</v>
      </c>
      <c r="M428" s="11">
        <v>332</v>
      </c>
      <c r="N428" s="26">
        <v>2400000</v>
      </c>
      <c r="O428" s="26">
        <v>1864560</v>
      </c>
      <c r="P428" s="26">
        <v>0</v>
      </c>
      <c r="Q428" s="26" t="s">
        <v>243</v>
      </c>
      <c r="R428" s="26">
        <v>0</v>
      </c>
      <c r="S428" s="110">
        <f t="shared" si="18"/>
        <v>535440</v>
      </c>
      <c r="T428" s="11" t="str">
        <f t="shared" si="19"/>
        <v>ENERO</v>
      </c>
      <c r="U428" s="11">
        <f t="shared" si="20"/>
        <v>88</v>
      </c>
    </row>
    <row r="429" spans="1:21" x14ac:dyDescent="0.25">
      <c r="A429" s="11">
        <v>2018</v>
      </c>
      <c r="B429" s="11">
        <v>136</v>
      </c>
      <c r="C429" s="11">
        <v>1</v>
      </c>
      <c r="D429" s="1">
        <v>43101</v>
      </c>
      <c r="E429" s="1">
        <v>43465</v>
      </c>
      <c r="F429" s="1">
        <v>43465</v>
      </c>
      <c r="G429" s="11" t="s">
        <v>322</v>
      </c>
      <c r="H429" s="11" t="s">
        <v>323</v>
      </c>
      <c r="I429" s="11">
        <v>133</v>
      </c>
      <c r="J429" s="225">
        <v>43245</v>
      </c>
      <c r="K429" s="11" t="s">
        <v>240</v>
      </c>
      <c r="L429" s="11" t="s">
        <v>241</v>
      </c>
      <c r="M429" s="11">
        <v>2787</v>
      </c>
      <c r="N429" s="26">
        <v>14000000</v>
      </c>
      <c r="O429" s="26">
        <v>14000000</v>
      </c>
      <c r="P429" s="26">
        <v>0</v>
      </c>
      <c r="Q429" s="26" t="s">
        <v>270</v>
      </c>
      <c r="R429" s="26">
        <v>0</v>
      </c>
      <c r="S429" s="110">
        <f t="shared" si="18"/>
        <v>0</v>
      </c>
      <c r="T429" s="11" t="str">
        <f t="shared" si="19"/>
        <v>MAYO</v>
      </c>
      <c r="U429" s="11">
        <f t="shared" si="20"/>
        <v>133</v>
      </c>
    </row>
    <row r="430" spans="1:21" x14ac:dyDescent="0.25">
      <c r="A430" s="11">
        <v>2018</v>
      </c>
      <c r="B430" s="11">
        <v>136</v>
      </c>
      <c r="C430" s="11">
        <v>1</v>
      </c>
      <c r="D430" s="1">
        <v>43101</v>
      </c>
      <c r="E430" s="1">
        <v>43465</v>
      </c>
      <c r="F430" s="1">
        <v>43465</v>
      </c>
      <c r="G430" s="11" t="s">
        <v>322</v>
      </c>
      <c r="H430" s="11" t="s">
        <v>323</v>
      </c>
      <c r="I430" s="11">
        <v>172</v>
      </c>
      <c r="J430" s="225">
        <v>43342</v>
      </c>
      <c r="K430" s="11" t="s">
        <v>240</v>
      </c>
      <c r="L430" s="11" t="s">
        <v>241</v>
      </c>
      <c r="M430" s="11">
        <v>4945</v>
      </c>
      <c r="N430" s="26">
        <v>3253510</v>
      </c>
      <c r="O430" s="26">
        <v>3253510</v>
      </c>
      <c r="P430" s="26">
        <v>0</v>
      </c>
      <c r="Q430" s="26" t="s">
        <v>270</v>
      </c>
      <c r="R430" s="26">
        <v>0</v>
      </c>
      <c r="S430" s="110">
        <f t="shared" si="18"/>
        <v>0</v>
      </c>
      <c r="T430" s="11" t="str">
        <f t="shared" si="19"/>
        <v>AGOSTO</v>
      </c>
      <c r="U430" s="11">
        <f t="shared" si="20"/>
        <v>172</v>
      </c>
    </row>
    <row r="431" spans="1:21" x14ac:dyDescent="0.25">
      <c r="A431" s="11">
        <v>2018</v>
      </c>
      <c r="B431" s="11">
        <v>136</v>
      </c>
      <c r="C431" s="11">
        <v>1</v>
      </c>
      <c r="D431" s="1">
        <v>43101</v>
      </c>
      <c r="E431" s="1">
        <v>43465</v>
      </c>
      <c r="F431" s="1">
        <v>43465</v>
      </c>
      <c r="G431" s="11" t="s">
        <v>322</v>
      </c>
      <c r="H431" s="11" t="s">
        <v>323</v>
      </c>
      <c r="I431" s="11">
        <v>198</v>
      </c>
      <c r="J431" s="225">
        <v>43390</v>
      </c>
      <c r="K431" s="11" t="s">
        <v>240</v>
      </c>
      <c r="L431" s="11" t="s">
        <v>326</v>
      </c>
      <c r="M431" s="11">
        <v>6162</v>
      </c>
      <c r="N431" s="26">
        <v>15000000</v>
      </c>
      <c r="O431" s="26">
        <v>15000000</v>
      </c>
      <c r="P431" s="26">
        <v>0</v>
      </c>
      <c r="Q431" s="26" t="s">
        <v>270</v>
      </c>
      <c r="R431" s="26">
        <v>0</v>
      </c>
      <c r="S431" s="110">
        <f t="shared" si="18"/>
        <v>0</v>
      </c>
      <c r="T431" s="11" t="str">
        <f t="shared" si="19"/>
        <v>OCTUBRE</v>
      </c>
      <c r="U431" s="11">
        <f t="shared" si="20"/>
        <v>198</v>
      </c>
    </row>
    <row r="432" spans="1:21" x14ac:dyDescent="0.25">
      <c r="A432" s="11">
        <v>2018</v>
      </c>
      <c r="B432" s="11">
        <v>136</v>
      </c>
      <c r="C432" s="11">
        <v>1</v>
      </c>
      <c r="D432" s="1">
        <v>43101</v>
      </c>
      <c r="E432" s="1">
        <v>43465</v>
      </c>
      <c r="F432" s="1">
        <v>43465</v>
      </c>
      <c r="G432" s="11" t="s">
        <v>865</v>
      </c>
      <c r="H432" s="11" t="s">
        <v>866</v>
      </c>
      <c r="I432" s="11">
        <v>227</v>
      </c>
      <c r="J432" s="225">
        <v>43441</v>
      </c>
      <c r="K432" s="11" t="s">
        <v>867</v>
      </c>
      <c r="L432" s="11" t="s">
        <v>241</v>
      </c>
      <c r="M432" s="11">
        <v>7571</v>
      </c>
      <c r="N432" s="26">
        <v>12700000</v>
      </c>
      <c r="O432" s="26">
        <v>12700000</v>
      </c>
      <c r="P432" s="26">
        <v>0</v>
      </c>
      <c r="Q432" s="26" t="s">
        <v>270</v>
      </c>
      <c r="R432" s="26">
        <v>0</v>
      </c>
      <c r="S432" s="110">
        <f t="shared" si="18"/>
        <v>0</v>
      </c>
      <c r="T432" s="11" t="str">
        <f t="shared" si="19"/>
        <v>DICIEMBRE</v>
      </c>
      <c r="U432" s="11">
        <f t="shared" si="20"/>
        <v>227</v>
      </c>
    </row>
    <row r="433" spans="1:21" x14ac:dyDescent="0.25">
      <c r="A433" s="11">
        <v>2018</v>
      </c>
      <c r="B433" s="11">
        <v>136</v>
      </c>
      <c r="C433" s="11">
        <v>1</v>
      </c>
      <c r="D433" s="1">
        <v>43101</v>
      </c>
      <c r="E433" s="1">
        <v>43465</v>
      </c>
      <c r="F433" s="1">
        <v>43465</v>
      </c>
      <c r="G433" s="11" t="s">
        <v>324</v>
      </c>
      <c r="H433" s="11" t="s">
        <v>325</v>
      </c>
      <c r="I433" s="11">
        <v>108</v>
      </c>
      <c r="J433" s="225">
        <v>43138</v>
      </c>
      <c r="K433" s="11" t="s">
        <v>628</v>
      </c>
      <c r="L433" s="11" t="s">
        <v>326</v>
      </c>
      <c r="M433" s="11">
        <v>803</v>
      </c>
      <c r="N433" s="26">
        <v>2891293</v>
      </c>
      <c r="O433" s="26">
        <v>35687</v>
      </c>
      <c r="P433" s="26">
        <v>0</v>
      </c>
      <c r="Q433" s="26" t="s">
        <v>243</v>
      </c>
      <c r="R433" s="26">
        <v>0</v>
      </c>
      <c r="S433" s="110">
        <f t="shared" si="18"/>
        <v>2855606</v>
      </c>
      <c r="T433" s="11" t="str">
        <f t="shared" si="19"/>
        <v>FEBRERO</v>
      </c>
      <c r="U433" s="11">
        <f t="shared" si="20"/>
        <v>108</v>
      </c>
    </row>
    <row r="434" spans="1:21" x14ac:dyDescent="0.25">
      <c r="A434" s="11">
        <v>2018</v>
      </c>
      <c r="B434" s="11">
        <v>136</v>
      </c>
      <c r="C434" s="11">
        <v>1</v>
      </c>
      <c r="D434" s="1">
        <v>43101</v>
      </c>
      <c r="E434" s="1">
        <v>43465</v>
      </c>
      <c r="F434" s="1">
        <v>43465</v>
      </c>
      <c r="G434" s="11" t="s">
        <v>324</v>
      </c>
      <c r="H434" s="11" t="s">
        <v>325</v>
      </c>
      <c r="I434" s="11">
        <v>117</v>
      </c>
      <c r="J434" s="225">
        <v>43181</v>
      </c>
      <c r="K434" s="11" t="s">
        <v>591</v>
      </c>
      <c r="L434" s="11" t="s">
        <v>296</v>
      </c>
      <c r="M434" s="11">
        <v>1733</v>
      </c>
      <c r="N434" s="26">
        <v>8000000</v>
      </c>
      <c r="O434" s="26">
        <v>9201</v>
      </c>
      <c r="P434" s="26">
        <v>0</v>
      </c>
      <c r="Q434" s="26" t="s">
        <v>243</v>
      </c>
      <c r="R434" s="26">
        <v>0</v>
      </c>
      <c r="S434" s="110">
        <f t="shared" si="18"/>
        <v>7990799</v>
      </c>
      <c r="T434" s="11" t="str">
        <f t="shared" si="19"/>
        <v>MARZO</v>
      </c>
      <c r="U434" s="11">
        <f t="shared" si="20"/>
        <v>117</v>
      </c>
    </row>
    <row r="435" spans="1:21" x14ac:dyDescent="0.25">
      <c r="A435" s="11">
        <v>2018</v>
      </c>
      <c r="B435" s="11">
        <v>136</v>
      </c>
      <c r="C435" s="11">
        <v>1</v>
      </c>
      <c r="D435" s="1">
        <v>43101</v>
      </c>
      <c r="E435" s="1">
        <v>43465</v>
      </c>
      <c r="F435" s="1">
        <v>43465</v>
      </c>
      <c r="G435" s="11" t="s">
        <v>324</v>
      </c>
      <c r="H435" s="11" t="s">
        <v>325</v>
      </c>
      <c r="I435" s="11">
        <v>171</v>
      </c>
      <c r="J435" s="225">
        <v>43336</v>
      </c>
      <c r="K435" s="11" t="s">
        <v>725</v>
      </c>
      <c r="L435" s="11" t="s">
        <v>241</v>
      </c>
      <c r="M435" s="11">
        <v>4869</v>
      </c>
      <c r="N435" s="26">
        <v>1734521</v>
      </c>
      <c r="O435" s="26">
        <v>0</v>
      </c>
      <c r="P435" s="26">
        <v>0</v>
      </c>
      <c r="Q435" s="26" t="s">
        <v>243</v>
      </c>
      <c r="R435" s="26">
        <v>0</v>
      </c>
      <c r="S435" s="110">
        <f t="shared" si="18"/>
        <v>1734521</v>
      </c>
      <c r="T435" s="11" t="str">
        <f t="shared" si="19"/>
        <v>AGOSTO</v>
      </c>
      <c r="U435" s="11">
        <f t="shared" si="20"/>
        <v>171</v>
      </c>
    </row>
    <row r="436" spans="1:21" x14ac:dyDescent="0.25">
      <c r="A436" s="11">
        <v>2018</v>
      </c>
      <c r="B436" s="11">
        <v>136</v>
      </c>
      <c r="C436" s="11">
        <v>1</v>
      </c>
      <c r="D436" s="1">
        <v>43101</v>
      </c>
      <c r="E436" s="1">
        <v>43465</v>
      </c>
      <c r="F436" s="1">
        <v>43465</v>
      </c>
      <c r="G436" s="11" t="s">
        <v>324</v>
      </c>
      <c r="H436" s="11" t="s">
        <v>325</v>
      </c>
      <c r="I436" s="11">
        <v>178</v>
      </c>
      <c r="J436" s="225">
        <v>43347</v>
      </c>
      <c r="K436" s="11" t="s">
        <v>726</v>
      </c>
      <c r="L436" s="11" t="s">
        <v>241</v>
      </c>
      <c r="M436" s="11">
        <v>5125</v>
      </c>
      <c r="N436" s="26">
        <v>3253510</v>
      </c>
      <c r="O436" s="26">
        <v>0</v>
      </c>
      <c r="P436" s="26">
        <v>0</v>
      </c>
      <c r="Q436" s="26" t="s">
        <v>243</v>
      </c>
      <c r="R436" s="26">
        <v>0</v>
      </c>
      <c r="S436" s="110">
        <f t="shared" si="18"/>
        <v>3253510</v>
      </c>
      <c r="T436" s="11" t="str">
        <f t="shared" si="19"/>
        <v>SEPTIEMBRE</v>
      </c>
      <c r="U436" s="11">
        <f t="shared" si="20"/>
        <v>178</v>
      </c>
    </row>
    <row r="437" spans="1:21" x14ac:dyDescent="0.25">
      <c r="A437" s="11">
        <v>2018</v>
      </c>
      <c r="B437" s="11">
        <v>136</v>
      </c>
      <c r="C437" s="11">
        <v>1</v>
      </c>
      <c r="D437" s="1">
        <v>43101</v>
      </c>
      <c r="E437" s="1">
        <v>43465</v>
      </c>
      <c r="F437" s="1">
        <v>43465</v>
      </c>
      <c r="G437" s="11" t="s">
        <v>324</v>
      </c>
      <c r="H437" s="11" t="s">
        <v>325</v>
      </c>
      <c r="I437" s="11">
        <v>205</v>
      </c>
      <c r="J437" s="225">
        <v>43403</v>
      </c>
      <c r="K437" s="11" t="s">
        <v>799</v>
      </c>
      <c r="L437" s="11" t="s">
        <v>326</v>
      </c>
      <c r="M437" s="11">
        <v>6446</v>
      </c>
      <c r="N437" s="26">
        <v>9481131</v>
      </c>
      <c r="O437" s="26">
        <v>0</v>
      </c>
      <c r="P437" s="26">
        <v>0</v>
      </c>
      <c r="Q437" s="26" t="s">
        <v>243</v>
      </c>
      <c r="R437" s="26">
        <v>0</v>
      </c>
      <c r="S437" s="110">
        <f t="shared" si="18"/>
        <v>9481131</v>
      </c>
      <c r="T437" s="11" t="str">
        <f t="shared" si="19"/>
        <v>OCTUBRE</v>
      </c>
      <c r="U437" s="11">
        <f t="shared" si="20"/>
        <v>205</v>
      </c>
    </row>
    <row r="438" spans="1:21" x14ac:dyDescent="0.25">
      <c r="A438" s="11">
        <v>2018</v>
      </c>
      <c r="B438" s="11">
        <v>136</v>
      </c>
      <c r="C438" s="11">
        <v>1</v>
      </c>
      <c r="D438" s="1">
        <v>43101</v>
      </c>
      <c r="E438" s="1">
        <v>43465</v>
      </c>
      <c r="F438" s="1">
        <v>43465</v>
      </c>
      <c r="G438" s="11" t="s">
        <v>324</v>
      </c>
      <c r="H438" s="11" t="s">
        <v>325</v>
      </c>
      <c r="I438" s="11">
        <v>206</v>
      </c>
      <c r="J438" s="225">
        <v>43404</v>
      </c>
      <c r="K438" s="11" t="s">
        <v>800</v>
      </c>
      <c r="L438" s="11" t="s">
        <v>326</v>
      </c>
      <c r="M438" s="11">
        <v>6508</v>
      </c>
      <c r="N438" s="26">
        <v>2112378</v>
      </c>
      <c r="O438" s="26">
        <v>0</v>
      </c>
      <c r="P438" s="26">
        <v>0</v>
      </c>
      <c r="Q438" s="26" t="s">
        <v>243</v>
      </c>
      <c r="R438" s="26">
        <v>0</v>
      </c>
      <c r="S438" s="110">
        <f t="shared" si="18"/>
        <v>2112378</v>
      </c>
      <c r="T438" s="11" t="str">
        <f t="shared" si="19"/>
        <v>OCTUBRE</v>
      </c>
      <c r="U438" s="11">
        <f t="shared" si="20"/>
        <v>206</v>
      </c>
    </row>
    <row r="439" spans="1:21" x14ac:dyDescent="0.25">
      <c r="A439" s="11">
        <v>2018</v>
      </c>
      <c r="B439" s="11">
        <v>136</v>
      </c>
      <c r="C439" s="11">
        <v>1</v>
      </c>
      <c r="D439" s="1">
        <v>43101</v>
      </c>
      <c r="E439" s="1">
        <v>43465</v>
      </c>
      <c r="F439" s="1">
        <v>43465</v>
      </c>
      <c r="G439" s="11" t="s">
        <v>327</v>
      </c>
      <c r="H439" s="11" t="s">
        <v>328</v>
      </c>
      <c r="I439" s="11">
        <v>88</v>
      </c>
      <c r="J439" s="225">
        <v>43117</v>
      </c>
      <c r="K439" s="11" t="s">
        <v>626</v>
      </c>
      <c r="L439" s="11" t="s">
        <v>241</v>
      </c>
      <c r="M439" s="11">
        <v>332</v>
      </c>
      <c r="N439" s="26">
        <v>5562000</v>
      </c>
      <c r="O439" s="26">
        <v>3071500</v>
      </c>
      <c r="P439" s="26">
        <v>0</v>
      </c>
      <c r="Q439" s="26" t="s">
        <v>243</v>
      </c>
      <c r="R439" s="26">
        <v>0</v>
      </c>
      <c r="S439" s="110">
        <f t="shared" si="18"/>
        <v>2490500</v>
      </c>
      <c r="T439" s="11" t="str">
        <f t="shared" si="19"/>
        <v>ENERO</v>
      </c>
      <c r="U439" s="11">
        <f t="shared" si="20"/>
        <v>88</v>
      </c>
    </row>
    <row r="440" spans="1:21" x14ac:dyDescent="0.25">
      <c r="A440" s="11">
        <v>2018</v>
      </c>
      <c r="B440" s="11">
        <v>136</v>
      </c>
      <c r="C440" s="11">
        <v>1</v>
      </c>
      <c r="D440" s="1">
        <v>43101</v>
      </c>
      <c r="E440" s="1">
        <v>43465</v>
      </c>
      <c r="F440" s="1">
        <v>43465</v>
      </c>
      <c r="G440" s="11" t="s">
        <v>327</v>
      </c>
      <c r="H440" s="11" t="s">
        <v>328</v>
      </c>
      <c r="I440" s="11">
        <v>118</v>
      </c>
      <c r="J440" s="225">
        <v>43182</v>
      </c>
      <c r="K440" s="11" t="s">
        <v>597</v>
      </c>
      <c r="L440" s="11" t="s">
        <v>296</v>
      </c>
      <c r="M440" s="11">
        <v>1754</v>
      </c>
      <c r="N440" s="26">
        <v>85031354</v>
      </c>
      <c r="O440" s="26">
        <v>0</v>
      </c>
      <c r="P440" s="26">
        <v>0</v>
      </c>
      <c r="Q440" s="26" t="s">
        <v>243</v>
      </c>
      <c r="R440" s="26">
        <v>0</v>
      </c>
      <c r="S440" s="110">
        <f t="shared" si="18"/>
        <v>85031354</v>
      </c>
      <c r="T440" s="11" t="str">
        <f t="shared" si="19"/>
        <v>MARZO</v>
      </c>
      <c r="U440" s="11">
        <f t="shared" si="20"/>
        <v>118</v>
      </c>
    </row>
    <row r="441" spans="1:21" x14ac:dyDescent="0.25">
      <c r="A441" s="11">
        <v>2018</v>
      </c>
      <c r="B441" s="11">
        <v>136</v>
      </c>
      <c r="C441" s="11">
        <v>1</v>
      </c>
      <c r="D441" s="1">
        <v>43101</v>
      </c>
      <c r="E441" s="1">
        <v>43465</v>
      </c>
      <c r="F441" s="1">
        <v>43465</v>
      </c>
      <c r="G441" s="11" t="s">
        <v>327</v>
      </c>
      <c r="H441" s="11" t="s">
        <v>328</v>
      </c>
      <c r="I441" s="11">
        <v>120</v>
      </c>
      <c r="J441" s="225">
        <v>43185</v>
      </c>
      <c r="K441" s="11" t="s">
        <v>598</v>
      </c>
      <c r="L441" s="11" t="s">
        <v>296</v>
      </c>
      <c r="M441" s="11">
        <v>1800</v>
      </c>
      <c r="N441" s="26">
        <v>11289015</v>
      </c>
      <c r="O441" s="26">
        <v>4306775</v>
      </c>
      <c r="P441" s="26">
        <v>0</v>
      </c>
      <c r="Q441" s="26" t="s">
        <v>243</v>
      </c>
      <c r="R441" s="26">
        <v>0</v>
      </c>
      <c r="S441" s="110">
        <f t="shared" si="18"/>
        <v>6982240</v>
      </c>
      <c r="T441" s="11" t="str">
        <f t="shared" si="19"/>
        <v>MARZO</v>
      </c>
      <c r="U441" s="11">
        <f t="shared" si="20"/>
        <v>120</v>
      </c>
    </row>
    <row r="442" spans="1:21" x14ac:dyDescent="0.25">
      <c r="A442" s="11">
        <v>2018</v>
      </c>
      <c r="B442" s="11">
        <v>136</v>
      </c>
      <c r="C442" s="11">
        <v>1</v>
      </c>
      <c r="D442" s="1">
        <v>43101</v>
      </c>
      <c r="E442" s="1">
        <v>43465</v>
      </c>
      <c r="F442" s="1">
        <v>43465</v>
      </c>
      <c r="G442" s="11" t="s">
        <v>327</v>
      </c>
      <c r="H442" s="11" t="s">
        <v>328</v>
      </c>
      <c r="I442" s="11">
        <v>126</v>
      </c>
      <c r="J442" s="225">
        <v>43217</v>
      </c>
      <c r="K442" s="11" t="s">
        <v>612</v>
      </c>
      <c r="L442" s="11" t="s">
        <v>384</v>
      </c>
      <c r="M442" s="11">
        <v>2338</v>
      </c>
      <c r="N442" s="26">
        <v>97245380</v>
      </c>
      <c r="O442" s="26">
        <v>86458030</v>
      </c>
      <c r="P442" s="26">
        <v>0</v>
      </c>
      <c r="Q442" s="26" t="s">
        <v>243</v>
      </c>
      <c r="R442" s="26">
        <v>0</v>
      </c>
      <c r="S442" s="110">
        <f t="shared" si="18"/>
        <v>10787350</v>
      </c>
      <c r="T442" s="11" t="str">
        <f t="shared" si="19"/>
        <v>ABRIL</v>
      </c>
      <c r="U442" s="11">
        <f t="shared" si="20"/>
        <v>126</v>
      </c>
    </row>
    <row r="443" spans="1:21" x14ac:dyDescent="0.25">
      <c r="A443" s="11">
        <v>2018</v>
      </c>
      <c r="B443" s="11">
        <v>136</v>
      </c>
      <c r="C443" s="11">
        <v>1</v>
      </c>
      <c r="D443" s="1">
        <v>43101</v>
      </c>
      <c r="E443" s="1">
        <v>43465</v>
      </c>
      <c r="F443" s="1">
        <v>43465</v>
      </c>
      <c r="G443" s="11" t="s">
        <v>327</v>
      </c>
      <c r="H443" s="11" t="s">
        <v>328</v>
      </c>
      <c r="I443" s="11">
        <v>127</v>
      </c>
      <c r="J443" s="225">
        <v>43217</v>
      </c>
      <c r="K443" s="11" t="s">
        <v>613</v>
      </c>
      <c r="L443" s="11" t="s">
        <v>384</v>
      </c>
      <c r="M443" s="11">
        <v>2338</v>
      </c>
      <c r="N443" s="26">
        <v>171585184</v>
      </c>
      <c r="O443" s="26">
        <v>1915399</v>
      </c>
      <c r="P443" s="26">
        <v>0</v>
      </c>
      <c r="Q443" s="26" t="s">
        <v>243</v>
      </c>
      <c r="R443" s="26">
        <v>0</v>
      </c>
      <c r="S443" s="110">
        <f t="shared" si="18"/>
        <v>169669785</v>
      </c>
      <c r="T443" s="11" t="str">
        <f t="shared" si="19"/>
        <v>ABRIL</v>
      </c>
      <c r="U443" s="11">
        <f t="shared" si="20"/>
        <v>127</v>
      </c>
    </row>
    <row r="444" spans="1:21" x14ac:dyDescent="0.25">
      <c r="A444" s="11">
        <v>2018</v>
      </c>
      <c r="B444" s="11">
        <v>136</v>
      </c>
      <c r="C444" s="11">
        <v>1</v>
      </c>
      <c r="D444" s="1">
        <v>43101</v>
      </c>
      <c r="E444" s="1">
        <v>43465</v>
      </c>
      <c r="F444" s="1">
        <v>43465</v>
      </c>
      <c r="G444" s="11" t="s">
        <v>327</v>
      </c>
      <c r="H444" s="11" t="s">
        <v>328</v>
      </c>
      <c r="I444" s="11">
        <v>139</v>
      </c>
      <c r="J444" s="225">
        <v>43269</v>
      </c>
      <c r="K444" s="11" t="s">
        <v>666</v>
      </c>
      <c r="L444" s="11" t="s">
        <v>241</v>
      </c>
      <c r="M444" s="11">
        <v>3370</v>
      </c>
      <c r="N444" s="26">
        <v>216407561</v>
      </c>
      <c r="O444" s="26">
        <v>0</v>
      </c>
      <c r="P444" s="26">
        <v>0</v>
      </c>
      <c r="Q444" s="26" t="s">
        <v>243</v>
      </c>
      <c r="R444" s="26">
        <v>0</v>
      </c>
      <c r="S444" s="110">
        <f t="shared" si="18"/>
        <v>216407561</v>
      </c>
      <c r="T444" s="11" t="str">
        <f t="shared" si="19"/>
        <v>JUNIO</v>
      </c>
      <c r="U444" s="11">
        <f t="shared" si="20"/>
        <v>139</v>
      </c>
    </row>
    <row r="445" spans="1:21" x14ac:dyDescent="0.25">
      <c r="A445" s="11">
        <v>2018</v>
      </c>
      <c r="B445" s="11">
        <v>136</v>
      </c>
      <c r="C445" s="11">
        <v>1</v>
      </c>
      <c r="D445" s="1">
        <v>43101</v>
      </c>
      <c r="E445" s="1">
        <v>43465</v>
      </c>
      <c r="F445" s="1">
        <v>43465</v>
      </c>
      <c r="G445" s="11" t="s">
        <v>327</v>
      </c>
      <c r="H445" s="11" t="s">
        <v>328</v>
      </c>
      <c r="I445" s="11">
        <v>192</v>
      </c>
      <c r="J445" s="225">
        <v>43382</v>
      </c>
      <c r="K445" s="11" t="s">
        <v>801</v>
      </c>
      <c r="L445" s="11" t="s">
        <v>326</v>
      </c>
      <c r="M445" s="11">
        <v>6039</v>
      </c>
      <c r="N445" s="26">
        <v>108203781</v>
      </c>
      <c r="O445" s="26">
        <v>0</v>
      </c>
      <c r="P445" s="26">
        <v>0</v>
      </c>
      <c r="Q445" s="26" t="s">
        <v>243</v>
      </c>
      <c r="R445" s="26">
        <v>0</v>
      </c>
      <c r="S445" s="110">
        <f t="shared" si="18"/>
        <v>108203781</v>
      </c>
      <c r="T445" s="11" t="str">
        <f t="shared" si="19"/>
        <v>OCTUBRE</v>
      </c>
      <c r="U445" s="11">
        <f t="shared" si="20"/>
        <v>192</v>
      </c>
    </row>
    <row r="446" spans="1:21" x14ac:dyDescent="0.25">
      <c r="A446" s="11">
        <v>2018</v>
      </c>
      <c r="B446" s="11">
        <v>136</v>
      </c>
      <c r="C446" s="11">
        <v>1</v>
      </c>
      <c r="D446" s="1">
        <v>43101</v>
      </c>
      <c r="E446" s="1">
        <v>43465</v>
      </c>
      <c r="F446" s="1">
        <v>43465</v>
      </c>
      <c r="G446" s="11" t="s">
        <v>327</v>
      </c>
      <c r="H446" s="11" t="s">
        <v>328</v>
      </c>
      <c r="I446" s="11">
        <v>198</v>
      </c>
      <c r="J446" s="225">
        <v>43390</v>
      </c>
      <c r="K446" s="11" t="s">
        <v>240</v>
      </c>
      <c r="L446" s="11" t="s">
        <v>326</v>
      </c>
      <c r="M446" s="11">
        <v>6162</v>
      </c>
      <c r="N446" s="26">
        <v>44321871</v>
      </c>
      <c r="O446" s="26">
        <v>44321871</v>
      </c>
      <c r="P446" s="26">
        <v>0</v>
      </c>
      <c r="Q446" s="26" t="s">
        <v>270</v>
      </c>
      <c r="R446" s="26">
        <v>0</v>
      </c>
      <c r="S446" s="110">
        <f t="shared" si="18"/>
        <v>0</v>
      </c>
      <c r="T446" s="11" t="str">
        <f t="shared" si="19"/>
        <v>OCTUBRE</v>
      </c>
      <c r="U446" s="11">
        <f t="shared" si="20"/>
        <v>198</v>
      </c>
    </row>
    <row r="447" spans="1:21" x14ac:dyDescent="0.25">
      <c r="A447" s="11">
        <v>2018</v>
      </c>
      <c r="B447" s="11">
        <v>136</v>
      </c>
      <c r="C447" s="11">
        <v>1</v>
      </c>
      <c r="D447" s="1">
        <v>43101</v>
      </c>
      <c r="E447" s="1">
        <v>43465</v>
      </c>
      <c r="F447" s="1">
        <v>43465</v>
      </c>
      <c r="G447" s="11" t="s">
        <v>327</v>
      </c>
      <c r="H447" s="11" t="s">
        <v>328</v>
      </c>
      <c r="I447" s="11">
        <v>204</v>
      </c>
      <c r="J447" s="225">
        <v>43402</v>
      </c>
      <c r="K447" s="11" t="s">
        <v>802</v>
      </c>
      <c r="L447" s="11" t="s">
        <v>384</v>
      </c>
      <c r="M447" s="11">
        <v>6394</v>
      </c>
      <c r="N447" s="26">
        <v>2500000</v>
      </c>
      <c r="O447" s="26">
        <v>543914</v>
      </c>
      <c r="P447" s="26">
        <v>0</v>
      </c>
      <c r="Q447" s="26" t="s">
        <v>243</v>
      </c>
      <c r="R447" s="26">
        <v>0</v>
      </c>
      <c r="S447" s="110">
        <f t="shared" si="18"/>
        <v>1956086</v>
      </c>
      <c r="T447" s="11" t="str">
        <f t="shared" si="19"/>
        <v>OCTUBRE</v>
      </c>
      <c r="U447" s="11">
        <f t="shared" si="20"/>
        <v>204</v>
      </c>
    </row>
    <row r="448" spans="1:21" x14ac:dyDescent="0.25">
      <c r="A448" s="11">
        <v>2018</v>
      </c>
      <c r="B448" s="11">
        <v>136</v>
      </c>
      <c r="C448" s="11">
        <v>1</v>
      </c>
      <c r="D448" s="1">
        <v>43101</v>
      </c>
      <c r="E448" s="1">
        <v>43465</v>
      </c>
      <c r="F448" s="1">
        <v>43465</v>
      </c>
      <c r="G448" s="11" t="s">
        <v>327</v>
      </c>
      <c r="H448" s="11" t="s">
        <v>328</v>
      </c>
      <c r="I448" s="11">
        <v>223</v>
      </c>
      <c r="J448" s="225">
        <v>43440</v>
      </c>
      <c r="K448" s="11" t="s">
        <v>868</v>
      </c>
      <c r="L448" s="11" t="s">
        <v>272</v>
      </c>
      <c r="M448" s="11">
        <v>7485</v>
      </c>
      <c r="N448" s="26">
        <v>27946894</v>
      </c>
      <c r="O448" s="26">
        <v>27946894</v>
      </c>
      <c r="P448" s="26">
        <v>0</v>
      </c>
      <c r="Q448" s="26" t="s">
        <v>270</v>
      </c>
      <c r="R448" s="26">
        <v>0</v>
      </c>
      <c r="S448" s="110">
        <f t="shared" si="18"/>
        <v>0</v>
      </c>
      <c r="T448" s="11" t="str">
        <f t="shared" si="19"/>
        <v>DICIEMBRE</v>
      </c>
      <c r="U448" s="11">
        <f t="shared" si="20"/>
        <v>223</v>
      </c>
    </row>
    <row r="449" spans="1:21" x14ac:dyDescent="0.25">
      <c r="A449" s="11">
        <v>2018</v>
      </c>
      <c r="B449" s="11">
        <v>136</v>
      </c>
      <c r="C449" s="11">
        <v>1</v>
      </c>
      <c r="D449" s="1">
        <v>43101</v>
      </c>
      <c r="E449" s="1">
        <v>43465</v>
      </c>
      <c r="F449" s="1">
        <v>43465</v>
      </c>
      <c r="G449" s="11" t="s">
        <v>327</v>
      </c>
      <c r="H449" s="11" t="s">
        <v>328</v>
      </c>
      <c r="I449" s="11">
        <v>226</v>
      </c>
      <c r="J449" s="225">
        <v>43441</v>
      </c>
      <c r="K449" s="11" t="s">
        <v>869</v>
      </c>
      <c r="L449" s="11" t="s">
        <v>241</v>
      </c>
      <c r="M449" s="11">
        <v>7569</v>
      </c>
      <c r="N449" s="26">
        <v>2618340</v>
      </c>
      <c r="O449" s="26">
        <v>0</v>
      </c>
      <c r="P449" s="26">
        <v>0</v>
      </c>
      <c r="Q449" s="26" t="s">
        <v>243</v>
      </c>
      <c r="R449" s="26">
        <v>0</v>
      </c>
      <c r="S449" s="110">
        <f t="shared" si="18"/>
        <v>2618340</v>
      </c>
      <c r="T449" s="11" t="str">
        <f t="shared" si="19"/>
        <v>DICIEMBRE</v>
      </c>
      <c r="U449" s="11">
        <f t="shared" si="20"/>
        <v>226</v>
      </c>
    </row>
    <row r="450" spans="1:21" x14ac:dyDescent="0.25">
      <c r="A450" s="11">
        <v>2018</v>
      </c>
      <c r="B450" s="11">
        <v>136</v>
      </c>
      <c r="C450" s="11">
        <v>1</v>
      </c>
      <c r="D450" s="1">
        <v>43101</v>
      </c>
      <c r="E450" s="1">
        <v>43465</v>
      </c>
      <c r="F450" s="1">
        <v>43465</v>
      </c>
      <c r="G450" s="11" t="s">
        <v>329</v>
      </c>
      <c r="H450" s="11" t="s">
        <v>330</v>
      </c>
      <c r="I450" s="11">
        <v>88</v>
      </c>
      <c r="J450" s="225">
        <v>43117</v>
      </c>
      <c r="K450" s="11" t="s">
        <v>626</v>
      </c>
      <c r="L450" s="11" t="s">
        <v>241</v>
      </c>
      <c r="M450" s="11">
        <v>332</v>
      </c>
      <c r="N450" s="26">
        <v>7500000</v>
      </c>
      <c r="O450" s="26">
        <v>4419236</v>
      </c>
      <c r="P450" s="26">
        <v>0</v>
      </c>
      <c r="Q450" s="26" t="s">
        <v>243</v>
      </c>
      <c r="R450" s="26">
        <v>0</v>
      </c>
      <c r="S450" s="110">
        <f t="shared" ref="S450:S513" si="21">N450-O450</f>
        <v>3080764</v>
      </c>
      <c r="T450" s="11" t="str">
        <f t="shared" si="19"/>
        <v>ENERO</v>
      </c>
      <c r="U450" s="11">
        <f t="shared" si="20"/>
        <v>88</v>
      </c>
    </row>
    <row r="451" spans="1:21" x14ac:dyDescent="0.25">
      <c r="A451" s="11">
        <v>2018</v>
      </c>
      <c r="B451" s="11">
        <v>136</v>
      </c>
      <c r="C451" s="11">
        <v>1</v>
      </c>
      <c r="D451" s="1">
        <v>43101</v>
      </c>
      <c r="E451" s="1">
        <v>43465</v>
      </c>
      <c r="F451" s="1">
        <v>43465</v>
      </c>
      <c r="G451" s="11" t="s">
        <v>329</v>
      </c>
      <c r="H451" s="11" t="s">
        <v>330</v>
      </c>
      <c r="I451" s="11">
        <v>119</v>
      </c>
      <c r="J451" s="225">
        <v>43182</v>
      </c>
      <c r="K451" s="11" t="s">
        <v>599</v>
      </c>
      <c r="L451" s="11" t="s">
        <v>296</v>
      </c>
      <c r="M451" s="11">
        <v>1754</v>
      </c>
      <c r="N451" s="26">
        <v>13860000</v>
      </c>
      <c r="O451" s="26">
        <v>6930000</v>
      </c>
      <c r="P451" s="26">
        <v>0</v>
      </c>
      <c r="Q451" s="26" t="s">
        <v>243</v>
      </c>
      <c r="R451" s="26">
        <v>0</v>
      </c>
      <c r="S451" s="110">
        <f t="shared" si="21"/>
        <v>6930000</v>
      </c>
      <c r="T451" s="11" t="str">
        <f t="shared" ref="T451:T514" si="22">VLOOKUP(MONTH(J451),$W$2:$X$13,2,0)</f>
        <v>MARZO</v>
      </c>
      <c r="U451" s="11">
        <f t="shared" ref="U451:U514" si="23">I451</f>
        <v>119</v>
      </c>
    </row>
    <row r="452" spans="1:21" x14ac:dyDescent="0.25">
      <c r="A452" s="11">
        <v>2018</v>
      </c>
      <c r="B452" s="11">
        <v>136</v>
      </c>
      <c r="C452" s="11">
        <v>1</v>
      </c>
      <c r="D452" s="1">
        <v>43101</v>
      </c>
      <c r="E452" s="1">
        <v>43465</v>
      </c>
      <c r="F452" s="1">
        <v>43465</v>
      </c>
      <c r="G452" s="11" t="s">
        <v>329</v>
      </c>
      <c r="H452" s="11" t="s">
        <v>330</v>
      </c>
      <c r="I452" s="11">
        <v>140</v>
      </c>
      <c r="J452" s="225">
        <v>43269</v>
      </c>
      <c r="K452" s="11" t="s">
        <v>667</v>
      </c>
      <c r="L452" s="11" t="s">
        <v>241</v>
      </c>
      <c r="M452" s="11">
        <v>3370</v>
      </c>
      <c r="N452" s="26">
        <v>21500000</v>
      </c>
      <c r="O452" s="26">
        <v>28</v>
      </c>
      <c r="P452" s="26">
        <v>0</v>
      </c>
      <c r="Q452" s="26" t="s">
        <v>243</v>
      </c>
      <c r="R452" s="26">
        <v>0</v>
      </c>
      <c r="S452" s="110">
        <f t="shared" si="21"/>
        <v>21499972</v>
      </c>
      <c r="T452" s="11" t="str">
        <f t="shared" si="22"/>
        <v>JUNIO</v>
      </c>
      <c r="U452" s="11">
        <f t="shared" si="23"/>
        <v>140</v>
      </c>
    </row>
    <row r="453" spans="1:21" x14ac:dyDescent="0.25">
      <c r="A453" s="11">
        <v>2018</v>
      </c>
      <c r="B453" s="11">
        <v>136</v>
      </c>
      <c r="C453" s="11">
        <v>1</v>
      </c>
      <c r="D453" s="1">
        <v>43101</v>
      </c>
      <c r="E453" s="1">
        <v>43465</v>
      </c>
      <c r="F453" s="1">
        <v>43465</v>
      </c>
      <c r="G453" s="11" t="s">
        <v>329</v>
      </c>
      <c r="H453" s="11" t="s">
        <v>330</v>
      </c>
      <c r="I453" s="11">
        <v>220</v>
      </c>
      <c r="J453" s="225">
        <v>43434</v>
      </c>
      <c r="K453" s="11" t="s">
        <v>870</v>
      </c>
      <c r="L453" s="11" t="s">
        <v>241</v>
      </c>
      <c r="M453" s="11">
        <v>7204</v>
      </c>
      <c r="N453" s="26">
        <v>10750000</v>
      </c>
      <c r="O453" s="26">
        <v>10750000</v>
      </c>
      <c r="P453" s="26">
        <v>0</v>
      </c>
      <c r="Q453" s="26" t="s">
        <v>270</v>
      </c>
      <c r="R453" s="26">
        <v>0</v>
      </c>
      <c r="S453" s="110">
        <f t="shared" si="21"/>
        <v>0</v>
      </c>
      <c r="T453" s="11" t="str">
        <f t="shared" si="22"/>
        <v>NOVIEMBRE</v>
      </c>
      <c r="U453" s="11">
        <f t="shared" si="23"/>
        <v>220</v>
      </c>
    </row>
    <row r="454" spans="1:21" x14ac:dyDescent="0.25">
      <c r="A454" s="11">
        <v>2018</v>
      </c>
      <c r="B454" s="11">
        <v>136</v>
      </c>
      <c r="C454" s="11">
        <v>1</v>
      </c>
      <c r="D454" s="1">
        <v>43101</v>
      </c>
      <c r="E454" s="1">
        <v>43465</v>
      </c>
      <c r="F454" s="1">
        <v>43465</v>
      </c>
      <c r="G454" s="11" t="s">
        <v>329</v>
      </c>
      <c r="H454" s="11" t="s">
        <v>330</v>
      </c>
      <c r="I454" s="11">
        <v>225</v>
      </c>
      <c r="J454" s="225">
        <v>43441</v>
      </c>
      <c r="K454" s="11" t="s">
        <v>871</v>
      </c>
      <c r="L454" s="11" t="s">
        <v>272</v>
      </c>
      <c r="M454" s="11">
        <v>7572</v>
      </c>
      <c r="N454" s="26">
        <v>27946894</v>
      </c>
      <c r="O454" s="26">
        <v>0</v>
      </c>
      <c r="P454" s="26">
        <v>0</v>
      </c>
      <c r="Q454" s="26" t="s">
        <v>243</v>
      </c>
      <c r="R454" s="26">
        <v>0</v>
      </c>
      <c r="S454" s="110">
        <f t="shared" si="21"/>
        <v>27946894</v>
      </c>
      <c r="T454" s="11" t="str">
        <f t="shared" si="22"/>
        <v>DICIEMBRE</v>
      </c>
      <c r="U454" s="11">
        <f t="shared" si="23"/>
        <v>225</v>
      </c>
    </row>
    <row r="455" spans="1:21" x14ac:dyDescent="0.25">
      <c r="A455" s="11">
        <v>2018</v>
      </c>
      <c r="B455" s="11">
        <v>136</v>
      </c>
      <c r="C455" s="11">
        <v>1</v>
      </c>
      <c r="D455" s="1">
        <v>43101</v>
      </c>
      <c r="E455" s="1">
        <v>43465</v>
      </c>
      <c r="F455" s="1">
        <v>43465</v>
      </c>
      <c r="G455" s="11" t="s">
        <v>331</v>
      </c>
      <c r="H455" s="11" t="s">
        <v>332</v>
      </c>
      <c r="I455" s="11">
        <v>88</v>
      </c>
      <c r="J455" s="225">
        <v>43117</v>
      </c>
      <c r="K455" s="11" t="s">
        <v>626</v>
      </c>
      <c r="L455" s="11" t="s">
        <v>241</v>
      </c>
      <c r="M455" s="11">
        <v>332</v>
      </c>
      <c r="N455" s="26">
        <v>3090000</v>
      </c>
      <c r="O455" s="26">
        <v>2242158</v>
      </c>
      <c r="P455" s="26">
        <v>0</v>
      </c>
      <c r="Q455" s="26" t="s">
        <v>243</v>
      </c>
      <c r="R455" s="26">
        <v>0</v>
      </c>
      <c r="S455" s="110">
        <f t="shared" si="21"/>
        <v>847842</v>
      </c>
      <c r="T455" s="11" t="str">
        <f t="shared" si="22"/>
        <v>ENERO</v>
      </c>
      <c r="U455" s="11">
        <f t="shared" si="23"/>
        <v>88</v>
      </c>
    </row>
    <row r="456" spans="1:21" x14ac:dyDescent="0.25">
      <c r="A456" s="11">
        <v>2018</v>
      </c>
      <c r="B456" s="11">
        <v>136</v>
      </c>
      <c r="C456" s="11">
        <v>1</v>
      </c>
      <c r="D456" s="1">
        <v>43101</v>
      </c>
      <c r="E456" s="1">
        <v>43465</v>
      </c>
      <c r="F456" s="1">
        <v>43465</v>
      </c>
      <c r="G456" s="11" t="s">
        <v>331</v>
      </c>
      <c r="H456" s="11" t="s">
        <v>332</v>
      </c>
      <c r="I456" s="11">
        <v>133</v>
      </c>
      <c r="J456" s="225">
        <v>43245</v>
      </c>
      <c r="K456" s="11" t="s">
        <v>240</v>
      </c>
      <c r="L456" s="11" t="s">
        <v>241</v>
      </c>
      <c r="M456" s="11">
        <v>2787</v>
      </c>
      <c r="N456" s="26">
        <v>236407561</v>
      </c>
      <c r="O456" s="26">
        <v>236407561</v>
      </c>
      <c r="P456" s="26">
        <v>0</v>
      </c>
      <c r="Q456" s="26" t="s">
        <v>270</v>
      </c>
      <c r="R456" s="26">
        <v>0</v>
      </c>
      <c r="S456" s="110">
        <f t="shared" si="21"/>
        <v>0</v>
      </c>
      <c r="T456" s="11" t="str">
        <f t="shared" si="22"/>
        <v>MAYO</v>
      </c>
      <c r="U456" s="11">
        <f t="shared" si="23"/>
        <v>133</v>
      </c>
    </row>
    <row r="457" spans="1:21" x14ac:dyDescent="0.25">
      <c r="A457" s="11">
        <v>2018</v>
      </c>
      <c r="B457" s="11">
        <v>136</v>
      </c>
      <c r="C457" s="11">
        <v>1</v>
      </c>
      <c r="D457" s="1">
        <v>43101</v>
      </c>
      <c r="E457" s="1">
        <v>43465</v>
      </c>
      <c r="F457" s="1">
        <v>43465</v>
      </c>
      <c r="G457" s="11" t="s">
        <v>331</v>
      </c>
      <c r="H457" s="11" t="s">
        <v>332</v>
      </c>
      <c r="I457" s="11">
        <v>163</v>
      </c>
      <c r="J457" s="225">
        <v>43327</v>
      </c>
      <c r="K457" s="11" t="s">
        <v>714</v>
      </c>
      <c r="L457" s="11" t="s">
        <v>241</v>
      </c>
      <c r="M457" s="11">
        <v>4677</v>
      </c>
      <c r="N457" s="26">
        <v>805000000</v>
      </c>
      <c r="O457" s="26">
        <v>0</v>
      </c>
      <c r="P457" s="26">
        <v>0</v>
      </c>
      <c r="Q457" s="26" t="s">
        <v>243</v>
      </c>
      <c r="R457" s="26">
        <v>0</v>
      </c>
      <c r="S457" s="110">
        <f t="shared" si="21"/>
        <v>805000000</v>
      </c>
      <c r="T457" s="11" t="str">
        <f t="shared" si="22"/>
        <v>AGOSTO</v>
      </c>
      <c r="U457" s="11">
        <f t="shared" si="23"/>
        <v>163</v>
      </c>
    </row>
    <row r="458" spans="1:21" x14ac:dyDescent="0.25">
      <c r="A458" s="11">
        <v>2018</v>
      </c>
      <c r="B458" s="11">
        <v>136</v>
      </c>
      <c r="C458" s="11">
        <v>1</v>
      </c>
      <c r="D458" s="1">
        <v>43101</v>
      </c>
      <c r="E458" s="1">
        <v>43465</v>
      </c>
      <c r="F458" s="1">
        <v>43465</v>
      </c>
      <c r="G458" s="11" t="s">
        <v>331</v>
      </c>
      <c r="H458" s="11" t="s">
        <v>332</v>
      </c>
      <c r="I458" s="11">
        <v>165</v>
      </c>
      <c r="J458" s="225">
        <v>43329</v>
      </c>
      <c r="K458" s="11" t="s">
        <v>715</v>
      </c>
      <c r="L458" s="11" t="s">
        <v>241</v>
      </c>
      <c r="M458" s="11">
        <v>4743</v>
      </c>
      <c r="N458" s="26">
        <v>21976435</v>
      </c>
      <c r="O458" s="26">
        <v>0</v>
      </c>
      <c r="P458" s="26">
        <v>0</v>
      </c>
      <c r="Q458" s="26" t="s">
        <v>243</v>
      </c>
      <c r="R458" s="26">
        <v>0</v>
      </c>
      <c r="S458" s="110">
        <f t="shared" si="21"/>
        <v>21976435</v>
      </c>
      <c r="T458" s="11" t="str">
        <f t="shared" si="22"/>
        <v>AGOSTO</v>
      </c>
      <c r="U458" s="11">
        <f t="shared" si="23"/>
        <v>165</v>
      </c>
    </row>
    <row r="459" spans="1:21" x14ac:dyDescent="0.25">
      <c r="A459" s="11">
        <v>2018</v>
      </c>
      <c r="B459" s="11">
        <v>136</v>
      </c>
      <c r="C459" s="11">
        <v>1</v>
      </c>
      <c r="D459" s="1">
        <v>43101</v>
      </c>
      <c r="E459" s="1">
        <v>43465</v>
      </c>
      <c r="F459" s="1">
        <v>43465</v>
      </c>
      <c r="G459" s="11" t="s">
        <v>524</v>
      </c>
      <c r="H459" s="11" t="s">
        <v>525</v>
      </c>
      <c r="I459" s="11">
        <v>113</v>
      </c>
      <c r="J459" s="225">
        <v>43164</v>
      </c>
      <c r="K459" s="11" t="s">
        <v>526</v>
      </c>
      <c r="L459" s="11" t="s">
        <v>241</v>
      </c>
      <c r="M459" s="11">
        <v>1296</v>
      </c>
      <c r="N459" s="26">
        <v>1951847</v>
      </c>
      <c r="O459" s="26">
        <v>1951847</v>
      </c>
      <c r="P459" s="26">
        <v>0</v>
      </c>
      <c r="Q459" s="26" t="s">
        <v>270</v>
      </c>
      <c r="R459" s="26">
        <v>0</v>
      </c>
      <c r="S459" s="110">
        <f t="shared" si="21"/>
        <v>0</v>
      </c>
      <c r="T459" s="11" t="str">
        <f t="shared" si="22"/>
        <v>MARZO</v>
      </c>
      <c r="U459" s="11">
        <f t="shared" si="23"/>
        <v>113</v>
      </c>
    </row>
    <row r="460" spans="1:21" x14ac:dyDescent="0.25">
      <c r="A460" s="11">
        <v>2018</v>
      </c>
      <c r="B460" s="11">
        <v>136</v>
      </c>
      <c r="C460" s="11">
        <v>1</v>
      </c>
      <c r="D460" s="1">
        <v>43101</v>
      </c>
      <c r="E460" s="1">
        <v>43465</v>
      </c>
      <c r="F460" s="1">
        <v>43465</v>
      </c>
      <c r="G460" s="11" t="s">
        <v>524</v>
      </c>
      <c r="H460" s="11" t="s">
        <v>525</v>
      </c>
      <c r="I460" s="11">
        <v>198</v>
      </c>
      <c r="J460" s="225">
        <v>43390</v>
      </c>
      <c r="K460" s="11" t="s">
        <v>240</v>
      </c>
      <c r="L460" s="11" t="s">
        <v>326</v>
      </c>
      <c r="M460" s="11">
        <v>6162</v>
      </c>
      <c r="N460" s="26">
        <v>10106082</v>
      </c>
      <c r="O460" s="26">
        <v>10106082</v>
      </c>
      <c r="P460" s="26">
        <v>0</v>
      </c>
      <c r="Q460" s="26" t="s">
        <v>270</v>
      </c>
      <c r="R460" s="26">
        <v>0</v>
      </c>
      <c r="S460" s="110">
        <f t="shared" si="21"/>
        <v>0</v>
      </c>
      <c r="T460" s="11" t="str">
        <f t="shared" si="22"/>
        <v>OCTUBRE</v>
      </c>
      <c r="U460" s="11">
        <f t="shared" si="23"/>
        <v>198</v>
      </c>
    </row>
    <row r="461" spans="1:21" x14ac:dyDescent="0.25">
      <c r="A461" s="11">
        <v>2018</v>
      </c>
      <c r="B461" s="11">
        <v>136</v>
      </c>
      <c r="C461" s="11">
        <v>1</v>
      </c>
      <c r="D461" s="1">
        <v>43101</v>
      </c>
      <c r="E461" s="1">
        <v>43465</v>
      </c>
      <c r="F461" s="1">
        <v>43465</v>
      </c>
      <c r="G461" s="11" t="s">
        <v>524</v>
      </c>
      <c r="H461" s="11" t="s">
        <v>525</v>
      </c>
      <c r="I461" s="11">
        <v>215</v>
      </c>
      <c r="J461" s="225">
        <v>43426</v>
      </c>
      <c r="K461" s="11" t="s">
        <v>803</v>
      </c>
      <c r="L461" s="11" t="s">
        <v>241</v>
      </c>
      <c r="M461" s="11">
        <v>7072</v>
      </c>
      <c r="N461" s="26">
        <v>4501077</v>
      </c>
      <c r="O461" s="26">
        <v>0</v>
      </c>
      <c r="P461" s="26">
        <v>0</v>
      </c>
      <c r="Q461" s="26" t="s">
        <v>243</v>
      </c>
      <c r="R461" s="26">
        <v>0</v>
      </c>
      <c r="S461" s="110">
        <f t="shared" si="21"/>
        <v>4501077</v>
      </c>
      <c r="T461" s="11" t="str">
        <f t="shared" si="22"/>
        <v>NOVIEMBRE</v>
      </c>
      <c r="U461" s="11">
        <f t="shared" si="23"/>
        <v>215</v>
      </c>
    </row>
    <row r="462" spans="1:21" x14ac:dyDescent="0.25">
      <c r="A462" s="11">
        <v>2018</v>
      </c>
      <c r="B462" s="11">
        <v>136</v>
      </c>
      <c r="C462" s="11">
        <v>1</v>
      </c>
      <c r="D462" s="1">
        <v>43101</v>
      </c>
      <c r="E462" s="1">
        <v>43465</v>
      </c>
      <c r="F462" s="1">
        <v>43465</v>
      </c>
      <c r="G462" s="11" t="s">
        <v>668</v>
      </c>
      <c r="H462" s="11" t="s">
        <v>669</v>
      </c>
      <c r="I462" s="11">
        <v>142</v>
      </c>
      <c r="J462" s="225">
        <v>43269</v>
      </c>
      <c r="K462" s="11" t="s">
        <v>670</v>
      </c>
      <c r="L462" s="11" t="s">
        <v>241</v>
      </c>
      <c r="M462" s="11">
        <v>3371</v>
      </c>
      <c r="N462" s="26">
        <v>32744512</v>
      </c>
      <c r="O462" s="26">
        <v>32744512</v>
      </c>
      <c r="P462" s="26">
        <v>0</v>
      </c>
      <c r="Q462" s="26" t="s">
        <v>270</v>
      </c>
      <c r="R462" s="26">
        <v>0</v>
      </c>
      <c r="S462" s="110">
        <f t="shared" si="21"/>
        <v>0</v>
      </c>
      <c r="T462" s="11" t="str">
        <f t="shared" si="22"/>
        <v>JUNIO</v>
      </c>
      <c r="U462" s="11">
        <f t="shared" si="23"/>
        <v>142</v>
      </c>
    </row>
    <row r="463" spans="1:21" x14ac:dyDescent="0.25">
      <c r="A463" s="11">
        <v>2018</v>
      </c>
      <c r="B463" s="11">
        <v>136</v>
      </c>
      <c r="C463" s="11">
        <v>1</v>
      </c>
      <c r="D463" s="1">
        <v>43101</v>
      </c>
      <c r="E463" s="1">
        <v>43465</v>
      </c>
      <c r="F463" s="1">
        <v>43465</v>
      </c>
      <c r="G463" s="11" t="s">
        <v>668</v>
      </c>
      <c r="H463" s="11" t="s">
        <v>669</v>
      </c>
      <c r="I463" s="11">
        <v>143</v>
      </c>
      <c r="J463" s="225">
        <v>43270</v>
      </c>
      <c r="K463" s="11" t="s">
        <v>671</v>
      </c>
      <c r="L463" s="11" t="s">
        <v>241</v>
      </c>
      <c r="M463" s="11">
        <v>3388</v>
      </c>
      <c r="N463" s="26">
        <v>32744512</v>
      </c>
      <c r="O463" s="26">
        <v>0</v>
      </c>
      <c r="P463" s="26">
        <v>0</v>
      </c>
      <c r="Q463" s="26" t="s">
        <v>243</v>
      </c>
      <c r="R463" s="26">
        <v>0</v>
      </c>
      <c r="S463" s="110">
        <f t="shared" si="21"/>
        <v>32744512</v>
      </c>
      <c r="T463" s="11" t="str">
        <f t="shared" si="22"/>
        <v>JUNIO</v>
      </c>
      <c r="U463" s="11">
        <f t="shared" si="23"/>
        <v>143</v>
      </c>
    </row>
    <row r="464" spans="1:21" x14ac:dyDescent="0.25">
      <c r="A464" s="11">
        <v>2018</v>
      </c>
      <c r="B464" s="11">
        <v>136</v>
      </c>
      <c r="C464" s="11">
        <v>1</v>
      </c>
      <c r="D464" s="1">
        <v>43101</v>
      </c>
      <c r="E464" s="1">
        <v>43465</v>
      </c>
      <c r="F464" s="1">
        <v>43465</v>
      </c>
      <c r="G464" s="11" t="s">
        <v>668</v>
      </c>
      <c r="H464" s="11" t="s">
        <v>669</v>
      </c>
      <c r="I464" s="11">
        <v>156</v>
      </c>
      <c r="J464" s="225">
        <v>43313</v>
      </c>
      <c r="K464" s="11" t="s">
        <v>703</v>
      </c>
      <c r="L464" s="11" t="s">
        <v>241</v>
      </c>
      <c r="M464" s="11">
        <v>4306</v>
      </c>
      <c r="N464" s="26">
        <v>162468116</v>
      </c>
      <c r="O464" s="26">
        <v>7978116</v>
      </c>
      <c r="P464" s="26">
        <v>0</v>
      </c>
      <c r="Q464" s="26" t="s">
        <v>243</v>
      </c>
      <c r="R464" s="26">
        <v>0</v>
      </c>
      <c r="S464" s="110">
        <f t="shared" si="21"/>
        <v>154490000</v>
      </c>
      <c r="T464" s="11" t="str">
        <f t="shared" si="22"/>
        <v>AGOSTO</v>
      </c>
      <c r="U464" s="11">
        <f t="shared" si="23"/>
        <v>156</v>
      </c>
    </row>
    <row r="465" spans="1:21" x14ac:dyDescent="0.25">
      <c r="A465" s="11">
        <v>2018</v>
      </c>
      <c r="B465" s="11">
        <v>136</v>
      </c>
      <c r="C465" s="11">
        <v>1</v>
      </c>
      <c r="D465" s="1">
        <v>43101</v>
      </c>
      <c r="E465" s="1">
        <v>43465</v>
      </c>
      <c r="F465" s="1">
        <v>43465</v>
      </c>
      <c r="G465" s="11" t="s">
        <v>668</v>
      </c>
      <c r="H465" s="11" t="s">
        <v>669</v>
      </c>
      <c r="I465" s="11">
        <v>161</v>
      </c>
      <c r="J465" s="225">
        <v>43315</v>
      </c>
      <c r="K465" s="11" t="s">
        <v>716</v>
      </c>
      <c r="L465" s="11" t="s">
        <v>241</v>
      </c>
      <c r="M465" s="11">
        <v>4488</v>
      </c>
      <c r="N465" s="26">
        <v>1480000</v>
      </c>
      <c r="O465" s="26">
        <v>0</v>
      </c>
      <c r="P465" s="26">
        <v>0</v>
      </c>
      <c r="Q465" s="26" t="s">
        <v>243</v>
      </c>
      <c r="R465" s="26">
        <v>0</v>
      </c>
      <c r="S465" s="110">
        <f t="shared" si="21"/>
        <v>1480000</v>
      </c>
      <c r="T465" s="11" t="str">
        <f t="shared" si="22"/>
        <v>AGOSTO</v>
      </c>
      <c r="U465" s="11">
        <f t="shared" si="23"/>
        <v>161</v>
      </c>
    </row>
    <row r="466" spans="1:21" x14ac:dyDescent="0.25">
      <c r="A466" s="11">
        <v>2018</v>
      </c>
      <c r="B466" s="11">
        <v>136</v>
      </c>
      <c r="C466" s="11">
        <v>1</v>
      </c>
      <c r="D466" s="1">
        <v>43101</v>
      </c>
      <c r="E466" s="1">
        <v>43465</v>
      </c>
      <c r="F466" s="1">
        <v>43465</v>
      </c>
      <c r="G466" s="11" t="s">
        <v>668</v>
      </c>
      <c r="H466" s="11" t="s">
        <v>669</v>
      </c>
      <c r="I466" s="11">
        <v>170</v>
      </c>
      <c r="J466" s="225">
        <v>43335</v>
      </c>
      <c r="K466" s="11" t="s">
        <v>727</v>
      </c>
      <c r="L466" s="11" t="s">
        <v>241</v>
      </c>
      <c r="M466" s="11">
        <v>4837</v>
      </c>
      <c r="N466" s="26">
        <v>3561075</v>
      </c>
      <c r="O466" s="26">
        <v>0</v>
      </c>
      <c r="P466" s="26">
        <v>0</v>
      </c>
      <c r="Q466" s="26" t="s">
        <v>243</v>
      </c>
      <c r="R466" s="26">
        <v>0</v>
      </c>
      <c r="S466" s="110">
        <f t="shared" si="21"/>
        <v>3561075</v>
      </c>
      <c r="T466" s="11" t="str">
        <f t="shared" si="22"/>
        <v>AGOSTO</v>
      </c>
      <c r="U466" s="11">
        <f t="shared" si="23"/>
        <v>170</v>
      </c>
    </row>
    <row r="467" spans="1:21" x14ac:dyDescent="0.25">
      <c r="A467" s="11">
        <v>2018</v>
      </c>
      <c r="B467" s="11">
        <v>136</v>
      </c>
      <c r="C467" s="11">
        <v>1</v>
      </c>
      <c r="D467" s="1">
        <v>43101</v>
      </c>
      <c r="E467" s="1">
        <v>43465</v>
      </c>
      <c r="F467" s="1">
        <v>43465</v>
      </c>
      <c r="G467" s="11" t="s">
        <v>668</v>
      </c>
      <c r="H467" s="11" t="s">
        <v>669</v>
      </c>
      <c r="I467" s="11">
        <v>177</v>
      </c>
      <c r="J467" s="225">
        <v>43342</v>
      </c>
      <c r="K467" s="11" t="s">
        <v>728</v>
      </c>
      <c r="L467" s="11" t="s">
        <v>241</v>
      </c>
      <c r="M467" s="11">
        <v>4951</v>
      </c>
      <c r="N467" s="26">
        <v>2700000</v>
      </c>
      <c r="O467" s="26">
        <v>0</v>
      </c>
      <c r="P467" s="26">
        <v>0</v>
      </c>
      <c r="Q467" s="26" t="s">
        <v>243</v>
      </c>
      <c r="R467" s="26">
        <v>0</v>
      </c>
      <c r="S467" s="110">
        <f t="shared" si="21"/>
        <v>2700000</v>
      </c>
      <c r="T467" s="11" t="str">
        <f t="shared" si="22"/>
        <v>AGOSTO</v>
      </c>
      <c r="U467" s="11">
        <f t="shared" si="23"/>
        <v>177</v>
      </c>
    </row>
    <row r="468" spans="1:21" x14ac:dyDescent="0.25">
      <c r="A468" s="11">
        <v>2018</v>
      </c>
      <c r="B468" s="11">
        <v>136</v>
      </c>
      <c r="C468" s="11">
        <v>1</v>
      </c>
      <c r="D468" s="1">
        <v>43101</v>
      </c>
      <c r="E468" s="1">
        <v>43465</v>
      </c>
      <c r="F468" s="1">
        <v>43465</v>
      </c>
      <c r="G468" s="11" t="s">
        <v>668</v>
      </c>
      <c r="H468" s="11" t="s">
        <v>669</v>
      </c>
      <c r="I468" s="11">
        <v>182</v>
      </c>
      <c r="J468" s="225">
        <v>43355</v>
      </c>
      <c r="K468" s="11" t="s">
        <v>761</v>
      </c>
      <c r="L468" s="11" t="s">
        <v>241</v>
      </c>
      <c r="M468" s="11">
        <v>5382</v>
      </c>
      <c r="N468" s="26">
        <v>560574</v>
      </c>
      <c r="O468" s="26">
        <v>0</v>
      </c>
      <c r="P468" s="26">
        <v>0</v>
      </c>
      <c r="Q468" s="26" t="s">
        <v>243</v>
      </c>
      <c r="R468" s="26">
        <v>0</v>
      </c>
      <c r="S468" s="110">
        <f t="shared" si="21"/>
        <v>560574</v>
      </c>
      <c r="T468" s="11" t="str">
        <f t="shared" si="22"/>
        <v>SEPTIEMBRE</v>
      </c>
      <c r="U468" s="11">
        <f t="shared" si="23"/>
        <v>182</v>
      </c>
    </row>
    <row r="469" spans="1:21" x14ac:dyDescent="0.25">
      <c r="A469" s="11">
        <v>2018</v>
      </c>
      <c r="B469" s="11">
        <v>136</v>
      </c>
      <c r="C469" s="11">
        <v>1</v>
      </c>
      <c r="D469" s="1">
        <v>43101</v>
      </c>
      <c r="E469" s="1">
        <v>43465</v>
      </c>
      <c r="F469" s="1">
        <v>43465</v>
      </c>
      <c r="G469" s="11" t="s">
        <v>668</v>
      </c>
      <c r="H469" s="11" t="s">
        <v>669</v>
      </c>
      <c r="I469" s="11">
        <v>187</v>
      </c>
      <c r="J469" s="225">
        <v>43361</v>
      </c>
      <c r="K469" s="11" t="s">
        <v>765</v>
      </c>
      <c r="L469" s="11" t="s">
        <v>241</v>
      </c>
      <c r="M469" s="11">
        <v>5494</v>
      </c>
      <c r="N469" s="26">
        <v>2397260</v>
      </c>
      <c r="O469" s="26">
        <v>0</v>
      </c>
      <c r="P469" s="26">
        <v>0</v>
      </c>
      <c r="Q469" s="26" t="s">
        <v>243</v>
      </c>
      <c r="R469" s="26">
        <v>0</v>
      </c>
      <c r="S469" s="110">
        <f t="shared" si="21"/>
        <v>2397260</v>
      </c>
      <c r="T469" s="11" t="str">
        <f t="shared" si="22"/>
        <v>SEPTIEMBRE</v>
      </c>
      <c r="U469" s="11">
        <f t="shared" si="23"/>
        <v>187</v>
      </c>
    </row>
    <row r="470" spans="1:21" x14ac:dyDescent="0.25">
      <c r="A470" s="11">
        <v>2018</v>
      </c>
      <c r="B470" s="11">
        <v>136</v>
      </c>
      <c r="C470" s="11">
        <v>1</v>
      </c>
      <c r="D470" s="1">
        <v>43101</v>
      </c>
      <c r="E470" s="1">
        <v>43465</v>
      </c>
      <c r="F470" s="1">
        <v>43465</v>
      </c>
      <c r="G470" s="11" t="s">
        <v>668</v>
      </c>
      <c r="H470" s="11" t="s">
        <v>669</v>
      </c>
      <c r="I470" s="11">
        <v>188</v>
      </c>
      <c r="J470" s="225">
        <v>43363</v>
      </c>
      <c r="K470" s="11" t="s">
        <v>766</v>
      </c>
      <c r="L470" s="11" t="s">
        <v>241</v>
      </c>
      <c r="M470" s="11">
        <v>5533</v>
      </c>
      <c r="N470" s="26">
        <v>3780000</v>
      </c>
      <c r="O470" s="26">
        <v>0</v>
      </c>
      <c r="P470" s="26">
        <v>0</v>
      </c>
      <c r="Q470" s="26" t="s">
        <v>243</v>
      </c>
      <c r="R470" s="26">
        <v>0</v>
      </c>
      <c r="S470" s="110">
        <f t="shared" si="21"/>
        <v>3780000</v>
      </c>
      <c r="T470" s="11" t="str">
        <f t="shared" si="22"/>
        <v>SEPTIEMBRE</v>
      </c>
      <c r="U470" s="11">
        <f t="shared" si="23"/>
        <v>188</v>
      </c>
    </row>
    <row r="471" spans="1:21" x14ac:dyDescent="0.25">
      <c r="A471" s="11">
        <v>2018</v>
      </c>
      <c r="B471" s="11">
        <v>136</v>
      </c>
      <c r="C471" s="11">
        <v>1</v>
      </c>
      <c r="D471" s="1">
        <v>43101</v>
      </c>
      <c r="E471" s="1">
        <v>43465</v>
      </c>
      <c r="F471" s="1">
        <v>43465</v>
      </c>
      <c r="G471" s="11" t="s">
        <v>668</v>
      </c>
      <c r="H471" s="11" t="s">
        <v>669</v>
      </c>
      <c r="I471" s="11">
        <v>196</v>
      </c>
      <c r="J471" s="225">
        <v>43389</v>
      </c>
      <c r="K471" s="11" t="s">
        <v>804</v>
      </c>
      <c r="L471" s="11" t="s">
        <v>326</v>
      </c>
      <c r="M471" s="11">
        <v>6143</v>
      </c>
      <c r="N471" s="26">
        <v>1800000</v>
      </c>
      <c r="O471" s="26">
        <v>0</v>
      </c>
      <c r="P471" s="26">
        <v>0</v>
      </c>
      <c r="Q471" s="26" t="s">
        <v>243</v>
      </c>
      <c r="R471" s="26">
        <v>0</v>
      </c>
      <c r="S471" s="110">
        <f t="shared" si="21"/>
        <v>1800000</v>
      </c>
      <c r="T471" s="11" t="str">
        <f t="shared" si="22"/>
        <v>OCTUBRE</v>
      </c>
      <c r="U471" s="11">
        <f t="shared" si="23"/>
        <v>196</v>
      </c>
    </row>
    <row r="472" spans="1:21" x14ac:dyDescent="0.25">
      <c r="A472" s="11">
        <v>2018</v>
      </c>
      <c r="B472" s="11">
        <v>136</v>
      </c>
      <c r="C472" s="11">
        <v>1</v>
      </c>
      <c r="D472" s="1">
        <v>43101</v>
      </c>
      <c r="E472" s="1">
        <v>43465</v>
      </c>
      <c r="F472" s="1">
        <v>43465</v>
      </c>
      <c r="G472" s="11" t="s">
        <v>668</v>
      </c>
      <c r="H472" s="11" t="s">
        <v>669</v>
      </c>
      <c r="I472" s="11">
        <v>198</v>
      </c>
      <c r="J472" s="225">
        <v>43390</v>
      </c>
      <c r="K472" s="11" t="s">
        <v>240</v>
      </c>
      <c r="L472" s="11" t="s">
        <v>326</v>
      </c>
      <c r="M472" s="11">
        <v>6162</v>
      </c>
      <c r="N472" s="26">
        <v>130000000</v>
      </c>
      <c r="O472" s="26">
        <v>130000000</v>
      </c>
      <c r="P472" s="26">
        <v>0</v>
      </c>
      <c r="Q472" s="26" t="s">
        <v>270</v>
      </c>
      <c r="R472" s="26">
        <v>0</v>
      </c>
      <c r="S472" s="110">
        <f t="shared" si="21"/>
        <v>0</v>
      </c>
      <c r="T472" s="11" t="str">
        <f t="shared" si="22"/>
        <v>OCTUBRE</v>
      </c>
      <c r="U472" s="11">
        <f t="shared" si="23"/>
        <v>198</v>
      </c>
    </row>
    <row r="473" spans="1:21" x14ac:dyDescent="0.25">
      <c r="A473" s="11">
        <v>2018</v>
      </c>
      <c r="B473" s="11">
        <v>136</v>
      </c>
      <c r="C473" s="11">
        <v>1</v>
      </c>
      <c r="D473" s="1">
        <v>43101</v>
      </c>
      <c r="E473" s="1">
        <v>43465</v>
      </c>
      <c r="F473" s="1">
        <v>43465</v>
      </c>
      <c r="G473" s="11" t="s">
        <v>668</v>
      </c>
      <c r="H473" s="11" t="s">
        <v>669</v>
      </c>
      <c r="I473" s="11">
        <v>203</v>
      </c>
      <c r="J473" s="225">
        <v>43398</v>
      </c>
      <c r="K473" s="11" t="s">
        <v>805</v>
      </c>
      <c r="L473" s="11" t="s">
        <v>326</v>
      </c>
      <c r="M473" s="11">
        <v>6348</v>
      </c>
      <c r="N473" s="26">
        <v>9940000</v>
      </c>
      <c r="O473" s="26">
        <v>0</v>
      </c>
      <c r="P473" s="26">
        <v>0</v>
      </c>
      <c r="Q473" s="26" t="s">
        <v>243</v>
      </c>
      <c r="R473" s="26">
        <v>0</v>
      </c>
      <c r="S473" s="110">
        <f t="shared" si="21"/>
        <v>9940000</v>
      </c>
      <c r="T473" s="11" t="str">
        <f t="shared" si="22"/>
        <v>OCTUBRE</v>
      </c>
      <c r="U473" s="11">
        <f t="shared" si="23"/>
        <v>203</v>
      </c>
    </row>
    <row r="474" spans="1:21" x14ac:dyDescent="0.25">
      <c r="A474" s="11">
        <v>2018</v>
      </c>
      <c r="B474" s="11">
        <v>136</v>
      </c>
      <c r="C474" s="11">
        <v>1</v>
      </c>
      <c r="D474" s="1">
        <v>43101</v>
      </c>
      <c r="E474" s="1">
        <v>43465</v>
      </c>
      <c r="F474" s="1">
        <v>43465</v>
      </c>
      <c r="G474" s="11" t="s">
        <v>668</v>
      </c>
      <c r="H474" s="11" t="s">
        <v>669</v>
      </c>
      <c r="I474" s="11">
        <v>216</v>
      </c>
      <c r="J474" s="225">
        <v>43427</v>
      </c>
      <c r="K474" s="11" t="s">
        <v>806</v>
      </c>
      <c r="L474" s="11" t="s">
        <v>241</v>
      </c>
      <c r="M474" s="11">
        <v>7086</v>
      </c>
      <c r="N474" s="26">
        <v>5750000</v>
      </c>
      <c r="O474" s="26">
        <v>0</v>
      </c>
      <c r="P474" s="26">
        <v>0</v>
      </c>
      <c r="Q474" s="26" t="s">
        <v>243</v>
      </c>
      <c r="R474" s="26">
        <v>0</v>
      </c>
      <c r="S474" s="110">
        <f t="shared" si="21"/>
        <v>5750000</v>
      </c>
      <c r="T474" s="11" t="str">
        <f t="shared" si="22"/>
        <v>NOVIEMBRE</v>
      </c>
      <c r="U474" s="11">
        <f t="shared" si="23"/>
        <v>216</v>
      </c>
    </row>
    <row r="475" spans="1:21" x14ac:dyDescent="0.25">
      <c r="A475" s="11">
        <v>2018</v>
      </c>
      <c r="B475" s="11">
        <v>136</v>
      </c>
      <c r="C475" s="11">
        <v>1</v>
      </c>
      <c r="D475" s="1">
        <v>43101</v>
      </c>
      <c r="E475" s="1">
        <v>43465</v>
      </c>
      <c r="F475" s="1">
        <v>43465</v>
      </c>
      <c r="G475" s="11" t="s">
        <v>333</v>
      </c>
      <c r="H475" s="11" t="s">
        <v>334</v>
      </c>
      <c r="I475" s="11">
        <v>109</v>
      </c>
      <c r="J475" s="225">
        <v>43138</v>
      </c>
      <c r="K475" s="11" t="s">
        <v>629</v>
      </c>
      <c r="L475" s="11" t="s">
        <v>296</v>
      </c>
      <c r="M475" s="11">
        <v>802</v>
      </c>
      <c r="N475" s="26">
        <v>774723</v>
      </c>
      <c r="O475" s="26">
        <v>400</v>
      </c>
      <c r="P475" s="26">
        <v>0</v>
      </c>
      <c r="Q475" s="26" t="s">
        <v>243</v>
      </c>
      <c r="R475" s="26">
        <v>0</v>
      </c>
      <c r="S475" s="110">
        <f t="shared" si="21"/>
        <v>774323</v>
      </c>
      <c r="T475" s="11" t="str">
        <f t="shared" si="22"/>
        <v>FEBRERO</v>
      </c>
      <c r="U475" s="11">
        <f t="shared" si="23"/>
        <v>109</v>
      </c>
    </row>
    <row r="476" spans="1:21" x14ac:dyDescent="0.25">
      <c r="A476" s="11">
        <v>2018</v>
      </c>
      <c r="B476" s="11">
        <v>136</v>
      </c>
      <c r="C476" s="11">
        <v>1</v>
      </c>
      <c r="D476" s="1">
        <v>43101</v>
      </c>
      <c r="E476" s="1">
        <v>43465</v>
      </c>
      <c r="F476" s="1">
        <v>43465</v>
      </c>
      <c r="G476" s="11" t="s">
        <v>333</v>
      </c>
      <c r="H476" s="11" t="s">
        <v>334</v>
      </c>
      <c r="I476" s="11">
        <v>141</v>
      </c>
      <c r="J476" s="225">
        <v>43269</v>
      </c>
      <c r="K476" s="11" t="s">
        <v>672</v>
      </c>
      <c r="L476" s="11" t="s">
        <v>241</v>
      </c>
      <c r="M476" s="11">
        <v>3371</v>
      </c>
      <c r="N476" s="26">
        <v>185255488</v>
      </c>
      <c r="O476" s="26">
        <v>185255488</v>
      </c>
      <c r="P476" s="26">
        <v>0</v>
      </c>
      <c r="Q476" s="26" t="s">
        <v>270</v>
      </c>
      <c r="R476" s="26">
        <v>0</v>
      </c>
      <c r="S476" s="110">
        <f t="shared" si="21"/>
        <v>0</v>
      </c>
      <c r="T476" s="11" t="str">
        <f t="shared" si="22"/>
        <v>JUNIO</v>
      </c>
      <c r="U476" s="11">
        <f t="shared" si="23"/>
        <v>141</v>
      </c>
    </row>
    <row r="477" spans="1:21" x14ac:dyDescent="0.25">
      <c r="A477" s="11">
        <v>2018</v>
      </c>
      <c r="B477" s="11">
        <v>136</v>
      </c>
      <c r="C477" s="11">
        <v>1</v>
      </c>
      <c r="D477" s="1">
        <v>43101</v>
      </c>
      <c r="E477" s="1">
        <v>43465</v>
      </c>
      <c r="F477" s="1">
        <v>43465</v>
      </c>
      <c r="G477" s="11" t="s">
        <v>333</v>
      </c>
      <c r="H477" s="11" t="s">
        <v>334</v>
      </c>
      <c r="I477" s="11">
        <v>144</v>
      </c>
      <c r="J477" s="225">
        <v>43270</v>
      </c>
      <c r="K477" s="11" t="s">
        <v>671</v>
      </c>
      <c r="L477" s="11" t="s">
        <v>241</v>
      </c>
      <c r="M477" s="11">
        <v>3388</v>
      </c>
      <c r="N477" s="26">
        <v>185255488</v>
      </c>
      <c r="O477" s="26">
        <v>9272</v>
      </c>
      <c r="P477" s="26">
        <v>0</v>
      </c>
      <c r="Q477" s="26" t="s">
        <v>243</v>
      </c>
      <c r="R477" s="26">
        <v>0</v>
      </c>
      <c r="S477" s="110">
        <f t="shared" si="21"/>
        <v>185246216</v>
      </c>
      <c r="T477" s="11" t="str">
        <f t="shared" si="22"/>
        <v>JUNIO</v>
      </c>
      <c r="U477" s="11">
        <f t="shared" si="23"/>
        <v>144</v>
      </c>
    </row>
    <row r="478" spans="1:21" x14ac:dyDescent="0.25">
      <c r="A478" s="11">
        <v>2018</v>
      </c>
      <c r="B478" s="11">
        <v>136</v>
      </c>
      <c r="C478" s="11">
        <v>1</v>
      </c>
      <c r="D478" s="1">
        <v>43101</v>
      </c>
      <c r="E478" s="1">
        <v>43465</v>
      </c>
      <c r="F478" s="1">
        <v>43465</v>
      </c>
      <c r="G478" s="11" t="s">
        <v>333</v>
      </c>
      <c r="H478" s="11" t="s">
        <v>334</v>
      </c>
      <c r="I478" s="11">
        <v>147</v>
      </c>
      <c r="J478" s="225">
        <v>43297</v>
      </c>
      <c r="K478" s="11" t="s">
        <v>696</v>
      </c>
      <c r="L478" s="11" t="s">
        <v>241</v>
      </c>
      <c r="M478" s="11">
        <v>3999</v>
      </c>
      <c r="N478" s="26">
        <v>14906392</v>
      </c>
      <c r="O478" s="26">
        <v>0</v>
      </c>
      <c r="P478" s="26">
        <v>0</v>
      </c>
      <c r="Q478" s="26" t="s">
        <v>243</v>
      </c>
      <c r="R478" s="26">
        <v>0</v>
      </c>
      <c r="S478" s="110">
        <f t="shared" si="21"/>
        <v>14906392</v>
      </c>
      <c r="T478" s="11" t="str">
        <f t="shared" si="22"/>
        <v>JULIO</v>
      </c>
      <c r="U478" s="11">
        <f t="shared" si="23"/>
        <v>147</v>
      </c>
    </row>
    <row r="479" spans="1:21" x14ac:dyDescent="0.25">
      <c r="A479" s="11">
        <v>2018</v>
      </c>
      <c r="B479" s="11">
        <v>136</v>
      </c>
      <c r="C479" s="11">
        <v>1</v>
      </c>
      <c r="D479" s="1">
        <v>43101</v>
      </c>
      <c r="E479" s="1">
        <v>43465</v>
      </c>
      <c r="F479" s="1">
        <v>43465</v>
      </c>
      <c r="G479" s="11" t="s">
        <v>333</v>
      </c>
      <c r="H479" s="11" t="s">
        <v>334</v>
      </c>
      <c r="I479" s="11">
        <v>228</v>
      </c>
      <c r="J479" s="225">
        <v>43447</v>
      </c>
      <c r="K479" s="11" t="s">
        <v>872</v>
      </c>
      <c r="L479" s="11" t="s">
        <v>241</v>
      </c>
      <c r="M479" s="11">
        <v>7298</v>
      </c>
      <c r="N479" s="26">
        <v>4687452</v>
      </c>
      <c r="O479" s="26">
        <v>0</v>
      </c>
      <c r="P479" s="26">
        <v>0</v>
      </c>
      <c r="Q479" s="26" t="s">
        <v>243</v>
      </c>
      <c r="R479" s="26">
        <v>0</v>
      </c>
      <c r="S479" s="110">
        <f t="shared" si="21"/>
        <v>4687452</v>
      </c>
      <c r="T479" s="11" t="str">
        <f t="shared" si="22"/>
        <v>DICIEMBRE</v>
      </c>
      <c r="U479" s="11">
        <f t="shared" si="23"/>
        <v>228</v>
      </c>
    </row>
    <row r="480" spans="1:21" x14ac:dyDescent="0.25">
      <c r="A480" s="11">
        <v>2018</v>
      </c>
      <c r="B480" s="11">
        <v>136</v>
      </c>
      <c r="C480" s="11">
        <v>1</v>
      </c>
      <c r="D480" s="1">
        <v>43101</v>
      </c>
      <c r="E480" s="1">
        <v>43465</v>
      </c>
      <c r="F480" s="1">
        <v>43465</v>
      </c>
      <c r="G480" s="11" t="s">
        <v>644</v>
      </c>
      <c r="H480" s="11" t="s">
        <v>645</v>
      </c>
      <c r="I480" s="11">
        <v>133</v>
      </c>
      <c r="J480" s="225">
        <v>43245</v>
      </c>
      <c r="K480" s="11" t="s">
        <v>240</v>
      </c>
      <c r="L480" s="11" t="s">
        <v>241</v>
      </c>
      <c r="M480" s="11">
        <v>2787</v>
      </c>
      <c r="N480" s="26">
        <v>5480488</v>
      </c>
      <c r="O480" s="26">
        <v>5480488</v>
      </c>
      <c r="P480" s="26">
        <v>0</v>
      </c>
      <c r="Q480" s="26" t="s">
        <v>270</v>
      </c>
      <c r="R480" s="26">
        <v>0</v>
      </c>
      <c r="S480" s="110">
        <f t="shared" si="21"/>
        <v>0</v>
      </c>
      <c r="T480" s="11" t="str">
        <f t="shared" si="22"/>
        <v>MAYO</v>
      </c>
      <c r="U480" s="11">
        <f t="shared" si="23"/>
        <v>133</v>
      </c>
    </row>
    <row r="481" spans="1:21" x14ac:dyDescent="0.25">
      <c r="A481" s="11">
        <v>2018</v>
      </c>
      <c r="B481" s="11">
        <v>136</v>
      </c>
      <c r="C481" s="11">
        <v>1</v>
      </c>
      <c r="D481" s="1">
        <v>43101</v>
      </c>
      <c r="E481" s="1">
        <v>43465</v>
      </c>
      <c r="F481" s="1">
        <v>43465</v>
      </c>
      <c r="G481" s="11" t="s">
        <v>644</v>
      </c>
      <c r="H481" s="11" t="s">
        <v>645</v>
      </c>
      <c r="I481" s="11">
        <v>213</v>
      </c>
      <c r="J481" s="225">
        <v>43424</v>
      </c>
      <c r="K481" s="11" t="s">
        <v>240</v>
      </c>
      <c r="L481" s="11" t="s">
        <v>241</v>
      </c>
      <c r="M481" s="11">
        <v>6985</v>
      </c>
      <c r="N481" s="26">
        <v>5000000</v>
      </c>
      <c r="O481" s="26">
        <v>5000000</v>
      </c>
      <c r="P481" s="26">
        <v>0</v>
      </c>
      <c r="Q481" s="26" t="s">
        <v>270</v>
      </c>
      <c r="R481" s="26">
        <v>0</v>
      </c>
      <c r="S481" s="110">
        <f t="shared" si="21"/>
        <v>0</v>
      </c>
      <c r="T481" s="11" t="str">
        <f t="shared" si="22"/>
        <v>NOVIEMBRE</v>
      </c>
      <c r="U481" s="11">
        <f t="shared" si="23"/>
        <v>213</v>
      </c>
    </row>
    <row r="482" spans="1:21" x14ac:dyDescent="0.25">
      <c r="A482" s="11">
        <v>2018</v>
      </c>
      <c r="B482" s="11">
        <v>136</v>
      </c>
      <c r="C482" s="11">
        <v>1</v>
      </c>
      <c r="D482" s="1">
        <v>43101</v>
      </c>
      <c r="E482" s="1">
        <v>43465</v>
      </c>
      <c r="F482" s="1">
        <v>43465</v>
      </c>
      <c r="G482" s="11" t="s">
        <v>644</v>
      </c>
      <c r="H482" s="11" t="s">
        <v>645</v>
      </c>
      <c r="I482" s="11">
        <v>221</v>
      </c>
      <c r="J482" s="225">
        <v>43434</v>
      </c>
      <c r="K482" s="11" t="s">
        <v>240</v>
      </c>
      <c r="L482" s="11" t="s">
        <v>241</v>
      </c>
      <c r="M482" s="11">
        <v>7303</v>
      </c>
      <c r="N482" s="26">
        <v>370</v>
      </c>
      <c r="O482" s="26">
        <v>370</v>
      </c>
      <c r="P482" s="26">
        <v>0</v>
      </c>
      <c r="Q482" s="26" t="s">
        <v>270</v>
      </c>
      <c r="R482" s="26">
        <v>0</v>
      </c>
      <c r="S482" s="110">
        <f t="shared" si="21"/>
        <v>0</v>
      </c>
      <c r="T482" s="11" t="str">
        <f t="shared" si="22"/>
        <v>NOVIEMBRE</v>
      </c>
      <c r="U482" s="11">
        <f t="shared" si="23"/>
        <v>221</v>
      </c>
    </row>
    <row r="483" spans="1:21" x14ac:dyDescent="0.25">
      <c r="A483" s="11">
        <v>2018</v>
      </c>
      <c r="B483" s="11">
        <v>136</v>
      </c>
      <c r="C483" s="11">
        <v>1</v>
      </c>
      <c r="D483" s="1">
        <v>43101</v>
      </c>
      <c r="E483" s="1">
        <v>43465</v>
      </c>
      <c r="F483" s="1">
        <v>43465</v>
      </c>
      <c r="G483" s="11" t="s">
        <v>614</v>
      </c>
      <c r="H483" s="11" t="s">
        <v>615</v>
      </c>
      <c r="I483" s="11">
        <v>125</v>
      </c>
      <c r="J483" s="225">
        <v>43215</v>
      </c>
      <c r="K483" s="11" t="s">
        <v>630</v>
      </c>
      <c r="L483" s="11" t="s">
        <v>241</v>
      </c>
      <c r="M483" s="11">
        <v>2289</v>
      </c>
      <c r="N483" s="26">
        <v>19993519</v>
      </c>
      <c r="O483" s="26">
        <v>0</v>
      </c>
      <c r="P483" s="26">
        <v>0</v>
      </c>
      <c r="Q483" s="26" t="s">
        <v>243</v>
      </c>
      <c r="R483" s="26">
        <v>0</v>
      </c>
      <c r="S483" s="110">
        <f t="shared" si="21"/>
        <v>19993519</v>
      </c>
      <c r="T483" s="11" t="str">
        <f t="shared" si="22"/>
        <v>ABRIL</v>
      </c>
      <c r="U483" s="11">
        <f t="shared" si="23"/>
        <v>125</v>
      </c>
    </row>
    <row r="484" spans="1:21" x14ac:dyDescent="0.25">
      <c r="A484" s="11">
        <v>2018</v>
      </c>
      <c r="B484" s="11">
        <v>136</v>
      </c>
      <c r="C484" s="11">
        <v>1</v>
      </c>
      <c r="D484" s="1">
        <v>43101</v>
      </c>
      <c r="E484" s="1">
        <v>43465</v>
      </c>
      <c r="F484" s="1">
        <v>43465</v>
      </c>
      <c r="G484" s="11" t="s">
        <v>614</v>
      </c>
      <c r="H484" s="11" t="s">
        <v>615</v>
      </c>
      <c r="I484" s="11">
        <v>129</v>
      </c>
      <c r="J484" s="225">
        <v>43237</v>
      </c>
      <c r="K484" s="11" t="s">
        <v>646</v>
      </c>
      <c r="L484" s="11" t="s">
        <v>241</v>
      </c>
      <c r="M484" s="11">
        <v>2699</v>
      </c>
      <c r="N484" s="26">
        <v>14000000</v>
      </c>
      <c r="O484" s="26">
        <v>5257110</v>
      </c>
      <c r="P484" s="26">
        <v>0</v>
      </c>
      <c r="Q484" s="26" t="s">
        <v>243</v>
      </c>
      <c r="R484" s="26">
        <v>0</v>
      </c>
      <c r="S484" s="110">
        <f t="shared" si="21"/>
        <v>8742890</v>
      </c>
      <c r="T484" s="11" t="str">
        <f t="shared" si="22"/>
        <v>MAYO</v>
      </c>
      <c r="U484" s="11">
        <f t="shared" si="23"/>
        <v>129</v>
      </c>
    </row>
    <row r="485" spans="1:21" x14ac:dyDescent="0.25">
      <c r="A485" s="11">
        <v>2018</v>
      </c>
      <c r="B485" s="11">
        <v>136</v>
      </c>
      <c r="C485" s="11">
        <v>1</v>
      </c>
      <c r="D485" s="1">
        <v>43101</v>
      </c>
      <c r="E485" s="1">
        <v>43465</v>
      </c>
      <c r="F485" s="1">
        <v>43465</v>
      </c>
      <c r="G485" s="11" t="s">
        <v>335</v>
      </c>
      <c r="H485" s="11" t="s">
        <v>336</v>
      </c>
      <c r="I485" s="11">
        <v>88</v>
      </c>
      <c r="J485" s="225">
        <v>43117</v>
      </c>
      <c r="K485" s="11" t="s">
        <v>626</v>
      </c>
      <c r="L485" s="11" t="s">
        <v>241</v>
      </c>
      <c r="M485" s="11">
        <v>332</v>
      </c>
      <c r="N485" s="26">
        <v>4271030</v>
      </c>
      <c r="O485" s="26">
        <v>3811330</v>
      </c>
      <c r="P485" s="26">
        <v>0</v>
      </c>
      <c r="Q485" s="26" t="s">
        <v>243</v>
      </c>
      <c r="R485" s="26">
        <v>0</v>
      </c>
      <c r="S485" s="110">
        <f t="shared" si="21"/>
        <v>459700</v>
      </c>
      <c r="T485" s="11" t="str">
        <f t="shared" si="22"/>
        <v>ENERO</v>
      </c>
      <c r="U485" s="11">
        <f t="shared" si="23"/>
        <v>88</v>
      </c>
    </row>
    <row r="486" spans="1:21" x14ac:dyDescent="0.25">
      <c r="A486" s="11">
        <v>2018</v>
      </c>
      <c r="B486" s="11">
        <v>136</v>
      </c>
      <c r="C486" s="11">
        <v>1</v>
      </c>
      <c r="D486" s="1">
        <v>43101</v>
      </c>
      <c r="E486" s="1">
        <v>43465</v>
      </c>
      <c r="F486" s="1">
        <v>43465</v>
      </c>
      <c r="G486" s="11" t="s">
        <v>337</v>
      </c>
      <c r="H486" s="11" t="s">
        <v>338</v>
      </c>
      <c r="I486" s="11">
        <v>16</v>
      </c>
      <c r="J486" s="225">
        <v>43110</v>
      </c>
      <c r="K486" s="11" t="s">
        <v>631</v>
      </c>
      <c r="L486" s="11" t="s">
        <v>339</v>
      </c>
      <c r="M486" s="11">
        <v>124</v>
      </c>
      <c r="N486" s="26">
        <v>110477235</v>
      </c>
      <c r="O486" s="26">
        <v>0</v>
      </c>
      <c r="P486" s="26">
        <v>0</v>
      </c>
      <c r="Q486" s="26" t="s">
        <v>243</v>
      </c>
      <c r="R486" s="26">
        <v>0</v>
      </c>
      <c r="S486" s="110">
        <f t="shared" si="21"/>
        <v>110477235</v>
      </c>
      <c r="T486" s="11" t="str">
        <f t="shared" si="22"/>
        <v>ENERO</v>
      </c>
      <c r="U486" s="11">
        <f t="shared" si="23"/>
        <v>16</v>
      </c>
    </row>
    <row r="487" spans="1:21" x14ac:dyDescent="0.25">
      <c r="A487" s="11">
        <v>2018</v>
      </c>
      <c r="B487" s="11">
        <v>136</v>
      </c>
      <c r="C487" s="11">
        <v>1</v>
      </c>
      <c r="D487" s="1">
        <v>43101</v>
      </c>
      <c r="E487" s="1">
        <v>43465</v>
      </c>
      <c r="F487" s="1">
        <v>43465</v>
      </c>
      <c r="G487" s="11" t="s">
        <v>337</v>
      </c>
      <c r="H487" s="11" t="s">
        <v>338</v>
      </c>
      <c r="I487" s="11">
        <v>17</v>
      </c>
      <c r="J487" s="225">
        <v>43110</v>
      </c>
      <c r="K487" s="11" t="s">
        <v>340</v>
      </c>
      <c r="L487" s="11" t="s">
        <v>339</v>
      </c>
      <c r="M487" s="11">
        <v>124</v>
      </c>
      <c r="N487" s="26">
        <v>95746937</v>
      </c>
      <c r="O487" s="26">
        <v>0</v>
      </c>
      <c r="P487" s="26">
        <v>0</v>
      </c>
      <c r="Q487" s="26" t="s">
        <v>243</v>
      </c>
      <c r="R487" s="26">
        <v>0</v>
      </c>
      <c r="S487" s="110">
        <f t="shared" si="21"/>
        <v>95746937</v>
      </c>
      <c r="T487" s="11" t="str">
        <f t="shared" si="22"/>
        <v>ENERO</v>
      </c>
      <c r="U487" s="11">
        <f t="shared" si="23"/>
        <v>17</v>
      </c>
    </row>
    <row r="488" spans="1:21" x14ac:dyDescent="0.25">
      <c r="A488" s="11">
        <v>2018</v>
      </c>
      <c r="B488" s="11">
        <v>136</v>
      </c>
      <c r="C488" s="11">
        <v>1</v>
      </c>
      <c r="D488" s="1">
        <v>43101</v>
      </c>
      <c r="E488" s="1">
        <v>43465</v>
      </c>
      <c r="F488" s="1">
        <v>43465</v>
      </c>
      <c r="G488" s="11" t="s">
        <v>337</v>
      </c>
      <c r="H488" s="11" t="s">
        <v>338</v>
      </c>
      <c r="I488" s="11">
        <v>18</v>
      </c>
      <c r="J488" s="225">
        <v>43110</v>
      </c>
      <c r="K488" s="11" t="s">
        <v>632</v>
      </c>
      <c r="L488" s="11" t="s">
        <v>339</v>
      </c>
      <c r="M488" s="11">
        <v>124</v>
      </c>
      <c r="N488" s="26">
        <v>81016639</v>
      </c>
      <c r="O488" s="26">
        <v>0</v>
      </c>
      <c r="P488" s="26">
        <v>0</v>
      </c>
      <c r="Q488" s="26" t="s">
        <v>243</v>
      </c>
      <c r="R488" s="26">
        <v>0</v>
      </c>
      <c r="S488" s="110">
        <f t="shared" si="21"/>
        <v>81016639</v>
      </c>
      <c r="T488" s="11" t="str">
        <f t="shared" si="22"/>
        <v>ENERO</v>
      </c>
      <c r="U488" s="11">
        <f t="shared" si="23"/>
        <v>18</v>
      </c>
    </row>
    <row r="489" spans="1:21" x14ac:dyDescent="0.25">
      <c r="A489" s="11">
        <v>2018</v>
      </c>
      <c r="B489" s="11">
        <v>136</v>
      </c>
      <c r="C489" s="11">
        <v>1</v>
      </c>
      <c r="D489" s="1">
        <v>43101</v>
      </c>
      <c r="E489" s="1">
        <v>43465</v>
      </c>
      <c r="F489" s="1">
        <v>43465</v>
      </c>
      <c r="G489" s="11" t="s">
        <v>337</v>
      </c>
      <c r="H489" s="11" t="s">
        <v>338</v>
      </c>
      <c r="I489" s="11">
        <v>19</v>
      </c>
      <c r="J489" s="225">
        <v>43110</v>
      </c>
      <c r="K489" s="11" t="s">
        <v>341</v>
      </c>
      <c r="L489" s="11" t="s">
        <v>339</v>
      </c>
      <c r="M489" s="11">
        <v>125</v>
      </c>
      <c r="N489" s="26">
        <v>110477235</v>
      </c>
      <c r="O489" s="26">
        <v>0</v>
      </c>
      <c r="P489" s="26">
        <v>0</v>
      </c>
      <c r="Q489" s="26" t="s">
        <v>243</v>
      </c>
      <c r="R489" s="26">
        <v>0</v>
      </c>
      <c r="S489" s="110">
        <f t="shared" si="21"/>
        <v>110477235</v>
      </c>
      <c r="T489" s="11" t="str">
        <f t="shared" si="22"/>
        <v>ENERO</v>
      </c>
      <c r="U489" s="11">
        <f t="shared" si="23"/>
        <v>19</v>
      </c>
    </row>
    <row r="490" spans="1:21" x14ac:dyDescent="0.25">
      <c r="A490" s="11">
        <v>2018</v>
      </c>
      <c r="B490" s="11">
        <v>136</v>
      </c>
      <c r="C490" s="11">
        <v>1</v>
      </c>
      <c r="D490" s="1">
        <v>43101</v>
      </c>
      <c r="E490" s="1">
        <v>43465</v>
      </c>
      <c r="F490" s="1">
        <v>43465</v>
      </c>
      <c r="G490" s="11" t="s">
        <v>337</v>
      </c>
      <c r="H490" s="11" t="s">
        <v>338</v>
      </c>
      <c r="I490" s="11">
        <v>20</v>
      </c>
      <c r="J490" s="225">
        <v>43110</v>
      </c>
      <c r="K490" s="11" t="s">
        <v>342</v>
      </c>
      <c r="L490" s="11" t="s">
        <v>339</v>
      </c>
      <c r="M490" s="11">
        <v>126</v>
      </c>
      <c r="N490" s="26">
        <v>103112086</v>
      </c>
      <c r="O490" s="26">
        <v>0</v>
      </c>
      <c r="P490" s="26">
        <v>0</v>
      </c>
      <c r="Q490" s="26" t="s">
        <v>243</v>
      </c>
      <c r="R490" s="26">
        <v>0</v>
      </c>
      <c r="S490" s="110">
        <f t="shared" si="21"/>
        <v>103112086</v>
      </c>
      <c r="T490" s="11" t="str">
        <f t="shared" si="22"/>
        <v>ENERO</v>
      </c>
      <c r="U490" s="11">
        <f t="shared" si="23"/>
        <v>20</v>
      </c>
    </row>
    <row r="491" spans="1:21" x14ac:dyDescent="0.25">
      <c r="A491" s="11">
        <v>2018</v>
      </c>
      <c r="B491" s="11">
        <v>136</v>
      </c>
      <c r="C491" s="11">
        <v>1</v>
      </c>
      <c r="D491" s="1">
        <v>43101</v>
      </c>
      <c r="E491" s="1">
        <v>43465</v>
      </c>
      <c r="F491" s="1">
        <v>43465</v>
      </c>
      <c r="G491" s="11" t="s">
        <v>337</v>
      </c>
      <c r="H491" s="11" t="s">
        <v>338</v>
      </c>
      <c r="I491" s="11">
        <v>21</v>
      </c>
      <c r="J491" s="225">
        <v>43110</v>
      </c>
      <c r="K491" s="11" t="s">
        <v>343</v>
      </c>
      <c r="L491" s="11" t="s">
        <v>344</v>
      </c>
      <c r="M491" s="11">
        <v>112</v>
      </c>
      <c r="N491" s="26">
        <v>66286341</v>
      </c>
      <c r="O491" s="26">
        <v>66286341</v>
      </c>
      <c r="P491" s="26">
        <v>0</v>
      </c>
      <c r="Q491" s="26" t="s">
        <v>270</v>
      </c>
      <c r="R491" s="26">
        <v>0</v>
      </c>
      <c r="S491" s="110">
        <f t="shared" si="21"/>
        <v>0</v>
      </c>
      <c r="T491" s="11" t="str">
        <f t="shared" si="22"/>
        <v>ENERO</v>
      </c>
      <c r="U491" s="11">
        <f t="shared" si="23"/>
        <v>21</v>
      </c>
    </row>
    <row r="492" spans="1:21" x14ac:dyDescent="0.25">
      <c r="A492" s="11">
        <v>2018</v>
      </c>
      <c r="B492" s="11">
        <v>136</v>
      </c>
      <c r="C492" s="11">
        <v>1</v>
      </c>
      <c r="D492" s="1">
        <v>43101</v>
      </c>
      <c r="E492" s="1">
        <v>43465</v>
      </c>
      <c r="F492" s="1">
        <v>43465</v>
      </c>
      <c r="G492" s="11" t="s">
        <v>337</v>
      </c>
      <c r="H492" s="11" t="s">
        <v>338</v>
      </c>
      <c r="I492" s="11">
        <v>22</v>
      </c>
      <c r="J492" s="225">
        <v>43110</v>
      </c>
      <c r="K492" s="11" t="s">
        <v>343</v>
      </c>
      <c r="L492" s="11" t="s">
        <v>344</v>
      </c>
      <c r="M492" s="11">
        <v>112</v>
      </c>
      <c r="N492" s="26">
        <v>66286341</v>
      </c>
      <c r="O492" s="26">
        <v>66286341</v>
      </c>
      <c r="P492" s="26">
        <v>0</v>
      </c>
      <c r="Q492" s="26" t="s">
        <v>270</v>
      </c>
      <c r="R492" s="26">
        <v>0</v>
      </c>
      <c r="S492" s="110">
        <f t="shared" si="21"/>
        <v>0</v>
      </c>
      <c r="T492" s="11" t="str">
        <f t="shared" si="22"/>
        <v>ENERO</v>
      </c>
      <c r="U492" s="11">
        <f t="shared" si="23"/>
        <v>22</v>
      </c>
    </row>
    <row r="493" spans="1:21" x14ac:dyDescent="0.25">
      <c r="A493" s="11">
        <v>2018</v>
      </c>
      <c r="B493" s="11">
        <v>136</v>
      </c>
      <c r="C493" s="11">
        <v>1</v>
      </c>
      <c r="D493" s="1">
        <v>43101</v>
      </c>
      <c r="E493" s="1">
        <v>43465</v>
      </c>
      <c r="F493" s="1">
        <v>43465</v>
      </c>
      <c r="G493" s="11" t="s">
        <v>337</v>
      </c>
      <c r="H493" s="11" t="s">
        <v>338</v>
      </c>
      <c r="I493" s="11">
        <v>23</v>
      </c>
      <c r="J493" s="225">
        <v>43110</v>
      </c>
      <c r="K493" s="11" t="s">
        <v>345</v>
      </c>
      <c r="L493" s="11" t="s">
        <v>344</v>
      </c>
      <c r="M493" s="11">
        <v>112</v>
      </c>
      <c r="N493" s="26">
        <v>50000000</v>
      </c>
      <c r="O493" s="26">
        <v>50000000</v>
      </c>
      <c r="P493" s="26">
        <v>0</v>
      </c>
      <c r="Q493" s="26" t="s">
        <v>270</v>
      </c>
      <c r="R493" s="26">
        <v>0</v>
      </c>
      <c r="S493" s="110">
        <f t="shared" si="21"/>
        <v>0</v>
      </c>
      <c r="T493" s="11" t="str">
        <f t="shared" si="22"/>
        <v>ENERO</v>
      </c>
      <c r="U493" s="11">
        <f t="shared" si="23"/>
        <v>23</v>
      </c>
    </row>
    <row r="494" spans="1:21" x14ac:dyDescent="0.25">
      <c r="A494" s="11">
        <v>2018</v>
      </c>
      <c r="B494" s="11">
        <v>136</v>
      </c>
      <c r="C494" s="11">
        <v>1</v>
      </c>
      <c r="D494" s="1">
        <v>43101</v>
      </c>
      <c r="E494" s="1">
        <v>43465</v>
      </c>
      <c r="F494" s="1">
        <v>43465</v>
      </c>
      <c r="G494" s="11" t="s">
        <v>337</v>
      </c>
      <c r="H494" s="11" t="s">
        <v>338</v>
      </c>
      <c r="I494" s="11">
        <v>24</v>
      </c>
      <c r="J494" s="225">
        <v>43110</v>
      </c>
      <c r="K494" s="11" t="s">
        <v>346</v>
      </c>
      <c r="L494" s="11" t="s">
        <v>344</v>
      </c>
      <c r="M494" s="11">
        <v>112</v>
      </c>
      <c r="N494" s="26">
        <v>110477235</v>
      </c>
      <c r="O494" s="26">
        <v>110477235</v>
      </c>
      <c r="P494" s="26">
        <v>0</v>
      </c>
      <c r="Q494" s="26" t="s">
        <v>270</v>
      </c>
      <c r="R494" s="26">
        <v>0</v>
      </c>
      <c r="S494" s="110">
        <f t="shared" si="21"/>
        <v>0</v>
      </c>
      <c r="T494" s="11" t="str">
        <f t="shared" si="22"/>
        <v>ENERO</v>
      </c>
      <c r="U494" s="11">
        <f t="shared" si="23"/>
        <v>24</v>
      </c>
    </row>
    <row r="495" spans="1:21" x14ac:dyDescent="0.25">
      <c r="A495" s="11">
        <v>2018</v>
      </c>
      <c r="B495" s="11">
        <v>136</v>
      </c>
      <c r="C495" s="11">
        <v>1</v>
      </c>
      <c r="D495" s="1">
        <v>43101</v>
      </c>
      <c r="E495" s="1">
        <v>43465</v>
      </c>
      <c r="F495" s="1">
        <v>43465</v>
      </c>
      <c r="G495" s="11" t="s">
        <v>337</v>
      </c>
      <c r="H495" s="11" t="s">
        <v>338</v>
      </c>
      <c r="I495" s="11">
        <v>25</v>
      </c>
      <c r="J495" s="225">
        <v>43110</v>
      </c>
      <c r="K495" s="11" t="s">
        <v>346</v>
      </c>
      <c r="L495" s="11" t="s">
        <v>344</v>
      </c>
      <c r="M495" s="11">
        <v>112</v>
      </c>
      <c r="N495" s="26">
        <v>110477235</v>
      </c>
      <c r="O495" s="26">
        <v>110477235</v>
      </c>
      <c r="P495" s="26">
        <v>0</v>
      </c>
      <c r="Q495" s="26" t="s">
        <v>270</v>
      </c>
      <c r="R495" s="26">
        <v>0</v>
      </c>
      <c r="S495" s="110">
        <f t="shared" si="21"/>
        <v>0</v>
      </c>
      <c r="T495" s="11" t="str">
        <f t="shared" si="22"/>
        <v>ENERO</v>
      </c>
      <c r="U495" s="11">
        <f t="shared" si="23"/>
        <v>25</v>
      </c>
    </row>
    <row r="496" spans="1:21" x14ac:dyDescent="0.25">
      <c r="A496" s="11">
        <v>2018</v>
      </c>
      <c r="B496" s="11">
        <v>136</v>
      </c>
      <c r="C496" s="11">
        <v>1</v>
      </c>
      <c r="D496" s="1">
        <v>43101</v>
      </c>
      <c r="E496" s="1">
        <v>43465</v>
      </c>
      <c r="F496" s="1">
        <v>43465</v>
      </c>
      <c r="G496" s="11" t="s">
        <v>337</v>
      </c>
      <c r="H496" s="11" t="s">
        <v>338</v>
      </c>
      <c r="I496" s="11">
        <v>26</v>
      </c>
      <c r="J496" s="225">
        <v>43110</v>
      </c>
      <c r="K496" s="11" t="s">
        <v>118</v>
      </c>
      <c r="L496" s="11" t="s">
        <v>344</v>
      </c>
      <c r="M496" s="11">
        <v>112</v>
      </c>
      <c r="N496" s="26">
        <v>412980000</v>
      </c>
      <c r="O496" s="26">
        <v>412980000</v>
      </c>
      <c r="P496" s="26">
        <v>0</v>
      </c>
      <c r="Q496" s="26" t="s">
        <v>270</v>
      </c>
      <c r="R496" s="26">
        <v>0</v>
      </c>
      <c r="S496" s="110">
        <f t="shared" si="21"/>
        <v>0</v>
      </c>
      <c r="T496" s="11" t="str">
        <f t="shared" si="22"/>
        <v>ENERO</v>
      </c>
      <c r="U496" s="11">
        <f t="shared" si="23"/>
        <v>26</v>
      </c>
    </row>
    <row r="497" spans="1:94" x14ac:dyDescent="0.25">
      <c r="A497" s="11">
        <v>2018</v>
      </c>
      <c r="B497" s="11">
        <v>136</v>
      </c>
      <c r="C497" s="11">
        <v>1</v>
      </c>
      <c r="D497" s="1">
        <v>43101</v>
      </c>
      <c r="E497" s="1">
        <v>43465</v>
      </c>
      <c r="F497" s="1">
        <v>43465</v>
      </c>
      <c r="G497" s="11" t="s">
        <v>337</v>
      </c>
      <c r="H497" s="11" t="s">
        <v>338</v>
      </c>
      <c r="I497" s="11">
        <v>44</v>
      </c>
      <c r="J497" s="225">
        <v>43111</v>
      </c>
      <c r="K497" s="11" t="s">
        <v>343</v>
      </c>
      <c r="L497" s="11" t="s">
        <v>339</v>
      </c>
      <c r="M497" s="11">
        <v>195</v>
      </c>
      <c r="N497" s="26">
        <v>66286341</v>
      </c>
      <c r="O497" s="26">
        <v>0</v>
      </c>
      <c r="P497" s="26">
        <v>0</v>
      </c>
      <c r="Q497" s="26" t="s">
        <v>243</v>
      </c>
      <c r="R497" s="26">
        <v>0</v>
      </c>
      <c r="S497" s="110">
        <f t="shared" si="21"/>
        <v>66286341</v>
      </c>
      <c r="T497" s="11" t="str">
        <f t="shared" si="22"/>
        <v>ENERO</v>
      </c>
      <c r="U497" s="11">
        <f t="shared" si="23"/>
        <v>44</v>
      </c>
    </row>
    <row r="498" spans="1:94" x14ac:dyDescent="0.25">
      <c r="A498" s="11">
        <v>2018</v>
      </c>
      <c r="B498" s="11">
        <v>136</v>
      </c>
      <c r="C498" s="11">
        <v>1</v>
      </c>
      <c r="D498" s="1">
        <v>43101</v>
      </c>
      <c r="E498" s="1">
        <v>43465</v>
      </c>
      <c r="F498" s="1">
        <v>43465</v>
      </c>
      <c r="G498" s="11" t="s">
        <v>337</v>
      </c>
      <c r="H498" s="11" t="s">
        <v>338</v>
      </c>
      <c r="I498" s="11">
        <v>45</v>
      </c>
      <c r="J498" s="225">
        <v>43111</v>
      </c>
      <c r="K498" s="11" t="s">
        <v>343</v>
      </c>
      <c r="L498" s="11" t="s">
        <v>339</v>
      </c>
      <c r="M498" s="11">
        <v>195</v>
      </c>
      <c r="N498" s="26">
        <v>66286341</v>
      </c>
      <c r="O498" s="26">
        <v>0</v>
      </c>
      <c r="P498" s="26">
        <v>0</v>
      </c>
      <c r="Q498" s="26" t="s">
        <v>243</v>
      </c>
      <c r="R498" s="26">
        <v>0</v>
      </c>
      <c r="S498" s="110">
        <f t="shared" si="21"/>
        <v>66286341</v>
      </c>
      <c r="T498" s="11" t="str">
        <f t="shared" si="22"/>
        <v>ENERO</v>
      </c>
      <c r="U498" s="11">
        <f t="shared" si="23"/>
        <v>45</v>
      </c>
    </row>
    <row r="499" spans="1:94" x14ac:dyDescent="0.25">
      <c r="A499" s="11">
        <v>2018</v>
      </c>
      <c r="B499" s="11">
        <v>136</v>
      </c>
      <c r="C499" s="11">
        <v>1</v>
      </c>
      <c r="D499" s="1">
        <v>43101</v>
      </c>
      <c r="E499" s="1">
        <v>43465</v>
      </c>
      <c r="F499" s="1">
        <v>43465</v>
      </c>
      <c r="G499" s="11" t="s">
        <v>337</v>
      </c>
      <c r="H499" s="11" t="s">
        <v>338</v>
      </c>
      <c r="I499" s="11">
        <v>46</v>
      </c>
      <c r="J499" s="225">
        <v>43111</v>
      </c>
      <c r="K499" s="11" t="s">
        <v>345</v>
      </c>
      <c r="L499" s="11" t="s">
        <v>339</v>
      </c>
      <c r="M499" s="11">
        <v>195</v>
      </c>
      <c r="N499" s="26">
        <v>50000000</v>
      </c>
      <c r="O499" s="26">
        <v>50000000</v>
      </c>
      <c r="P499" s="26">
        <v>0</v>
      </c>
      <c r="Q499" s="26" t="s">
        <v>270</v>
      </c>
      <c r="R499" s="26">
        <v>0</v>
      </c>
      <c r="S499" s="110">
        <f t="shared" si="21"/>
        <v>0</v>
      </c>
      <c r="T499" s="11" t="str">
        <f t="shared" si="22"/>
        <v>ENERO</v>
      </c>
      <c r="U499" s="11">
        <f t="shared" si="23"/>
        <v>46</v>
      </c>
    </row>
    <row r="500" spans="1:94" x14ac:dyDescent="0.25">
      <c r="A500" s="11">
        <v>2018</v>
      </c>
      <c r="B500" s="11">
        <v>136</v>
      </c>
      <c r="C500" s="11">
        <v>1</v>
      </c>
      <c r="D500" s="1">
        <v>43101</v>
      </c>
      <c r="E500" s="1">
        <v>43465</v>
      </c>
      <c r="F500" s="1">
        <v>43465</v>
      </c>
      <c r="G500" s="11" t="s">
        <v>337</v>
      </c>
      <c r="H500" s="11" t="s">
        <v>338</v>
      </c>
      <c r="I500" s="11">
        <v>47</v>
      </c>
      <c r="J500" s="225">
        <v>43111</v>
      </c>
      <c r="K500" s="11" t="s">
        <v>346</v>
      </c>
      <c r="L500" s="11" t="s">
        <v>339</v>
      </c>
      <c r="M500" s="11">
        <v>195</v>
      </c>
      <c r="N500" s="26">
        <v>110477235</v>
      </c>
      <c r="O500" s="26">
        <v>0</v>
      </c>
      <c r="P500" s="26">
        <v>0</v>
      </c>
      <c r="Q500" s="26" t="s">
        <v>243</v>
      </c>
      <c r="R500" s="26">
        <v>0</v>
      </c>
      <c r="S500" s="110">
        <f t="shared" si="21"/>
        <v>110477235</v>
      </c>
      <c r="T500" s="11" t="str">
        <f t="shared" si="22"/>
        <v>ENERO</v>
      </c>
      <c r="U500" s="11">
        <f t="shared" si="23"/>
        <v>47</v>
      </c>
    </row>
    <row r="501" spans="1:94" x14ac:dyDescent="0.25">
      <c r="A501" s="11">
        <v>2018</v>
      </c>
      <c r="B501" s="11">
        <v>136</v>
      </c>
      <c r="C501" s="11">
        <v>1</v>
      </c>
      <c r="D501" s="1">
        <v>43101</v>
      </c>
      <c r="E501" s="1">
        <v>43465</v>
      </c>
      <c r="F501" s="1">
        <v>43465</v>
      </c>
      <c r="G501" s="11" t="s">
        <v>337</v>
      </c>
      <c r="H501" s="11" t="s">
        <v>338</v>
      </c>
      <c r="I501" s="11">
        <v>48</v>
      </c>
      <c r="J501" s="225">
        <v>43111</v>
      </c>
      <c r="K501" s="11" t="s">
        <v>346</v>
      </c>
      <c r="L501" s="11" t="s">
        <v>339</v>
      </c>
      <c r="M501" s="11">
        <v>195</v>
      </c>
      <c r="N501" s="26">
        <v>110477235</v>
      </c>
      <c r="O501" s="26">
        <v>0</v>
      </c>
      <c r="P501" s="26">
        <v>0</v>
      </c>
      <c r="Q501" s="26" t="s">
        <v>243</v>
      </c>
      <c r="R501" s="26">
        <v>0</v>
      </c>
      <c r="S501" s="110">
        <f t="shared" si="21"/>
        <v>110477235</v>
      </c>
      <c r="T501" s="11" t="str">
        <f t="shared" si="22"/>
        <v>ENERO</v>
      </c>
      <c r="U501" s="11">
        <f t="shared" si="23"/>
        <v>48</v>
      </c>
    </row>
    <row r="502" spans="1:94" x14ac:dyDescent="0.25">
      <c r="A502" s="11">
        <v>2018</v>
      </c>
      <c r="B502" s="11">
        <v>136</v>
      </c>
      <c r="C502" s="11">
        <v>1</v>
      </c>
      <c r="D502" s="1">
        <v>43101</v>
      </c>
      <c r="E502" s="1">
        <v>43465</v>
      </c>
      <c r="F502" s="1">
        <v>43465</v>
      </c>
      <c r="G502" s="11" t="s">
        <v>337</v>
      </c>
      <c r="H502" s="11" t="s">
        <v>338</v>
      </c>
      <c r="I502" s="11">
        <v>49</v>
      </c>
      <c r="J502" s="225">
        <v>43111</v>
      </c>
      <c r="K502" s="11" t="s">
        <v>118</v>
      </c>
      <c r="L502" s="11" t="s">
        <v>339</v>
      </c>
      <c r="M502" s="11">
        <v>195</v>
      </c>
      <c r="N502" s="26">
        <v>412980000</v>
      </c>
      <c r="O502" s="26">
        <v>412980000</v>
      </c>
      <c r="P502" s="26">
        <v>0</v>
      </c>
      <c r="Q502" s="26" t="s">
        <v>270</v>
      </c>
      <c r="R502" s="26">
        <v>0</v>
      </c>
      <c r="S502" s="110">
        <f t="shared" si="21"/>
        <v>0</v>
      </c>
      <c r="T502" s="11" t="str">
        <f t="shared" si="22"/>
        <v>ENERO</v>
      </c>
      <c r="U502" s="11">
        <f t="shared" si="23"/>
        <v>49</v>
      </c>
    </row>
    <row r="503" spans="1:94" x14ac:dyDescent="0.25">
      <c r="A503" s="11">
        <v>2018</v>
      </c>
      <c r="B503" s="11">
        <v>136</v>
      </c>
      <c r="C503" s="11">
        <v>1</v>
      </c>
      <c r="D503" s="1">
        <v>43101</v>
      </c>
      <c r="E503" s="1">
        <v>43465</v>
      </c>
      <c r="F503" s="1">
        <v>43465</v>
      </c>
      <c r="G503" s="11" t="s">
        <v>337</v>
      </c>
      <c r="H503" s="11" t="s">
        <v>338</v>
      </c>
      <c r="I503" s="11">
        <v>64</v>
      </c>
      <c r="J503" s="225">
        <v>43112</v>
      </c>
      <c r="K503" s="11" t="s">
        <v>347</v>
      </c>
      <c r="L503" s="11" t="s">
        <v>339</v>
      </c>
      <c r="M503" s="11">
        <v>196</v>
      </c>
      <c r="N503" s="26">
        <v>110477235</v>
      </c>
      <c r="O503" s="26">
        <v>0</v>
      </c>
      <c r="P503" s="26">
        <v>0</v>
      </c>
      <c r="Q503" s="26" t="s">
        <v>243</v>
      </c>
      <c r="R503" s="26">
        <v>0</v>
      </c>
      <c r="S503" s="110">
        <f t="shared" si="21"/>
        <v>110477235</v>
      </c>
      <c r="T503" s="11" t="str">
        <f t="shared" si="22"/>
        <v>ENERO</v>
      </c>
      <c r="U503" s="11">
        <f t="shared" si="23"/>
        <v>64</v>
      </c>
      <c r="V503"/>
      <c r="W503"/>
      <c r="X503"/>
      <c r="Y503"/>
      <c r="Z503"/>
      <c r="AA503"/>
      <c r="AB503"/>
      <c r="AC503"/>
      <c r="AD503"/>
      <c r="AE503"/>
      <c r="AF503"/>
      <c r="AG503"/>
      <c r="AH503" s="4"/>
      <c r="AI503" s="4"/>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row>
    <row r="504" spans="1:94" x14ac:dyDescent="0.25">
      <c r="A504" s="11">
        <v>2018</v>
      </c>
      <c r="B504" s="11">
        <v>136</v>
      </c>
      <c r="C504" s="11">
        <v>1</v>
      </c>
      <c r="D504" s="1">
        <v>43101</v>
      </c>
      <c r="E504" s="1">
        <v>43465</v>
      </c>
      <c r="F504" s="1">
        <v>43465</v>
      </c>
      <c r="G504" s="11" t="s">
        <v>337</v>
      </c>
      <c r="H504" s="11" t="s">
        <v>338</v>
      </c>
      <c r="I504" s="11">
        <v>65</v>
      </c>
      <c r="J504" s="225">
        <v>43112</v>
      </c>
      <c r="K504" s="11" t="s">
        <v>348</v>
      </c>
      <c r="L504" s="11" t="s">
        <v>339</v>
      </c>
      <c r="M504" s="11">
        <v>196</v>
      </c>
      <c r="N504" s="26">
        <v>110477235</v>
      </c>
      <c r="O504" s="26">
        <v>0</v>
      </c>
      <c r="P504" s="26">
        <v>0</v>
      </c>
      <c r="Q504" s="26" t="s">
        <v>243</v>
      </c>
      <c r="R504" s="26">
        <v>0</v>
      </c>
      <c r="S504" s="110">
        <f t="shared" si="21"/>
        <v>110477235</v>
      </c>
      <c r="T504" s="11" t="str">
        <f t="shared" si="22"/>
        <v>ENERO</v>
      </c>
      <c r="U504" s="11">
        <f t="shared" si="23"/>
        <v>65</v>
      </c>
      <c r="V504"/>
      <c r="W504"/>
      <c r="X504"/>
      <c r="Y504"/>
      <c r="Z504"/>
      <c r="AA504"/>
      <c r="AB504"/>
      <c r="AC504"/>
      <c r="AD504"/>
      <c r="AE504"/>
      <c r="AF504"/>
      <c r="AG504"/>
      <c r="AH504" s="4"/>
      <c r="AI504" s="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row>
    <row r="505" spans="1:94" x14ac:dyDescent="0.25">
      <c r="A505" s="11">
        <v>2018</v>
      </c>
      <c r="B505" s="11">
        <v>136</v>
      </c>
      <c r="C505" s="11">
        <v>1</v>
      </c>
      <c r="D505" s="1">
        <v>43101</v>
      </c>
      <c r="E505" s="1">
        <v>43465</v>
      </c>
      <c r="F505" s="1">
        <v>43465</v>
      </c>
      <c r="G505" s="11" t="s">
        <v>337</v>
      </c>
      <c r="H505" s="11" t="s">
        <v>338</v>
      </c>
      <c r="I505" s="11">
        <v>66</v>
      </c>
      <c r="J505" s="225">
        <v>43112</v>
      </c>
      <c r="K505" s="11" t="s">
        <v>349</v>
      </c>
      <c r="L505" s="11" t="s">
        <v>339</v>
      </c>
      <c r="M505" s="11">
        <v>196</v>
      </c>
      <c r="N505" s="26">
        <v>95746937</v>
      </c>
      <c r="O505" s="26">
        <v>0</v>
      </c>
      <c r="P505" s="26">
        <v>0</v>
      </c>
      <c r="Q505" s="26" t="s">
        <v>243</v>
      </c>
      <c r="R505" s="26">
        <v>0</v>
      </c>
      <c r="S505" s="110">
        <f t="shared" si="21"/>
        <v>95746937</v>
      </c>
      <c r="T505" s="11" t="str">
        <f t="shared" si="22"/>
        <v>ENERO</v>
      </c>
      <c r="U505" s="11">
        <f t="shared" si="23"/>
        <v>66</v>
      </c>
      <c r="V505"/>
      <c r="W505"/>
      <c r="X505"/>
      <c r="Y505"/>
      <c r="Z505"/>
      <c r="AA505"/>
      <c r="AB505"/>
      <c r="AC505"/>
      <c r="AD505"/>
      <c r="AE505"/>
      <c r="AF505"/>
      <c r="AG505"/>
      <c r="AH505" s="4"/>
      <c r="AI505" s="4"/>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row>
    <row r="506" spans="1:94" x14ac:dyDescent="0.25">
      <c r="A506" s="11">
        <v>2018</v>
      </c>
      <c r="B506" s="11">
        <v>136</v>
      </c>
      <c r="C506" s="11">
        <v>1</v>
      </c>
      <c r="D506" s="1">
        <v>43101</v>
      </c>
      <c r="E506" s="1">
        <v>43465</v>
      </c>
      <c r="F506" s="1">
        <v>43465</v>
      </c>
      <c r="G506" s="11" t="s">
        <v>337</v>
      </c>
      <c r="H506" s="11" t="s">
        <v>338</v>
      </c>
      <c r="I506" s="11">
        <v>67</v>
      </c>
      <c r="J506" s="225">
        <v>43112</v>
      </c>
      <c r="K506" s="11" t="s">
        <v>350</v>
      </c>
      <c r="L506" s="11" t="s">
        <v>339</v>
      </c>
      <c r="M506" s="11">
        <v>196</v>
      </c>
      <c r="N506" s="26">
        <v>110477235</v>
      </c>
      <c r="O506" s="26">
        <v>0</v>
      </c>
      <c r="P506" s="26">
        <v>0</v>
      </c>
      <c r="Q506" s="26" t="s">
        <v>243</v>
      </c>
      <c r="R506" s="26">
        <v>0</v>
      </c>
      <c r="S506" s="110">
        <f t="shared" si="21"/>
        <v>110477235</v>
      </c>
      <c r="T506" s="11" t="str">
        <f t="shared" si="22"/>
        <v>ENERO</v>
      </c>
      <c r="U506" s="11">
        <f t="shared" si="23"/>
        <v>67</v>
      </c>
    </row>
    <row r="507" spans="1:94" x14ac:dyDescent="0.25">
      <c r="A507" s="11">
        <v>2018</v>
      </c>
      <c r="B507" s="11">
        <v>136</v>
      </c>
      <c r="C507" s="11">
        <v>1</v>
      </c>
      <c r="D507" s="1">
        <v>43101</v>
      </c>
      <c r="E507" s="1">
        <v>43465</v>
      </c>
      <c r="F507" s="1">
        <v>43465</v>
      </c>
      <c r="G507" s="11" t="s">
        <v>337</v>
      </c>
      <c r="H507" s="11" t="s">
        <v>338</v>
      </c>
      <c r="I507" s="11">
        <v>68</v>
      </c>
      <c r="J507" s="225">
        <v>43112</v>
      </c>
      <c r="K507" s="11" t="s">
        <v>124</v>
      </c>
      <c r="L507" s="11" t="s">
        <v>339</v>
      </c>
      <c r="M507" s="11">
        <v>196</v>
      </c>
      <c r="N507" s="26">
        <v>110477235</v>
      </c>
      <c r="O507" s="26">
        <v>0</v>
      </c>
      <c r="P507" s="26">
        <v>0</v>
      </c>
      <c r="Q507" s="26" t="s">
        <v>243</v>
      </c>
      <c r="R507" s="26">
        <v>0</v>
      </c>
      <c r="S507" s="110">
        <f t="shared" si="21"/>
        <v>110477235</v>
      </c>
      <c r="T507" s="11" t="str">
        <f t="shared" si="22"/>
        <v>ENERO</v>
      </c>
      <c r="U507" s="11">
        <f t="shared" si="23"/>
        <v>68</v>
      </c>
    </row>
    <row r="508" spans="1:94" x14ac:dyDescent="0.25">
      <c r="A508" s="11">
        <v>2018</v>
      </c>
      <c r="B508" s="11">
        <v>136</v>
      </c>
      <c r="C508" s="11">
        <v>1</v>
      </c>
      <c r="D508" s="1">
        <v>43101</v>
      </c>
      <c r="E508" s="1">
        <v>43465</v>
      </c>
      <c r="F508" s="1">
        <v>43465</v>
      </c>
      <c r="G508" s="11" t="s">
        <v>337</v>
      </c>
      <c r="H508" s="11" t="s">
        <v>338</v>
      </c>
      <c r="I508" s="11">
        <v>69</v>
      </c>
      <c r="J508" s="225">
        <v>43112</v>
      </c>
      <c r="K508" s="11" t="s">
        <v>125</v>
      </c>
      <c r="L508" s="11" t="s">
        <v>339</v>
      </c>
      <c r="M508" s="11">
        <v>196</v>
      </c>
      <c r="N508" s="26">
        <v>58921192</v>
      </c>
      <c r="O508" s="26">
        <v>0</v>
      </c>
      <c r="P508" s="26">
        <v>0</v>
      </c>
      <c r="Q508" s="26" t="s">
        <v>243</v>
      </c>
      <c r="R508" s="26">
        <v>0</v>
      </c>
      <c r="S508" s="110">
        <f t="shared" si="21"/>
        <v>58921192</v>
      </c>
      <c r="T508" s="11" t="str">
        <f t="shared" si="22"/>
        <v>ENERO</v>
      </c>
      <c r="U508" s="11">
        <f t="shared" si="23"/>
        <v>69</v>
      </c>
    </row>
    <row r="509" spans="1:94" x14ac:dyDescent="0.25">
      <c r="A509" s="11">
        <v>2018</v>
      </c>
      <c r="B509" s="11">
        <v>136</v>
      </c>
      <c r="C509" s="11">
        <v>1</v>
      </c>
      <c r="D509" s="1">
        <v>43101</v>
      </c>
      <c r="E509" s="1">
        <v>43465</v>
      </c>
      <c r="F509" s="1">
        <v>43465</v>
      </c>
      <c r="G509" s="11" t="s">
        <v>337</v>
      </c>
      <c r="H509" s="11" t="s">
        <v>338</v>
      </c>
      <c r="I509" s="11">
        <v>70</v>
      </c>
      <c r="J509" s="225">
        <v>43112</v>
      </c>
      <c r="K509" s="11" t="s">
        <v>351</v>
      </c>
      <c r="L509" s="11" t="s">
        <v>339</v>
      </c>
      <c r="M509" s="11">
        <v>196</v>
      </c>
      <c r="N509" s="26">
        <v>44190894</v>
      </c>
      <c r="O509" s="26">
        <v>0</v>
      </c>
      <c r="P509" s="26">
        <v>0</v>
      </c>
      <c r="Q509" s="26" t="s">
        <v>243</v>
      </c>
      <c r="R509" s="26">
        <v>0</v>
      </c>
      <c r="S509" s="110">
        <f t="shared" si="21"/>
        <v>44190894</v>
      </c>
      <c r="T509" s="11" t="str">
        <f t="shared" si="22"/>
        <v>ENERO</v>
      </c>
      <c r="U509" s="11">
        <f t="shared" si="23"/>
        <v>70</v>
      </c>
    </row>
    <row r="510" spans="1:94" x14ac:dyDescent="0.25">
      <c r="A510" s="11">
        <v>2018</v>
      </c>
      <c r="B510" s="11">
        <v>136</v>
      </c>
      <c r="C510" s="11">
        <v>1</v>
      </c>
      <c r="D510" s="1">
        <v>43101</v>
      </c>
      <c r="E510" s="1">
        <v>43465</v>
      </c>
      <c r="F510" s="1">
        <v>43465</v>
      </c>
      <c r="G510" s="11" t="s">
        <v>337</v>
      </c>
      <c r="H510" s="11" t="s">
        <v>338</v>
      </c>
      <c r="I510" s="11">
        <v>71</v>
      </c>
      <c r="J510" s="225">
        <v>43112</v>
      </c>
      <c r="K510" s="11" t="s">
        <v>126</v>
      </c>
      <c r="L510" s="11" t="s">
        <v>339</v>
      </c>
      <c r="M510" s="11">
        <v>196</v>
      </c>
      <c r="N510" s="26">
        <v>58921192</v>
      </c>
      <c r="O510" s="26">
        <v>0</v>
      </c>
      <c r="P510" s="26">
        <v>0</v>
      </c>
      <c r="Q510" s="26" t="s">
        <v>243</v>
      </c>
      <c r="R510" s="26">
        <v>0</v>
      </c>
      <c r="S510" s="110">
        <f t="shared" si="21"/>
        <v>58921192</v>
      </c>
      <c r="T510" s="11" t="str">
        <f t="shared" si="22"/>
        <v>ENERO</v>
      </c>
      <c r="U510" s="11">
        <f t="shared" si="23"/>
        <v>71</v>
      </c>
    </row>
    <row r="511" spans="1:94" x14ac:dyDescent="0.25">
      <c r="A511" s="11">
        <v>2018</v>
      </c>
      <c r="B511" s="11">
        <v>136</v>
      </c>
      <c r="C511" s="11">
        <v>1</v>
      </c>
      <c r="D511" s="1">
        <v>43101</v>
      </c>
      <c r="E511" s="1">
        <v>43465</v>
      </c>
      <c r="F511" s="1">
        <v>43465</v>
      </c>
      <c r="G511" s="11" t="s">
        <v>337</v>
      </c>
      <c r="H511" s="11" t="s">
        <v>338</v>
      </c>
      <c r="I511" s="11">
        <v>77</v>
      </c>
      <c r="J511" s="225">
        <v>43115</v>
      </c>
      <c r="K511" s="11" t="s">
        <v>352</v>
      </c>
      <c r="L511" s="11" t="s">
        <v>339</v>
      </c>
      <c r="M511" s="11">
        <v>213</v>
      </c>
      <c r="N511" s="26">
        <v>110477235</v>
      </c>
      <c r="O511" s="26">
        <v>0</v>
      </c>
      <c r="P511" s="26">
        <v>0</v>
      </c>
      <c r="Q511" s="26" t="s">
        <v>243</v>
      </c>
      <c r="R511" s="26">
        <v>0</v>
      </c>
      <c r="S511" s="110">
        <f t="shared" si="21"/>
        <v>110477235</v>
      </c>
      <c r="T511" s="11" t="str">
        <f t="shared" si="22"/>
        <v>ENERO</v>
      </c>
      <c r="U511" s="11">
        <f t="shared" si="23"/>
        <v>77</v>
      </c>
    </row>
    <row r="512" spans="1:94" x14ac:dyDescent="0.25">
      <c r="A512" s="11">
        <v>2018</v>
      </c>
      <c r="B512" s="11">
        <v>136</v>
      </c>
      <c r="C512" s="11">
        <v>1</v>
      </c>
      <c r="D512" s="1">
        <v>43101</v>
      </c>
      <c r="E512" s="1">
        <v>43465</v>
      </c>
      <c r="F512" s="1">
        <v>43465</v>
      </c>
      <c r="G512" s="11" t="s">
        <v>337</v>
      </c>
      <c r="H512" s="11" t="s">
        <v>338</v>
      </c>
      <c r="I512" s="11">
        <v>78</v>
      </c>
      <c r="J512" s="225">
        <v>43115</v>
      </c>
      <c r="K512" s="11" t="s">
        <v>353</v>
      </c>
      <c r="L512" s="11" t="s">
        <v>339</v>
      </c>
      <c r="M512" s="11">
        <v>213</v>
      </c>
      <c r="N512" s="26">
        <v>110477235</v>
      </c>
      <c r="O512" s="26">
        <v>0</v>
      </c>
      <c r="P512" s="26">
        <v>0</v>
      </c>
      <c r="Q512" s="26" t="s">
        <v>243</v>
      </c>
      <c r="R512" s="26">
        <v>0</v>
      </c>
      <c r="S512" s="110">
        <f t="shared" si="21"/>
        <v>110477235</v>
      </c>
      <c r="T512" s="11" t="str">
        <f t="shared" si="22"/>
        <v>ENERO</v>
      </c>
      <c r="U512" s="11">
        <f t="shared" si="23"/>
        <v>78</v>
      </c>
    </row>
    <row r="513" spans="1:21" x14ac:dyDescent="0.25">
      <c r="A513" s="11">
        <v>2018</v>
      </c>
      <c r="B513" s="11">
        <v>136</v>
      </c>
      <c r="C513" s="11">
        <v>1</v>
      </c>
      <c r="D513" s="1">
        <v>43101</v>
      </c>
      <c r="E513" s="1">
        <v>43465</v>
      </c>
      <c r="F513" s="1">
        <v>43465</v>
      </c>
      <c r="G513" s="11" t="s">
        <v>337</v>
      </c>
      <c r="H513" s="11" t="s">
        <v>338</v>
      </c>
      <c r="I513" s="11">
        <v>79</v>
      </c>
      <c r="J513" s="225">
        <v>43115</v>
      </c>
      <c r="K513" s="11" t="s">
        <v>130</v>
      </c>
      <c r="L513" s="11" t="s">
        <v>339</v>
      </c>
      <c r="M513" s="11">
        <v>213</v>
      </c>
      <c r="N513" s="26">
        <v>81016639</v>
      </c>
      <c r="O513" s="26">
        <v>0</v>
      </c>
      <c r="P513" s="26">
        <v>0</v>
      </c>
      <c r="Q513" s="26" t="s">
        <v>243</v>
      </c>
      <c r="R513" s="26">
        <v>0</v>
      </c>
      <c r="S513" s="110">
        <f t="shared" si="21"/>
        <v>81016639</v>
      </c>
      <c r="T513" s="11" t="str">
        <f t="shared" si="22"/>
        <v>ENERO</v>
      </c>
      <c r="U513" s="11">
        <f t="shared" si="23"/>
        <v>79</v>
      </c>
    </row>
    <row r="514" spans="1:21" x14ac:dyDescent="0.25">
      <c r="A514" s="11">
        <v>2018</v>
      </c>
      <c r="B514" s="11">
        <v>136</v>
      </c>
      <c r="C514" s="11">
        <v>1</v>
      </c>
      <c r="D514" s="1">
        <v>43101</v>
      </c>
      <c r="E514" s="1">
        <v>43465</v>
      </c>
      <c r="F514" s="1">
        <v>43465</v>
      </c>
      <c r="G514" s="11" t="s">
        <v>337</v>
      </c>
      <c r="H514" s="11" t="s">
        <v>338</v>
      </c>
      <c r="I514" s="11">
        <v>80</v>
      </c>
      <c r="J514" s="225">
        <v>43115</v>
      </c>
      <c r="K514" s="11" t="s">
        <v>354</v>
      </c>
      <c r="L514" s="11" t="s">
        <v>339</v>
      </c>
      <c r="M514" s="11">
        <v>213</v>
      </c>
      <c r="N514" s="26">
        <v>110477235</v>
      </c>
      <c r="O514" s="26">
        <v>0</v>
      </c>
      <c r="P514" s="26">
        <v>0</v>
      </c>
      <c r="Q514" s="26" t="s">
        <v>243</v>
      </c>
      <c r="R514" s="26">
        <v>0</v>
      </c>
      <c r="S514" s="110">
        <f t="shared" ref="S514:S577" si="24">N514-O514</f>
        <v>110477235</v>
      </c>
      <c r="T514" s="11" t="str">
        <f t="shared" si="22"/>
        <v>ENERO</v>
      </c>
      <c r="U514" s="11">
        <f t="shared" si="23"/>
        <v>80</v>
      </c>
    </row>
    <row r="515" spans="1:21" x14ac:dyDescent="0.25">
      <c r="A515" s="11">
        <v>2018</v>
      </c>
      <c r="B515" s="11">
        <v>136</v>
      </c>
      <c r="C515" s="11">
        <v>1</v>
      </c>
      <c r="D515" s="1">
        <v>43101</v>
      </c>
      <c r="E515" s="1">
        <v>43465</v>
      </c>
      <c r="F515" s="1">
        <v>43465</v>
      </c>
      <c r="G515" s="11" t="s">
        <v>337</v>
      </c>
      <c r="H515" s="11" t="s">
        <v>338</v>
      </c>
      <c r="I515" s="11">
        <v>81</v>
      </c>
      <c r="J515" s="225">
        <v>43115</v>
      </c>
      <c r="K515" s="11" t="s">
        <v>355</v>
      </c>
      <c r="L515" s="11" t="s">
        <v>339</v>
      </c>
      <c r="M515" s="11">
        <v>213</v>
      </c>
      <c r="N515" s="26">
        <v>29460596</v>
      </c>
      <c r="O515" s="26">
        <v>0</v>
      </c>
      <c r="P515" s="26">
        <v>0</v>
      </c>
      <c r="Q515" s="26" t="s">
        <v>243</v>
      </c>
      <c r="R515" s="26">
        <v>0</v>
      </c>
      <c r="S515" s="110">
        <f t="shared" si="24"/>
        <v>29460596</v>
      </c>
      <c r="T515" s="11" t="str">
        <f t="shared" ref="T515:T578" si="25">VLOOKUP(MONTH(J515),$W$2:$X$13,2,0)</f>
        <v>ENERO</v>
      </c>
      <c r="U515" s="11">
        <f t="shared" ref="U515:U578" si="26">I515</f>
        <v>81</v>
      </c>
    </row>
    <row r="516" spans="1:21" x14ac:dyDescent="0.25">
      <c r="A516" s="11">
        <v>2018</v>
      </c>
      <c r="B516" s="11">
        <v>136</v>
      </c>
      <c r="C516" s="11">
        <v>1</v>
      </c>
      <c r="D516" s="1">
        <v>43101</v>
      </c>
      <c r="E516" s="1">
        <v>43465</v>
      </c>
      <c r="F516" s="1">
        <v>43465</v>
      </c>
      <c r="G516" s="11" t="s">
        <v>337</v>
      </c>
      <c r="H516" s="11" t="s">
        <v>338</v>
      </c>
      <c r="I516" s="11">
        <v>82</v>
      </c>
      <c r="J516" s="225">
        <v>43115</v>
      </c>
      <c r="K516" s="11" t="s">
        <v>355</v>
      </c>
      <c r="L516" s="11" t="s">
        <v>339</v>
      </c>
      <c r="M516" s="11">
        <v>213</v>
      </c>
      <c r="N516" s="26">
        <v>29460596</v>
      </c>
      <c r="O516" s="26">
        <v>0</v>
      </c>
      <c r="P516" s="26">
        <v>0</v>
      </c>
      <c r="Q516" s="26" t="s">
        <v>243</v>
      </c>
      <c r="R516" s="26">
        <v>0</v>
      </c>
      <c r="S516" s="110">
        <f t="shared" si="24"/>
        <v>29460596</v>
      </c>
      <c r="T516" s="11" t="str">
        <f t="shared" si="25"/>
        <v>ENERO</v>
      </c>
      <c r="U516" s="11">
        <f t="shared" si="26"/>
        <v>82</v>
      </c>
    </row>
    <row r="517" spans="1:21" x14ac:dyDescent="0.25">
      <c r="A517" s="11">
        <v>2018</v>
      </c>
      <c r="B517" s="11">
        <v>136</v>
      </c>
      <c r="C517" s="11">
        <v>1</v>
      </c>
      <c r="D517" s="1">
        <v>43101</v>
      </c>
      <c r="E517" s="1">
        <v>43465</v>
      </c>
      <c r="F517" s="1">
        <v>43465</v>
      </c>
      <c r="G517" s="11" t="s">
        <v>337</v>
      </c>
      <c r="H517" s="11" t="s">
        <v>338</v>
      </c>
      <c r="I517" s="11">
        <v>83</v>
      </c>
      <c r="J517" s="225">
        <v>43115</v>
      </c>
      <c r="K517" s="11" t="s">
        <v>356</v>
      </c>
      <c r="L517" s="11" t="s">
        <v>339</v>
      </c>
      <c r="M517" s="11">
        <v>213</v>
      </c>
      <c r="N517" s="26">
        <v>44190894</v>
      </c>
      <c r="O517" s="26">
        <v>0</v>
      </c>
      <c r="P517" s="26">
        <v>0</v>
      </c>
      <c r="Q517" s="26" t="s">
        <v>243</v>
      </c>
      <c r="R517" s="26">
        <v>0</v>
      </c>
      <c r="S517" s="110">
        <f t="shared" si="24"/>
        <v>44190894</v>
      </c>
      <c r="T517" s="11" t="str">
        <f t="shared" si="25"/>
        <v>ENERO</v>
      </c>
      <c r="U517" s="11">
        <f t="shared" si="26"/>
        <v>83</v>
      </c>
    </row>
    <row r="518" spans="1:21" x14ac:dyDescent="0.25">
      <c r="A518" s="11">
        <v>2018</v>
      </c>
      <c r="B518" s="11">
        <v>136</v>
      </c>
      <c r="C518" s="11">
        <v>1</v>
      </c>
      <c r="D518" s="1">
        <v>43101</v>
      </c>
      <c r="E518" s="1">
        <v>43465</v>
      </c>
      <c r="F518" s="1">
        <v>43465</v>
      </c>
      <c r="G518" s="11" t="s">
        <v>337</v>
      </c>
      <c r="H518" s="11" t="s">
        <v>338</v>
      </c>
      <c r="I518" s="11">
        <v>84</v>
      </c>
      <c r="J518" s="225">
        <v>43115</v>
      </c>
      <c r="K518" s="11" t="s">
        <v>357</v>
      </c>
      <c r="L518" s="11" t="s">
        <v>339</v>
      </c>
      <c r="M518" s="11">
        <v>213</v>
      </c>
      <c r="N518" s="26">
        <v>44190894</v>
      </c>
      <c r="O518" s="26">
        <v>0</v>
      </c>
      <c r="P518" s="26">
        <v>0</v>
      </c>
      <c r="Q518" s="26" t="s">
        <v>243</v>
      </c>
      <c r="R518" s="26">
        <v>0</v>
      </c>
      <c r="S518" s="110">
        <f t="shared" si="24"/>
        <v>44190894</v>
      </c>
      <c r="T518" s="11" t="str">
        <f t="shared" si="25"/>
        <v>ENERO</v>
      </c>
      <c r="U518" s="11">
        <f t="shared" si="26"/>
        <v>84</v>
      </c>
    </row>
    <row r="519" spans="1:21" x14ac:dyDescent="0.25">
      <c r="A519" s="11">
        <v>2018</v>
      </c>
      <c r="B519" s="11">
        <v>136</v>
      </c>
      <c r="C519" s="11">
        <v>1</v>
      </c>
      <c r="D519" s="1">
        <v>43101</v>
      </c>
      <c r="E519" s="1">
        <v>43465</v>
      </c>
      <c r="F519" s="1">
        <v>43465</v>
      </c>
      <c r="G519" s="11" t="s">
        <v>337</v>
      </c>
      <c r="H519" s="11" t="s">
        <v>338</v>
      </c>
      <c r="I519" s="11">
        <v>85</v>
      </c>
      <c r="J519" s="225">
        <v>43115</v>
      </c>
      <c r="K519" s="11" t="s">
        <v>358</v>
      </c>
      <c r="L519" s="11" t="s">
        <v>339</v>
      </c>
      <c r="M519" s="11">
        <v>213</v>
      </c>
      <c r="N519" s="26">
        <v>110477235</v>
      </c>
      <c r="O519" s="26">
        <v>0</v>
      </c>
      <c r="P519" s="26">
        <v>0</v>
      </c>
      <c r="Q519" s="26" t="s">
        <v>243</v>
      </c>
      <c r="R519" s="26">
        <v>0</v>
      </c>
      <c r="S519" s="110">
        <f t="shared" si="24"/>
        <v>110477235</v>
      </c>
      <c r="T519" s="11" t="str">
        <f t="shared" si="25"/>
        <v>ENERO</v>
      </c>
      <c r="U519" s="11">
        <f t="shared" si="26"/>
        <v>85</v>
      </c>
    </row>
    <row r="520" spans="1:21" x14ac:dyDescent="0.25">
      <c r="A520" s="11">
        <v>2018</v>
      </c>
      <c r="B520" s="11">
        <v>136</v>
      </c>
      <c r="C520" s="11">
        <v>1</v>
      </c>
      <c r="D520" s="1">
        <v>43101</v>
      </c>
      <c r="E520" s="1">
        <v>43465</v>
      </c>
      <c r="F520" s="1">
        <v>43465</v>
      </c>
      <c r="G520" s="11" t="s">
        <v>337</v>
      </c>
      <c r="H520" s="11" t="s">
        <v>338</v>
      </c>
      <c r="I520" s="11">
        <v>86</v>
      </c>
      <c r="J520" s="225">
        <v>43115</v>
      </c>
      <c r="K520" s="11" t="s">
        <v>359</v>
      </c>
      <c r="L520" s="11" t="s">
        <v>339</v>
      </c>
      <c r="M520" s="11">
        <v>213</v>
      </c>
      <c r="N520" s="26">
        <v>238000000</v>
      </c>
      <c r="O520" s="26">
        <v>59600000</v>
      </c>
      <c r="P520" s="26">
        <v>0</v>
      </c>
      <c r="Q520" s="26" t="s">
        <v>243</v>
      </c>
      <c r="R520" s="26">
        <v>0</v>
      </c>
      <c r="S520" s="110">
        <f t="shared" si="24"/>
        <v>178400000</v>
      </c>
      <c r="T520" s="11" t="str">
        <f t="shared" si="25"/>
        <v>ENERO</v>
      </c>
      <c r="U520" s="11">
        <f t="shared" si="26"/>
        <v>86</v>
      </c>
    </row>
    <row r="521" spans="1:21" x14ac:dyDescent="0.25">
      <c r="A521" s="11">
        <v>2018</v>
      </c>
      <c r="B521" s="11">
        <v>136</v>
      </c>
      <c r="C521" s="11">
        <v>1</v>
      </c>
      <c r="D521" s="1">
        <v>43101</v>
      </c>
      <c r="E521" s="1">
        <v>43465</v>
      </c>
      <c r="F521" s="1">
        <v>43465</v>
      </c>
      <c r="G521" s="11" t="s">
        <v>337</v>
      </c>
      <c r="H521" s="11" t="s">
        <v>338</v>
      </c>
      <c r="I521" s="11">
        <v>89</v>
      </c>
      <c r="J521" s="225">
        <v>43119</v>
      </c>
      <c r="K521" s="11" t="s">
        <v>360</v>
      </c>
      <c r="L521" s="11" t="s">
        <v>269</v>
      </c>
      <c r="M521" s="11" t="s">
        <v>361</v>
      </c>
      <c r="N521" s="26">
        <v>50430000</v>
      </c>
      <c r="O521" s="26">
        <v>8051849</v>
      </c>
      <c r="P521" s="26">
        <v>0</v>
      </c>
      <c r="Q521" s="26" t="s">
        <v>243</v>
      </c>
      <c r="R521" s="26">
        <v>0</v>
      </c>
      <c r="S521" s="110">
        <f t="shared" si="24"/>
        <v>42378151</v>
      </c>
      <c r="T521" s="11" t="str">
        <f t="shared" si="25"/>
        <v>ENERO</v>
      </c>
      <c r="U521" s="11">
        <f t="shared" si="26"/>
        <v>89</v>
      </c>
    </row>
    <row r="522" spans="1:21" x14ac:dyDescent="0.25">
      <c r="A522" s="11">
        <v>2018</v>
      </c>
      <c r="B522" s="11">
        <v>136</v>
      </c>
      <c r="C522" s="11">
        <v>1</v>
      </c>
      <c r="D522" s="1">
        <v>43101</v>
      </c>
      <c r="E522" s="1">
        <v>43465</v>
      </c>
      <c r="F522" s="1">
        <v>43465</v>
      </c>
      <c r="G522" s="11" t="s">
        <v>337</v>
      </c>
      <c r="H522" s="11" t="s">
        <v>338</v>
      </c>
      <c r="I522" s="11">
        <v>94</v>
      </c>
      <c r="J522" s="225">
        <v>43123</v>
      </c>
      <c r="K522" s="11" t="s">
        <v>362</v>
      </c>
      <c r="L522" s="11" t="s">
        <v>269</v>
      </c>
      <c r="M522" s="11">
        <v>471</v>
      </c>
      <c r="N522" s="26">
        <v>29460596</v>
      </c>
      <c r="O522" s="26">
        <v>0</v>
      </c>
      <c r="P522" s="26">
        <v>0</v>
      </c>
      <c r="Q522" s="26" t="s">
        <v>243</v>
      </c>
      <c r="R522" s="26">
        <v>0</v>
      </c>
      <c r="S522" s="110">
        <f t="shared" si="24"/>
        <v>29460596</v>
      </c>
      <c r="T522" s="11" t="str">
        <f t="shared" si="25"/>
        <v>ENERO</v>
      </c>
      <c r="U522" s="11">
        <f t="shared" si="26"/>
        <v>94</v>
      </c>
    </row>
    <row r="523" spans="1:21" x14ac:dyDescent="0.25">
      <c r="A523" s="11">
        <v>2018</v>
      </c>
      <c r="B523" s="11">
        <v>136</v>
      </c>
      <c r="C523" s="11">
        <v>1</v>
      </c>
      <c r="D523" s="1">
        <v>43101</v>
      </c>
      <c r="E523" s="1">
        <v>43465</v>
      </c>
      <c r="F523" s="1">
        <v>43465</v>
      </c>
      <c r="G523" s="11" t="s">
        <v>337</v>
      </c>
      <c r="H523" s="11" t="s">
        <v>338</v>
      </c>
      <c r="I523" s="11">
        <v>95</v>
      </c>
      <c r="J523" s="225">
        <v>43123</v>
      </c>
      <c r="K523" s="11" t="s">
        <v>363</v>
      </c>
      <c r="L523" s="11" t="s">
        <v>269</v>
      </c>
      <c r="M523" s="11">
        <v>477</v>
      </c>
      <c r="N523" s="26">
        <v>70303695</v>
      </c>
      <c r="O523" s="26">
        <v>0</v>
      </c>
      <c r="P523" s="26">
        <v>0</v>
      </c>
      <c r="Q523" s="26" t="s">
        <v>243</v>
      </c>
      <c r="R523" s="26">
        <v>0</v>
      </c>
      <c r="S523" s="110">
        <f t="shared" si="24"/>
        <v>70303695</v>
      </c>
      <c r="T523" s="11" t="str">
        <f t="shared" si="25"/>
        <v>ENERO</v>
      </c>
      <c r="U523" s="11">
        <f t="shared" si="26"/>
        <v>95</v>
      </c>
    </row>
    <row r="524" spans="1:21" x14ac:dyDescent="0.25">
      <c r="A524" s="11">
        <v>2018</v>
      </c>
      <c r="B524" s="11">
        <v>136</v>
      </c>
      <c r="C524" s="11">
        <v>1</v>
      </c>
      <c r="D524" s="1">
        <v>43101</v>
      </c>
      <c r="E524" s="1">
        <v>43465</v>
      </c>
      <c r="F524" s="1">
        <v>43465</v>
      </c>
      <c r="G524" s="11" t="s">
        <v>337</v>
      </c>
      <c r="H524" s="11" t="s">
        <v>338</v>
      </c>
      <c r="I524" s="11">
        <v>105</v>
      </c>
      <c r="J524" s="225">
        <v>43124</v>
      </c>
      <c r="K524" s="11" t="s">
        <v>364</v>
      </c>
      <c r="L524" s="11" t="s">
        <v>269</v>
      </c>
      <c r="M524" s="11">
        <v>517</v>
      </c>
      <c r="N524" s="26">
        <v>46896130</v>
      </c>
      <c r="O524" s="26">
        <v>27000</v>
      </c>
      <c r="P524" s="26">
        <v>0</v>
      </c>
      <c r="Q524" s="26" t="s">
        <v>243</v>
      </c>
      <c r="R524" s="26">
        <v>0</v>
      </c>
      <c r="S524" s="110">
        <f t="shared" si="24"/>
        <v>46869130</v>
      </c>
      <c r="T524" s="11" t="str">
        <f t="shared" si="25"/>
        <v>ENERO</v>
      </c>
      <c r="U524" s="11">
        <f t="shared" si="26"/>
        <v>105</v>
      </c>
    </row>
    <row r="525" spans="1:21" x14ac:dyDescent="0.25">
      <c r="A525" s="11">
        <v>2018</v>
      </c>
      <c r="B525" s="11">
        <v>136</v>
      </c>
      <c r="C525" s="11">
        <v>1</v>
      </c>
      <c r="D525" s="1">
        <v>43101</v>
      </c>
      <c r="E525" s="1">
        <v>43465</v>
      </c>
      <c r="F525" s="1">
        <v>43465</v>
      </c>
      <c r="G525" s="11" t="s">
        <v>337</v>
      </c>
      <c r="H525" s="11" t="s">
        <v>338</v>
      </c>
      <c r="I525" s="11">
        <v>110</v>
      </c>
      <c r="J525" s="225">
        <v>43146</v>
      </c>
      <c r="K525" s="11" t="s">
        <v>527</v>
      </c>
      <c r="L525" s="11" t="s">
        <v>269</v>
      </c>
      <c r="M525" s="11">
        <v>974</v>
      </c>
      <c r="N525" s="26">
        <v>30000000</v>
      </c>
      <c r="O525" s="26">
        <v>30000000</v>
      </c>
      <c r="P525" s="26">
        <v>0</v>
      </c>
      <c r="Q525" s="26" t="s">
        <v>270</v>
      </c>
      <c r="R525" s="26">
        <v>0</v>
      </c>
      <c r="S525" s="110">
        <f t="shared" si="24"/>
        <v>0</v>
      </c>
      <c r="T525" s="11" t="str">
        <f t="shared" si="25"/>
        <v>FEBRERO</v>
      </c>
      <c r="U525" s="11">
        <f t="shared" si="26"/>
        <v>110</v>
      </c>
    </row>
    <row r="526" spans="1:21" x14ac:dyDescent="0.25">
      <c r="A526" s="11">
        <v>2018</v>
      </c>
      <c r="B526" s="11">
        <v>136</v>
      </c>
      <c r="C526" s="11">
        <v>1</v>
      </c>
      <c r="D526" s="1">
        <v>43101</v>
      </c>
      <c r="E526" s="1">
        <v>43465</v>
      </c>
      <c r="F526" s="1">
        <v>43465</v>
      </c>
      <c r="G526" s="11" t="s">
        <v>337</v>
      </c>
      <c r="H526" s="11" t="s">
        <v>338</v>
      </c>
      <c r="I526" s="11">
        <v>115</v>
      </c>
      <c r="J526" s="225">
        <v>43168</v>
      </c>
      <c r="K526" s="11" t="s">
        <v>136</v>
      </c>
      <c r="L526" s="11" t="s">
        <v>269</v>
      </c>
      <c r="M526" s="11">
        <v>1381</v>
      </c>
      <c r="N526" s="26">
        <v>250000000</v>
      </c>
      <c r="O526" s="26">
        <v>7459948</v>
      </c>
      <c r="P526" s="26">
        <v>0</v>
      </c>
      <c r="Q526" s="26" t="s">
        <v>243</v>
      </c>
      <c r="R526" s="26">
        <v>0</v>
      </c>
      <c r="S526" s="110">
        <f t="shared" si="24"/>
        <v>242540052</v>
      </c>
      <c r="T526" s="11" t="str">
        <f t="shared" si="25"/>
        <v>MARZO</v>
      </c>
      <c r="U526" s="11">
        <f t="shared" si="26"/>
        <v>115</v>
      </c>
    </row>
    <row r="527" spans="1:21" x14ac:dyDescent="0.25">
      <c r="A527" s="11">
        <v>2018</v>
      </c>
      <c r="B527" s="11">
        <v>136</v>
      </c>
      <c r="C527" s="11">
        <v>1</v>
      </c>
      <c r="D527" s="1">
        <v>43101</v>
      </c>
      <c r="E527" s="1">
        <v>43465</v>
      </c>
      <c r="F527" s="1">
        <v>43465</v>
      </c>
      <c r="G527" s="11" t="s">
        <v>337</v>
      </c>
      <c r="H527" s="11" t="s">
        <v>338</v>
      </c>
      <c r="I527" s="11">
        <v>137</v>
      </c>
      <c r="J527" s="225">
        <v>43269</v>
      </c>
      <c r="K527" s="11" t="s">
        <v>673</v>
      </c>
      <c r="L527" s="11" t="s">
        <v>269</v>
      </c>
      <c r="M527" s="11">
        <v>3221</v>
      </c>
      <c r="N527" s="26">
        <v>30000000</v>
      </c>
      <c r="O527" s="26">
        <v>30000000</v>
      </c>
      <c r="P527" s="26">
        <v>0</v>
      </c>
      <c r="Q527" s="26" t="s">
        <v>270</v>
      </c>
      <c r="R527" s="26">
        <v>0</v>
      </c>
      <c r="S527" s="110">
        <f t="shared" si="24"/>
        <v>0</v>
      </c>
      <c r="T527" s="11" t="str">
        <f t="shared" si="25"/>
        <v>JUNIO</v>
      </c>
      <c r="U527" s="11">
        <f t="shared" si="26"/>
        <v>137</v>
      </c>
    </row>
    <row r="528" spans="1:21" x14ac:dyDescent="0.25">
      <c r="A528" s="11">
        <v>2018</v>
      </c>
      <c r="B528" s="11">
        <v>136</v>
      </c>
      <c r="C528" s="11">
        <v>1</v>
      </c>
      <c r="D528" s="1">
        <v>43101</v>
      </c>
      <c r="E528" s="1">
        <v>43465</v>
      </c>
      <c r="F528" s="1">
        <v>43465</v>
      </c>
      <c r="G528" s="11" t="s">
        <v>337</v>
      </c>
      <c r="H528" s="11" t="s">
        <v>338</v>
      </c>
      <c r="I528" s="11">
        <v>146</v>
      </c>
      <c r="J528" s="225">
        <v>43291</v>
      </c>
      <c r="K528" s="11" t="s">
        <v>685</v>
      </c>
      <c r="L528" s="11" t="s">
        <v>269</v>
      </c>
      <c r="M528" s="11">
        <v>3879</v>
      </c>
      <c r="N528" s="26">
        <v>249925000</v>
      </c>
      <c r="O528" s="26">
        <v>249925000</v>
      </c>
      <c r="P528" s="26">
        <v>0</v>
      </c>
      <c r="Q528" s="26" t="s">
        <v>270</v>
      </c>
      <c r="R528" s="26">
        <v>0</v>
      </c>
      <c r="S528" s="110">
        <f t="shared" si="24"/>
        <v>0</v>
      </c>
      <c r="T528" s="11" t="str">
        <f t="shared" si="25"/>
        <v>JULIO</v>
      </c>
      <c r="U528" s="11">
        <f t="shared" si="26"/>
        <v>146</v>
      </c>
    </row>
    <row r="529" spans="1:21" x14ac:dyDescent="0.25">
      <c r="A529" s="11">
        <v>2018</v>
      </c>
      <c r="B529" s="11">
        <v>136</v>
      </c>
      <c r="C529" s="11">
        <v>1</v>
      </c>
      <c r="D529" s="1">
        <v>43101</v>
      </c>
      <c r="E529" s="1">
        <v>43465</v>
      </c>
      <c r="F529" s="1">
        <v>43465</v>
      </c>
      <c r="G529" s="11" t="s">
        <v>337</v>
      </c>
      <c r="H529" s="11" t="s">
        <v>338</v>
      </c>
      <c r="I529" s="11">
        <v>155</v>
      </c>
      <c r="J529" s="225">
        <v>43312</v>
      </c>
      <c r="K529" s="11" t="s">
        <v>704</v>
      </c>
      <c r="L529" s="11" t="s">
        <v>269</v>
      </c>
      <c r="M529" s="11">
        <v>4294</v>
      </c>
      <c r="N529" s="26">
        <v>20086770</v>
      </c>
      <c r="O529" s="26">
        <v>0</v>
      </c>
      <c r="P529" s="26">
        <v>0</v>
      </c>
      <c r="Q529" s="26" t="s">
        <v>243</v>
      </c>
      <c r="R529" s="26">
        <v>0</v>
      </c>
      <c r="S529" s="110">
        <f t="shared" si="24"/>
        <v>20086770</v>
      </c>
      <c r="T529" s="11" t="str">
        <f t="shared" si="25"/>
        <v>JULIO</v>
      </c>
      <c r="U529" s="11">
        <f t="shared" si="26"/>
        <v>155</v>
      </c>
    </row>
    <row r="530" spans="1:21" x14ac:dyDescent="0.25">
      <c r="A530" s="11">
        <v>2018</v>
      </c>
      <c r="B530" s="11">
        <v>136</v>
      </c>
      <c r="C530" s="11">
        <v>1</v>
      </c>
      <c r="D530" s="1">
        <v>43101</v>
      </c>
      <c r="E530" s="1">
        <v>43465</v>
      </c>
      <c r="F530" s="1">
        <v>43465</v>
      </c>
      <c r="G530" s="11" t="s">
        <v>337</v>
      </c>
      <c r="H530" s="11" t="s">
        <v>338</v>
      </c>
      <c r="I530" s="11">
        <v>157</v>
      </c>
      <c r="J530" s="225">
        <v>43313</v>
      </c>
      <c r="K530" s="11" t="s">
        <v>705</v>
      </c>
      <c r="L530" s="11" t="s">
        <v>280</v>
      </c>
      <c r="M530" s="11">
        <v>4333</v>
      </c>
      <c r="N530" s="26">
        <v>36825745</v>
      </c>
      <c r="O530" s="26">
        <v>3928079</v>
      </c>
      <c r="P530" s="26">
        <v>0</v>
      </c>
      <c r="Q530" s="26" t="s">
        <v>243</v>
      </c>
      <c r="R530" s="26">
        <v>0</v>
      </c>
      <c r="S530" s="110">
        <f t="shared" si="24"/>
        <v>32897666</v>
      </c>
      <c r="T530" s="11" t="str">
        <f t="shared" si="25"/>
        <v>AGOSTO</v>
      </c>
      <c r="U530" s="11">
        <f t="shared" si="26"/>
        <v>157</v>
      </c>
    </row>
    <row r="531" spans="1:21" x14ac:dyDescent="0.25">
      <c r="A531" s="11">
        <v>2018</v>
      </c>
      <c r="B531" s="11">
        <v>136</v>
      </c>
      <c r="C531" s="11">
        <v>1</v>
      </c>
      <c r="D531" s="1">
        <v>43101</v>
      </c>
      <c r="E531" s="1">
        <v>43465</v>
      </c>
      <c r="F531" s="1">
        <v>43465</v>
      </c>
      <c r="G531" s="11" t="s">
        <v>337</v>
      </c>
      <c r="H531" s="11" t="s">
        <v>338</v>
      </c>
      <c r="I531" s="11">
        <v>160</v>
      </c>
      <c r="J531" s="225">
        <v>43314</v>
      </c>
      <c r="K531" s="11" t="s">
        <v>706</v>
      </c>
      <c r="L531" s="11" t="s">
        <v>269</v>
      </c>
      <c r="M531" s="11">
        <v>4359</v>
      </c>
      <c r="N531" s="26">
        <v>29460596</v>
      </c>
      <c r="O531" s="26">
        <v>0</v>
      </c>
      <c r="P531" s="26">
        <v>0</v>
      </c>
      <c r="Q531" s="26" t="s">
        <v>243</v>
      </c>
      <c r="R531" s="26">
        <v>0</v>
      </c>
      <c r="S531" s="110">
        <f t="shared" si="24"/>
        <v>29460596</v>
      </c>
      <c r="T531" s="11" t="str">
        <f t="shared" si="25"/>
        <v>AGOSTO</v>
      </c>
      <c r="U531" s="11">
        <f t="shared" si="26"/>
        <v>160</v>
      </c>
    </row>
    <row r="532" spans="1:21" x14ac:dyDescent="0.25">
      <c r="A532" s="11">
        <v>2018</v>
      </c>
      <c r="B532" s="11">
        <v>136</v>
      </c>
      <c r="C532" s="11">
        <v>1</v>
      </c>
      <c r="D532" s="1">
        <v>43101</v>
      </c>
      <c r="E532" s="1">
        <v>43465</v>
      </c>
      <c r="F532" s="1">
        <v>43465</v>
      </c>
      <c r="G532" s="11" t="s">
        <v>337</v>
      </c>
      <c r="H532" s="11" t="s">
        <v>338</v>
      </c>
      <c r="I532" s="11">
        <v>162</v>
      </c>
      <c r="J532" s="225">
        <v>43321</v>
      </c>
      <c r="K532" s="11" t="s">
        <v>717</v>
      </c>
      <c r="L532" s="11" t="s">
        <v>269</v>
      </c>
      <c r="M532" s="11">
        <v>4515</v>
      </c>
      <c r="N532" s="26">
        <v>50216925</v>
      </c>
      <c r="O532" s="26">
        <v>11717282</v>
      </c>
      <c r="P532" s="26">
        <v>0</v>
      </c>
      <c r="Q532" s="26" t="s">
        <v>243</v>
      </c>
      <c r="R532" s="26">
        <v>0</v>
      </c>
      <c r="S532" s="110">
        <f t="shared" si="24"/>
        <v>38499643</v>
      </c>
      <c r="T532" s="11" t="str">
        <f t="shared" si="25"/>
        <v>AGOSTO</v>
      </c>
      <c r="U532" s="11">
        <f t="shared" si="26"/>
        <v>162</v>
      </c>
    </row>
    <row r="533" spans="1:21" x14ac:dyDescent="0.25">
      <c r="A533" s="11">
        <v>2018</v>
      </c>
      <c r="B533" s="11">
        <v>136</v>
      </c>
      <c r="C533" s="11">
        <v>1</v>
      </c>
      <c r="D533" s="1">
        <v>43101</v>
      </c>
      <c r="E533" s="1">
        <v>43465</v>
      </c>
      <c r="F533" s="1">
        <v>43465</v>
      </c>
      <c r="G533" s="11" t="s">
        <v>337</v>
      </c>
      <c r="H533" s="11" t="s">
        <v>338</v>
      </c>
      <c r="I533" s="11">
        <v>194</v>
      </c>
      <c r="J533" s="225">
        <v>43384</v>
      </c>
      <c r="K533" s="11" t="s">
        <v>807</v>
      </c>
      <c r="L533" s="11" t="s">
        <v>269</v>
      </c>
      <c r="M533" s="11">
        <v>6071</v>
      </c>
      <c r="N533" s="26">
        <v>18747652</v>
      </c>
      <c r="O533" s="26">
        <v>2499687</v>
      </c>
      <c r="P533" s="26">
        <v>0</v>
      </c>
      <c r="Q533" s="26" t="s">
        <v>243</v>
      </c>
      <c r="R533" s="26">
        <v>0</v>
      </c>
      <c r="S533" s="110">
        <f t="shared" si="24"/>
        <v>16247965</v>
      </c>
      <c r="T533" s="11" t="str">
        <f t="shared" si="25"/>
        <v>OCTUBRE</v>
      </c>
      <c r="U533" s="11">
        <f t="shared" si="26"/>
        <v>194</v>
      </c>
    </row>
    <row r="534" spans="1:21" x14ac:dyDescent="0.25">
      <c r="A534" s="11">
        <v>2018</v>
      </c>
      <c r="B534" s="11">
        <v>136</v>
      </c>
      <c r="C534" s="11">
        <v>1</v>
      </c>
      <c r="D534" s="1">
        <v>43101</v>
      </c>
      <c r="E534" s="1">
        <v>43465</v>
      </c>
      <c r="F534" s="1">
        <v>43465</v>
      </c>
      <c r="G534" s="11" t="s">
        <v>337</v>
      </c>
      <c r="H534" s="11" t="s">
        <v>338</v>
      </c>
      <c r="I534" s="11">
        <v>195</v>
      </c>
      <c r="J534" s="225">
        <v>43384</v>
      </c>
      <c r="K534" s="11" t="s">
        <v>240</v>
      </c>
      <c r="L534" s="11" t="s">
        <v>269</v>
      </c>
      <c r="M534" s="11">
        <v>6047</v>
      </c>
      <c r="N534" s="26">
        <v>653419127</v>
      </c>
      <c r="O534" s="26">
        <v>653419127</v>
      </c>
      <c r="P534" s="26">
        <v>0</v>
      </c>
      <c r="Q534" s="26" t="s">
        <v>270</v>
      </c>
      <c r="R534" s="26">
        <v>0</v>
      </c>
      <c r="S534" s="110">
        <f t="shared" si="24"/>
        <v>0</v>
      </c>
      <c r="T534" s="11" t="str">
        <f t="shared" si="25"/>
        <v>OCTUBRE</v>
      </c>
      <c r="U534" s="11">
        <f t="shared" si="26"/>
        <v>195</v>
      </c>
    </row>
    <row r="535" spans="1:21" x14ac:dyDescent="0.25">
      <c r="A535" s="11">
        <v>2018</v>
      </c>
      <c r="B535" s="11">
        <v>136</v>
      </c>
      <c r="C535" s="11">
        <v>1</v>
      </c>
      <c r="D535" s="1">
        <v>43101</v>
      </c>
      <c r="E535" s="1">
        <v>43465</v>
      </c>
      <c r="F535" s="1">
        <v>43465</v>
      </c>
      <c r="G535" s="11" t="s">
        <v>337</v>
      </c>
      <c r="H535" s="11" t="s">
        <v>338</v>
      </c>
      <c r="I535" s="11">
        <v>217</v>
      </c>
      <c r="J535" s="225">
        <v>43430</v>
      </c>
      <c r="K535" s="11" t="s">
        <v>240</v>
      </c>
      <c r="L535" s="11" t="s">
        <v>293</v>
      </c>
      <c r="M535" s="11">
        <v>7137</v>
      </c>
      <c r="N535" s="26">
        <v>653419000</v>
      </c>
      <c r="O535" s="26">
        <v>653419000</v>
      </c>
      <c r="P535" s="26">
        <v>0</v>
      </c>
      <c r="Q535" s="26" t="s">
        <v>270</v>
      </c>
      <c r="R535" s="26">
        <v>0</v>
      </c>
      <c r="S535" s="110">
        <f t="shared" si="24"/>
        <v>0</v>
      </c>
      <c r="T535" s="11" t="str">
        <f t="shared" si="25"/>
        <v>NOVIEMBRE</v>
      </c>
      <c r="U535" s="11">
        <f t="shared" si="26"/>
        <v>217</v>
      </c>
    </row>
    <row r="536" spans="1:21" x14ac:dyDescent="0.25">
      <c r="A536" s="11">
        <v>2018</v>
      </c>
      <c r="B536" s="11">
        <v>136</v>
      </c>
      <c r="C536" s="11">
        <v>1</v>
      </c>
      <c r="D536" s="1">
        <v>43101</v>
      </c>
      <c r="E536" s="1">
        <v>43465</v>
      </c>
      <c r="F536" s="1">
        <v>43465</v>
      </c>
      <c r="G536" s="11" t="s">
        <v>365</v>
      </c>
      <c r="H536" s="11" t="s">
        <v>366</v>
      </c>
      <c r="I536" s="11">
        <v>3</v>
      </c>
      <c r="J536" s="225">
        <v>43102</v>
      </c>
      <c r="K536" s="11" t="s">
        <v>633</v>
      </c>
      <c r="L536" s="11" t="s">
        <v>367</v>
      </c>
      <c r="M536" s="11">
        <v>10</v>
      </c>
      <c r="N536" s="26">
        <v>95664140</v>
      </c>
      <c r="O536" s="26">
        <v>95664140</v>
      </c>
      <c r="P536" s="26">
        <v>0</v>
      </c>
      <c r="Q536" s="26" t="s">
        <v>270</v>
      </c>
      <c r="R536" s="26">
        <v>0</v>
      </c>
      <c r="S536" s="110">
        <f t="shared" si="24"/>
        <v>0</v>
      </c>
      <c r="T536" s="11" t="str">
        <f t="shared" si="25"/>
        <v>ENERO</v>
      </c>
      <c r="U536" s="11">
        <f t="shared" si="26"/>
        <v>3</v>
      </c>
    </row>
    <row r="537" spans="1:21" x14ac:dyDescent="0.25">
      <c r="A537" s="11">
        <v>2018</v>
      </c>
      <c r="B537" s="11">
        <v>136</v>
      </c>
      <c r="C537" s="11">
        <v>1</v>
      </c>
      <c r="D537" s="1">
        <v>43101</v>
      </c>
      <c r="E537" s="1">
        <v>43465</v>
      </c>
      <c r="F537" s="1">
        <v>43465</v>
      </c>
      <c r="G537" s="11" t="s">
        <v>365</v>
      </c>
      <c r="H537" s="11" t="s">
        <v>366</v>
      </c>
      <c r="I537" s="11">
        <v>4</v>
      </c>
      <c r="J537" s="225">
        <v>43102</v>
      </c>
      <c r="K537" s="11" t="s">
        <v>368</v>
      </c>
      <c r="L537" s="11" t="s">
        <v>367</v>
      </c>
      <c r="M537" s="11">
        <v>3</v>
      </c>
      <c r="N537" s="26">
        <v>44152680</v>
      </c>
      <c r="O537" s="26">
        <v>44152680</v>
      </c>
      <c r="P537" s="26">
        <v>0</v>
      </c>
      <c r="Q537" s="26" t="s">
        <v>270</v>
      </c>
      <c r="R537" s="26">
        <v>0</v>
      </c>
      <c r="S537" s="110">
        <f t="shared" si="24"/>
        <v>0</v>
      </c>
      <c r="T537" s="11" t="str">
        <f t="shared" si="25"/>
        <v>ENERO</v>
      </c>
      <c r="U537" s="11">
        <f t="shared" si="26"/>
        <v>4</v>
      </c>
    </row>
    <row r="538" spans="1:21" x14ac:dyDescent="0.25">
      <c r="A538" s="11">
        <v>2018</v>
      </c>
      <c r="B538" s="11">
        <v>136</v>
      </c>
      <c r="C538" s="11">
        <v>1</v>
      </c>
      <c r="D538" s="1">
        <v>43101</v>
      </c>
      <c r="E538" s="1">
        <v>43465</v>
      </c>
      <c r="F538" s="1">
        <v>43465</v>
      </c>
      <c r="G538" s="11" t="s">
        <v>365</v>
      </c>
      <c r="H538" s="11" t="s">
        <v>366</v>
      </c>
      <c r="I538" s="11">
        <v>5</v>
      </c>
      <c r="J538" s="225">
        <v>43102</v>
      </c>
      <c r="K538" s="11" t="s">
        <v>369</v>
      </c>
      <c r="L538" s="11" t="s">
        <v>367</v>
      </c>
      <c r="M538" s="11">
        <v>4</v>
      </c>
      <c r="N538" s="26">
        <v>51511460</v>
      </c>
      <c r="O538" s="26">
        <v>51511460</v>
      </c>
      <c r="P538" s="26">
        <v>0</v>
      </c>
      <c r="Q538" s="26" t="s">
        <v>270</v>
      </c>
      <c r="R538" s="26">
        <v>0</v>
      </c>
      <c r="S538" s="110">
        <f t="shared" si="24"/>
        <v>0</v>
      </c>
      <c r="T538" s="11" t="str">
        <f t="shared" si="25"/>
        <v>ENERO</v>
      </c>
      <c r="U538" s="11">
        <f t="shared" si="26"/>
        <v>5</v>
      </c>
    </row>
    <row r="539" spans="1:21" x14ac:dyDescent="0.25">
      <c r="A539" s="11">
        <v>2018</v>
      </c>
      <c r="B539" s="11">
        <v>136</v>
      </c>
      <c r="C539" s="11">
        <v>1</v>
      </c>
      <c r="D539" s="1">
        <v>43101</v>
      </c>
      <c r="E539" s="1">
        <v>43465</v>
      </c>
      <c r="F539" s="1">
        <v>43465</v>
      </c>
      <c r="G539" s="11" t="s">
        <v>365</v>
      </c>
      <c r="H539" s="11" t="s">
        <v>366</v>
      </c>
      <c r="I539" s="11">
        <v>6</v>
      </c>
      <c r="J539" s="225">
        <v>43102</v>
      </c>
      <c r="K539" s="11" t="s">
        <v>370</v>
      </c>
      <c r="L539" s="11" t="s">
        <v>367</v>
      </c>
      <c r="M539" s="11">
        <v>5</v>
      </c>
      <c r="N539" s="26">
        <v>51511460</v>
      </c>
      <c r="O539" s="26">
        <v>51511460</v>
      </c>
      <c r="P539" s="26">
        <v>0</v>
      </c>
      <c r="Q539" s="26" t="s">
        <v>270</v>
      </c>
      <c r="R539" s="26">
        <v>0</v>
      </c>
      <c r="S539" s="110">
        <f t="shared" si="24"/>
        <v>0</v>
      </c>
      <c r="T539" s="11" t="str">
        <f t="shared" si="25"/>
        <v>ENERO</v>
      </c>
      <c r="U539" s="11">
        <f t="shared" si="26"/>
        <v>6</v>
      </c>
    </row>
    <row r="540" spans="1:21" x14ac:dyDescent="0.25">
      <c r="A540" s="11">
        <v>2018</v>
      </c>
      <c r="B540" s="11">
        <v>136</v>
      </c>
      <c r="C540" s="11">
        <v>1</v>
      </c>
      <c r="D540" s="1">
        <v>43101</v>
      </c>
      <c r="E540" s="1">
        <v>43465</v>
      </c>
      <c r="F540" s="1">
        <v>43465</v>
      </c>
      <c r="G540" s="11" t="s">
        <v>365</v>
      </c>
      <c r="H540" s="11" t="s">
        <v>366</v>
      </c>
      <c r="I540" s="11">
        <v>7</v>
      </c>
      <c r="J540" s="225">
        <v>43102</v>
      </c>
      <c r="K540" s="11" t="s">
        <v>634</v>
      </c>
      <c r="L540" s="11" t="s">
        <v>367</v>
      </c>
      <c r="M540" s="11">
        <v>6</v>
      </c>
      <c r="N540" s="26">
        <v>110381700</v>
      </c>
      <c r="O540" s="26">
        <v>110381700</v>
      </c>
      <c r="P540" s="26">
        <v>0</v>
      </c>
      <c r="Q540" s="26" t="s">
        <v>270</v>
      </c>
      <c r="R540" s="26">
        <v>0</v>
      </c>
      <c r="S540" s="110">
        <f t="shared" si="24"/>
        <v>0</v>
      </c>
      <c r="T540" s="11" t="str">
        <f t="shared" si="25"/>
        <v>ENERO</v>
      </c>
      <c r="U540" s="11">
        <f t="shared" si="26"/>
        <v>7</v>
      </c>
    </row>
    <row r="541" spans="1:21" x14ac:dyDescent="0.25">
      <c r="A541" s="11">
        <v>2018</v>
      </c>
      <c r="B541" s="11">
        <v>136</v>
      </c>
      <c r="C541" s="11">
        <v>1</v>
      </c>
      <c r="D541" s="1">
        <v>43101</v>
      </c>
      <c r="E541" s="1">
        <v>43465</v>
      </c>
      <c r="F541" s="1">
        <v>43465</v>
      </c>
      <c r="G541" s="11" t="s">
        <v>365</v>
      </c>
      <c r="H541" s="11" t="s">
        <v>366</v>
      </c>
      <c r="I541" s="11">
        <v>9</v>
      </c>
      <c r="J541" s="225">
        <v>43102</v>
      </c>
      <c r="K541" s="11" t="s">
        <v>635</v>
      </c>
      <c r="L541" s="11" t="s">
        <v>367</v>
      </c>
      <c r="M541" s="11">
        <v>8</v>
      </c>
      <c r="N541" s="26">
        <v>51511460</v>
      </c>
      <c r="O541" s="26">
        <v>51511460</v>
      </c>
      <c r="P541" s="26">
        <v>0</v>
      </c>
      <c r="Q541" s="26" t="s">
        <v>270</v>
      </c>
      <c r="R541" s="26">
        <v>0</v>
      </c>
      <c r="S541" s="110">
        <f t="shared" si="24"/>
        <v>0</v>
      </c>
      <c r="T541" s="11" t="str">
        <f t="shared" si="25"/>
        <v>ENERO</v>
      </c>
      <c r="U541" s="11">
        <f t="shared" si="26"/>
        <v>9</v>
      </c>
    </row>
    <row r="542" spans="1:21" x14ac:dyDescent="0.25">
      <c r="A542" s="11">
        <v>2018</v>
      </c>
      <c r="B542" s="11">
        <v>136</v>
      </c>
      <c r="C542" s="11">
        <v>1</v>
      </c>
      <c r="D542" s="1">
        <v>43101</v>
      </c>
      <c r="E542" s="1">
        <v>43465</v>
      </c>
      <c r="F542" s="1">
        <v>43465</v>
      </c>
      <c r="G542" s="11" t="s">
        <v>365</v>
      </c>
      <c r="H542" s="11" t="s">
        <v>366</v>
      </c>
      <c r="I542" s="11">
        <v>10</v>
      </c>
      <c r="J542" s="225">
        <v>43102</v>
      </c>
      <c r="K542" s="11" t="s">
        <v>636</v>
      </c>
      <c r="L542" s="11" t="s">
        <v>367</v>
      </c>
      <c r="M542" s="11">
        <v>9</v>
      </c>
      <c r="N542" s="26">
        <v>110381700</v>
      </c>
      <c r="O542" s="26">
        <v>110381700</v>
      </c>
      <c r="P542" s="26">
        <v>0</v>
      </c>
      <c r="Q542" s="26" t="s">
        <v>270</v>
      </c>
      <c r="R542" s="26">
        <v>0</v>
      </c>
      <c r="S542" s="110">
        <f t="shared" si="24"/>
        <v>0</v>
      </c>
      <c r="T542" s="11" t="str">
        <f t="shared" si="25"/>
        <v>ENERO</v>
      </c>
      <c r="U542" s="11">
        <f t="shared" si="26"/>
        <v>10</v>
      </c>
    </row>
    <row r="543" spans="1:21" x14ac:dyDescent="0.25">
      <c r="A543" s="11">
        <v>2018</v>
      </c>
      <c r="B543" s="11">
        <v>136</v>
      </c>
      <c r="C543" s="11">
        <v>1</v>
      </c>
      <c r="D543" s="1">
        <v>43101</v>
      </c>
      <c r="E543" s="1">
        <v>43465</v>
      </c>
      <c r="F543" s="1">
        <v>43465</v>
      </c>
      <c r="G543" s="11" t="s">
        <v>365</v>
      </c>
      <c r="H543" s="11" t="s">
        <v>366</v>
      </c>
      <c r="I543" s="11">
        <v>11</v>
      </c>
      <c r="J543" s="225">
        <v>43102</v>
      </c>
      <c r="K543" s="11" t="s">
        <v>371</v>
      </c>
      <c r="L543" s="11" t="s">
        <v>367</v>
      </c>
      <c r="M543" s="11">
        <v>7</v>
      </c>
      <c r="N543" s="26">
        <v>110381700</v>
      </c>
      <c r="O543" s="26">
        <v>110381700</v>
      </c>
      <c r="P543" s="26">
        <v>0</v>
      </c>
      <c r="Q543" s="26" t="s">
        <v>270</v>
      </c>
      <c r="R543" s="26">
        <v>0</v>
      </c>
      <c r="S543" s="110">
        <f t="shared" si="24"/>
        <v>0</v>
      </c>
      <c r="T543" s="11" t="str">
        <f t="shared" si="25"/>
        <v>ENERO</v>
      </c>
      <c r="U543" s="11">
        <f t="shared" si="26"/>
        <v>11</v>
      </c>
    </row>
    <row r="544" spans="1:21" x14ac:dyDescent="0.25">
      <c r="A544" s="11">
        <v>2018</v>
      </c>
      <c r="B544" s="11">
        <v>136</v>
      </c>
      <c r="C544" s="11">
        <v>1</v>
      </c>
      <c r="D544" s="1">
        <v>43101</v>
      </c>
      <c r="E544" s="1">
        <v>43465</v>
      </c>
      <c r="F544" s="1">
        <v>43465</v>
      </c>
      <c r="G544" s="11" t="s">
        <v>365</v>
      </c>
      <c r="H544" s="11" t="s">
        <v>366</v>
      </c>
      <c r="I544" s="11">
        <v>12</v>
      </c>
      <c r="J544" s="225">
        <v>43102</v>
      </c>
      <c r="K544" s="11" t="s">
        <v>372</v>
      </c>
      <c r="L544" s="11" t="s">
        <v>367</v>
      </c>
      <c r="M544" s="11">
        <v>2</v>
      </c>
      <c r="N544" s="26">
        <v>51511460</v>
      </c>
      <c r="O544" s="26">
        <v>51511460</v>
      </c>
      <c r="P544" s="26">
        <v>0</v>
      </c>
      <c r="Q544" s="26" t="s">
        <v>270</v>
      </c>
      <c r="R544" s="26">
        <v>0</v>
      </c>
      <c r="S544" s="110">
        <f t="shared" si="24"/>
        <v>0</v>
      </c>
      <c r="T544" s="11" t="str">
        <f t="shared" si="25"/>
        <v>ENERO</v>
      </c>
      <c r="U544" s="11">
        <f t="shared" si="26"/>
        <v>12</v>
      </c>
    </row>
    <row r="545" spans="1:21" x14ac:dyDescent="0.25">
      <c r="A545" s="11">
        <v>2018</v>
      </c>
      <c r="B545" s="11">
        <v>136</v>
      </c>
      <c r="C545" s="11">
        <v>1</v>
      </c>
      <c r="D545" s="1">
        <v>43101</v>
      </c>
      <c r="E545" s="1">
        <v>43465</v>
      </c>
      <c r="F545" s="1">
        <v>43465</v>
      </c>
      <c r="G545" s="11" t="s">
        <v>365</v>
      </c>
      <c r="H545" s="11" t="s">
        <v>366</v>
      </c>
      <c r="I545" s="11">
        <v>27</v>
      </c>
      <c r="J545" s="225">
        <v>43110</v>
      </c>
      <c r="K545" s="11" t="s">
        <v>373</v>
      </c>
      <c r="L545" s="11" t="s">
        <v>367</v>
      </c>
      <c r="M545" s="11">
        <v>114</v>
      </c>
      <c r="N545" s="26">
        <v>95746937</v>
      </c>
      <c r="O545" s="26">
        <v>0</v>
      </c>
      <c r="P545" s="26">
        <v>0</v>
      </c>
      <c r="Q545" s="26" t="s">
        <v>243</v>
      </c>
      <c r="R545" s="26">
        <v>0</v>
      </c>
      <c r="S545" s="110">
        <f t="shared" si="24"/>
        <v>95746937</v>
      </c>
      <c r="T545" s="11" t="str">
        <f t="shared" si="25"/>
        <v>ENERO</v>
      </c>
      <c r="U545" s="11">
        <f t="shared" si="26"/>
        <v>27</v>
      </c>
    </row>
    <row r="546" spans="1:21" x14ac:dyDescent="0.25">
      <c r="A546" s="11">
        <v>2018</v>
      </c>
      <c r="B546" s="11">
        <v>136</v>
      </c>
      <c r="C546" s="11">
        <v>1</v>
      </c>
      <c r="D546" s="1">
        <v>43101</v>
      </c>
      <c r="E546" s="1">
        <v>43465</v>
      </c>
      <c r="F546" s="1">
        <v>43465</v>
      </c>
      <c r="G546" s="11" t="s">
        <v>365</v>
      </c>
      <c r="H546" s="11" t="s">
        <v>366</v>
      </c>
      <c r="I546" s="11">
        <v>28</v>
      </c>
      <c r="J546" s="225">
        <v>43110</v>
      </c>
      <c r="K546" s="11" t="s">
        <v>228</v>
      </c>
      <c r="L546" s="11" t="s">
        <v>367</v>
      </c>
      <c r="M546" s="11">
        <v>113</v>
      </c>
      <c r="N546" s="26">
        <v>51556043</v>
      </c>
      <c r="O546" s="26">
        <v>0</v>
      </c>
      <c r="P546" s="26">
        <v>0</v>
      </c>
      <c r="Q546" s="26" t="s">
        <v>243</v>
      </c>
      <c r="R546" s="26">
        <v>0</v>
      </c>
      <c r="S546" s="110">
        <f t="shared" si="24"/>
        <v>51556043</v>
      </c>
      <c r="T546" s="11" t="str">
        <f t="shared" si="25"/>
        <v>ENERO</v>
      </c>
      <c r="U546" s="11">
        <f t="shared" si="26"/>
        <v>28</v>
      </c>
    </row>
    <row r="547" spans="1:21" x14ac:dyDescent="0.25">
      <c r="A547" s="11">
        <v>2018</v>
      </c>
      <c r="B547" s="11">
        <v>136</v>
      </c>
      <c r="C547" s="11">
        <v>1</v>
      </c>
      <c r="D547" s="1">
        <v>43101</v>
      </c>
      <c r="E547" s="1">
        <v>43465</v>
      </c>
      <c r="F547" s="1">
        <v>43465</v>
      </c>
      <c r="G547" s="11" t="s">
        <v>365</v>
      </c>
      <c r="H547" s="11" t="s">
        <v>366</v>
      </c>
      <c r="I547" s="11">
        <v>29</v>
      </c>
      <c r="J547" s="225">
        <v>43110</v>
      </c>
      <c r="K547" s="11" t="s">
        <v>374</v>
      </c>
      <c r="L547" s="11" t="s">
        <v>367</v>
      </c>
      <c r="M547" s="11">
        <v>115</v>
      </c>
      <c r="N547" s="26">
        <v>110477235</v>
      </c>
      <c r="O547" s="26">
        <v>0</v>
      </c>
      <c r="P547" s="26">
        <v>0</v>
      </c>
      <c r="Q547" s="26" t="s">
        <v>243</v>
      </c>
      <c r="R547" s="26">
        <v>0</v>
      </c>
      <c r="S547" s="110">
        <f t="shared" si="24"/>
        <v>110477235</v>
      </c>
      <c r="T547" s="11" t="str">
        <f t="shared" si="25"/>
        <v>ENERO</v>
      </c>
      <c r="U547" s="11">
        <f t="shared" si="26"/>
        <v>29</v>
      </c>
    </row>
    <row r="548" spans="1:21" x14ac:dyDescent="0.25">
      <c r="A548" s="11">
        <v>2018</v>
      </c>
      <c r="B548" s="11">
        <v>136</v>
      </c>
      <c r="C548" s="11">
        <v>1</v>
      </c>
      <c r="D548" s="1">
        <v>43101</v>
      </c>
      <c r="E548" s="1">
        <v>43465</v>
      </c>
      <c r="F548" s="1">
        <v>43465</v>
      </c>
      <c r="G548" s="11" t="s">
        <v>365</v>
      </c>
      <c r="H548" s="11" t="s">
        <v>366</v>
      </c>
      <c r="I548" s="11">
        <v>30</v>
      </c>
      <c r="J548" s="225">
        <v>43110</v>
      </c>
      <c r="K548" s="11" t="s">
        <v>375</v>
      </c>
      <c r="L548" s="11" t="s">
        <v>367</v>
      </c>
      <c r="M548" s="11">
        <v>116</v>
      </c>
      <c r="N548" s="26">
        <v>44190894</v>
      </c>
      <c r="O548" s="26">
        <v>0</v>
      </c>
      <c r="P548" s="26">
        <v>0</v>
      </c>
      <c r="Q548" s="26" t="s">
        <v>243</v>
      </c>
      <c r="R548" s="26">
        <v>0</v>
      </c>
      <c r="S548" s="110">
        <f t="shared" si="24"/>
        <v>44190894</v>
      </c>
      <c r="T548" s="11" t="str">
        <f t="shared" si="25"/>
        <v>ENERO</v>
      </c>
      <c r="U548" s="11">
        <f t="shared" si="26"/>
        <v>30</v>
      </c>
    </row>
    <row r="549" spans="1:21" x14ac:dyDescent="0.25">
      <c r="A549" s="11">
        <v>2018</v>
      </c>
      <c r="B549" s="11">
        <v>136</v>
      </c>
      <c r="C549" s="11">
        <v>1</v>
      </c>
      <c r="D549" s="1">
        <v>43101</v>
      </c>
      <c r="E549" s="1">
        <v>43465</v>
      </c>
      <c r="F549" s="1">
        <v>43465</v>
      </c>
      <c r="G549" s="11" t="s">
        <v>365</v>
      </c>
      <c r="H549" s="11" t="s">
        <v>366</v>
      </c>
      <c r="I549" s="11">
        <v>31</v>
      </c>
      <c r="J549" s="225">
        <v>43110</v>
      </c>
      <c r="K549" s="11" t="s">
        <v>376</v>
      </c>
      <c r="L549" s="11" t="s">
        <v>367</v>
      </c>
      <c r="M549" s="11">
        <v>117</v>
      </c>
      <c r="N549" s="26">
        <v>51556043</v>
      </c>
      <c r="O549" s="26">
        <v>0</v>
      </c>
      <c r="P549" s="26">
        <v>0</v>
      </c>
      <c r="Q549" s="26" t="s">
        <v>243</v>
      </c>
      <c r="R549" s="26">
        <v>0</v>
      </c>
      <c r="S549" s="110">
        <f t="shared" si="24"/>
        <v>51556043</v>
      </c>
      <c r="T549" s="11" t="str">
        <f t="shared" si="25"/>
        <v>ENERO</v>
      </c>
      <c r="U549" s="11">
        <f t="shared" si="26"/>
        <v>31</v>
      </c>
    </row>
    <row r="550" spans="1:21" x14ac:dyDescent="0.25">
      <c r="A550" s="11">
        <v>2018</v>
      </c>
      <c r="B550" s="11">
        <v>136</v>
      </c>
      <c r="C550" s="11">
        <v>1</v>
      </c>
      <c r="D550" s="1">
        <v>43101</v>
      </c>
      <c r="E550" s="1">
        <v>43465</v>
      </c>
      <c r="F550" s="1">
        <v>43465</v>
      </c>
      <c r="G550" s="11" t="s">
        <v>365</v>
      </c>
      <c r="H550" s="11" t="s">
        <v>366</v>
      </c>
      <c r="I550" s="11">
        <v>32</v>
      </c>
      <c r="J550" s="225">
        <v>43110</v>
      </c>
      <c r="K550" s="11" t="s">
        <v>377</v>
      </c>
      <c r="L550" s="11" t="s">
        <v>367</v>
      </c>
      <c r="M550" s="11">
        <v>118</v>
      </c>
      <c r="N550" s="26">
        <v>110477235</v>
      </c>
      <c r="O550" s="26">
        <v>0</v>
      </c>
      <c r="P550" s="26">
        <v>0</v>
      </c>
      <c r="Q550" s="26" t="s">
        <v>243</v>
      </c>
      <c r="R550" s="26">
        <v>0</v>
      </c>
      <c r="S550" s="110">
        <f t="shared" si="24"/>
        <v>110477235</v>
      </c>
      <c r="T550" s="11" t="str">
        <f t="shared" si="25"/>
        <v>ENERO</v>
      </c>
      <c r="U550" s="11">
        <f t="shared" si="26"/>
        <v>32</v>
      </c>
    </row>
    <row r="551" spans="1:21" x14ac:dyDescent="0.25">
      <c r="A551" s="11">
        <v>2018</v>
      </c>
      <c r="B551" s="11">
        <v>136</v>
      </c>
      <c r="C551" s="11">
        <v>1</v>
      </c>
      <c r="D551" s="1">
        <v>43101</v>
      </c>
      <c r="E551" s="1">
        <v>43465</v>
      </c>
      <c r="F551" s="1">
        <v>43465</v>
      </c>
      <c r="G551" s="11" t="s">
        <v>365</v>
      </c>
      <c r="H551" s="11" t="s">
        <v>366</v>
      </c>
      <c r="I551" s="11">
        <v>33</v>
      </c>
      <c r="J551" s="225">
        <v>43110</v>
      </c>
      <c r="K551" s="11" t="s">
        <v>378</v>
      </c>
      <c r="L551" s="11" t="s">
        <v>367</v>
      </c>
      <c r="M551" s="11">
        <v>120</v>
      </c>
      <c r="N551" s="26">
        <v>51556043</v>
      </c>
      <c r="O551" s="26">
        <v>0</v>
      </c>
      <c r="P551" s="26">
        <v>0</v>
      </c>
      <c r="Q551" s="26" t="s">
        <v>243</v>
      </c>
      <c r="R551" s="26">
        <v>0</v>
      </c>
      <c r="S551" s="110">
        <f t="shared" si="24"/>
        <v>51556043</v>
      </c>
      <c r="T551" s="11" t="str">
        <f t="shared" si="25"/>
        <v>ENERO</v>
      </c>
      <c r="U551" s="11">
        <f t="shared" si="26"/>
        <v>33</v>
      </c>
    </row>
    <row r="552" spans="1:21" x14ac:dyDescent="0.25">
      <c r="A552" s="11">
        <v>2018</v>
      </c>
      <c r="B552" s="11">
        <v>136</v>
      </c>
      <c r="C552" s="11">
        <v>1</v>
      </c>
      <c r="D552" s="1">
        <v>43101</v>
      </c>
      <c r="E552" s="1">
        <v>43465</v>
      </c>
      <c r="F552" s="1">
        <v>43465</v>
      </c>
      <c r="G552" s="11" t="s">
        <v>365</v>
      </c>
      <c r="H552" s="11" t="s">
        <v>366</v>
      </c>
      <c r="I552" s="11">
        <v>34</v>
      </c>
      <c r="J552" s="225">
        <v>43110</v>
      </c>
      <c r="K552" s="11" t="s">
        <v>379</v>
      </c>
      <c r="L552" s="11" t="s">
        <v>367</v>
      </c>
      <c r="M552" s="11">
        <v>122</v>
      </c>
      <c r="N552" s="26">
        <v>110477235</v>
      </c>
      <c r="O552" s="26">
        <v>0</v>
      </c>
      <c r="P552" s="26">
        <v>0</v>
      </c>
      <c r="Q552" s="26" t="s">
        <v>243</v>
      </c>
      <c r="R552" s="26">
        <v>0</v>
      </c>
      <c r="S552" s="110">
        <f t="shared" si="24"/>
        <v>110477235</v>
      </c>
      <c r="T552" s="11" t="str">
        <f t="shared" si="25"/>
        <v>ENERO</v>
      </c>
      <c r="U552" s="11">
        <f t="shared" si="26"/>
        <v>34</v>
      </c>
    </row>
    <row r="553" spans="1:21" x14ac:dyDescent="0.25">
      <c r="A553" s="11">
        <v>2018</v>
      </c>
      <c r="B553" s="11">
        <v>136</v>
      </c>
      <c r="C553" s="11">
        <v>1</v>
      </c>
      <c r="D553" s="1">
        <v>43101</v>
      </c>
      <c r="E553" s="1">
        <v>43465</v>
      </c>
      <c r="F553" s="1">
        <v>43465</v>
      </c>
      <c r="G553" s="11" t="s">
        <v>365</v>
      </c>
      <c r="H553" s="11" t="s">
        <v>366</v>
      </c>
      <c r="I553" s="11">
        <v>35</v>
      </c>
      <c r="J553" s="225">
        <v>43110</v>
      </c>
      <c r="K553" s="11" t="s">
        <v>380</v>
      </c>
      <c r="L553" s="11" t="s">
        <v>367</v>
      </c>
      <c r="M553" s="11">
        <v>119</v>
      </c>
      <c r="N553" s="26">
        <v>51556043</v>
      </c>
      <c r="O553" s="26">
        <v>0</v>
      </c>
      <c r="P553" s="26">
        <v>0</v>
      </c>
      <c r="Q553" s="26" t="s">
        <v>243</v>
      </c>
      <c r="R553" s="26">
        <v>0</v>
      </c>
      <c r="S553" s="110">
        <f t="shared" si="24"/>
        <v>51556043</v>
      </c>
      <c r="T553" s="11" t="str">
        <f t="shared" si="25"/>
        <v>ENERO</v>
      </c>
      <c r="U553" s="11">
        <f t="shared" si="26"/>
        <v>35</v>
      </c>
    </row>
    <row r="554" spans="1:21" x14ac:dyDescent="0.25">
      <c r="A554" s="11">
        <v>2018</v>
      </c>
      <c r="B554" s="11">
        <v>136</v>
      </c>
      <c r="C554" s="11">
        <v>1</v>
      </c>
      <c r="D554" s="1">
        <v>43101</v>
      </c>
      <c r="E554" s="1">
        <v>43465</v>
      </c>
      <c r="F554" s="1">
        <v>43465</v>
      </c>
      <c r="G554" s="11" t="s">
        <v>365</v>
      </c>
      <c r="H554" s="11" t="s">
        <v>366</v>
      </c>
      <c r="I554" s="11">
        <v>150</v>
      </c>
      <c r="J554" s="225">
        <v>43298</v>
      </c>
      <c r="K554" s="11" t="s">
        <v>697</v>
      </c>
      <c r="L554" s="11" t="s">
        <v>367</v>
      </c>
      <c r="M554" s="11">
        <v>4015</v>
      </c>
      <c r="N554" s="26">
        <v>19273835</v>
      </c>
      <c r="O554" s="26">
        <v>19273835</v>
      </c>
      <c r="P554" s="26">
        <v>0</v>
      </c>
      <c r="Q554" s="26" t="s">
        <v>270</v>
      </c>
      <c r="R554" s="26">
        <v>0</v>
      </c>
      <c r="S554" s="110">
        <f t="shared" si="24"/>
        <v>0</v>
      </c>
      <c r="T554" s="11" t="str">
        <f t="shared" si="25"/>
        <v>JULIO</v>
      </c>
      <c r="U554" s="11">
        <f t="shared" si="26"/>
        <v>150</v>
      </c>
    </row>
    <row r="555" spans="1:21" x14ac:dyDescent="0.25">
      <c r="A555" s="11">
        <v>2018</v>
      </c>
      <c r="B555" s="11">
        <v>136</v>
      </c>
      <c r="C555" s="11">
        <v>1</v>
      </c>
      <c r="D555" s="1">
        <v>43101</v>
      </c>
      <c r="E555" s="1">
        <v>43465</v>
      </c>
      <c r="F555" s="1">
        <v>43465</v>
      </c>
      <c r="G555" s="11" t="s">
        <v>365</v>
      </c>
      <c r="H555" s="11" t="s">
        <v>366</v>
      </c>
      <c r="I555" s="11">
        <v>169</v>
      </c>
      <c r="J555" s="225">
        <v>43334</v>
      </c>
      <c r="K555" s="11" t="s">
        <v>729</v>
      </c>
      <c r="L555" s="11" t="s">
        <v>367</v>
      </c>
      <c r="M555" s="11">
        <v>4806</v>
      </c>
      <c r="N555" s="26">
        <v>19273835</v>
      </c>
      <c r="O555" s="26">
        <v>5707835</v>
      </c>
      <c r="P555" s="26">
        <v>0</v>
      </c>
      <c r="Q555" s="26" t="s">
        <v>243</v>
      </c>
      <c r="R555" s="26">
        <v>0</v>
      </c>
      <c r="S555" s="110">
        <f t="shared" si="24"/>
        <v>13566000</v>
      </c>
      <c r="T555" s="11" t="str">
        <f t="shared" si="25"/>
        <v>AGOSTO</v>
      </c>
      <c r="U555" s="11">
        <f t="shared" si="26"/>
        <v>169</v>
      </c>
    </row>
    <row r="556" spans="1:21" x14ac:dyDescent="0.25">
      <c r="A556" s="11">
        <v>2018</v>
      </c>
      <c r="B556" s="11">
        <v>136</v>
      </c>
      <c r="C556" s="11">
        <v>1</v>
      </c>
      <c r="D556" s="1">
        <v>43101</v>
      </c>
      <c r="E556" s="1">
        <v>43465</v>
      </c>
      <c r="F556" s="1">
        <v>43465</v>
      </c>
      <c r="G556" s="11" t="s">
        <v>365</v>
      </c>
      <c r="H556" s="11" t="s">
        <v>366</v>
      </c>
      <c r="I556" s="11">
        <v>181</v>
      </c>
      <c r="J556" s="225">
        <v>43353</v>
      </c>
      <c r="K556" s="11" t="s">
        <v>762</v>
      </c>
      <c r="L556" s="11" t="s">
        <v>367</v>
      </c>
      <c r="M556" s="11">
        <v>5298</v>
      </c>
      <c r="N556" s="26">
        <v>6919967</v>
      </c>
      <c r="O556" s="26">
        <v>2146317</v>
      </c>
      <c r="P556" s="26">
        <v>0</v>
      </c>
      <c r="Q556" s="26" t="s">
        <v>243</v>
      </c>
      <c r="R556" s="26">
        <v>0</v>
      </c>
      <c r="S556" s="110">
        <f t="shared" si="24"/>
        <v>4773650</v>
      </c>
      <c r="T556" s="11" t="str">
        <f t="shared" si="25"/>
        <v>SEPTIEMBRE</v>
      </c>
      <c r="U556" s="11">
        <f t="shared" si="26"/>
        <v>181</v>
      </c>
    </row>
    <row r="557" spans="1:21" x14ac:dyDescent="0.25">
      <c r="A557" s="11">
        <v>2018</v>
      </c>
      <c r="B557" s="11">
        <v>136</v>
      </c>
      <c r="C557" s="11">
        <v>1</v>
      </c>
      <c r="D557" s="1">
        <v>43101</v>
      </c>
      <c r="E557" s="1">
        <v>43465</v>
      </c>
      <c r="F557" s="1">
        <v>43465</v>
      </c>
      <c r="G557" s="11" t="s">
        <v>365</v>
      </c>
      <c r="H557" s="11" t="s">
        <v>366</v>
      </c>
      <c r="I557" s="11">
        <v>200</v>
      </c>
      <c r="J557" s="225">
        <v>43391</v>
      </c>
      <c r="K557" s="11" t="s">
        <v>808</v>
      </c>
      <c r="L557" s="11" t="s">
        <v>367</v>
      </c>
      <c r="M557" s="11">
        <v>6177</v>
      </c>
      <c r="N557" s="26">
        <v>33920000</v>
      </c>
      <c r="O557" s="26">
        <v>0</v>
      </c>
      <c r="P557" s="26">
        <v>0</v>
      </c>
      <c r="Q557" s="26" t="s">
        <v>243</v>
      </c>
      <c r="R557" s="26">
        <v>0</v>
      </c>
      <c r="S557" s="110">
        <f t="shared" si="24"/>
        <v>33920000</v>
      </c>
      <c r="T557" s="11" t="str">
        <f t="shared" si="25"/>
        <v>OCTUBRE</v>
      </c>
      <c r="U557" s="11">
        <f t="shared" si="26"/>
        <v>200</v>
      </c>
    </row>
    <row r="558" spans="1:21" x14ac:dyDescent="0.25">
      <c r="A558" s="11">
        <v>2018</v>
      </c>
      <c r="B558" s="11">
        <v>136</v>
      </c>
      <c r="C558" s="11">
        <v>1</v>
      </c>
      <c r="D558" s="1">
        <v>43101</v>
      </c>
      <c r="E558" s="1">
        <v>43465</v>
      </c>
      <c r="F558" s="1">
        <v>43465</v>
      </c>
      <c r="G558" s="11" t="s">
        <v>365</v>
      </c>
      <c r="H558" s="11" t="s">
        <v>366</v>
      </c>
      <c r="I558" s="11">
        <v>201</v>
      </c>
      <c r="J558" s="225">
        <v>43396</v>
      </c>
      <c r="K558" s="11" t="s">
        <v>240</v>
      </c>
      <c r="L558" s="11" t="s">
        <v>367</v>
      </c>
      <c r="M558" s="11">
        <v>6270</v>
      </c>
      <c r="N558" s="26">
        <v>68000000</v>
      </c>
      <c r="O558" s="26">
        <v>68000000</v>
      </c>
      <c r="P558" s="26">
        <v>0</v>
      </c>
      <c r="Q558" s="26" t="s">
        <v>270</v>
      </c>
      <c r="R558" s="26">
        <v>0</v>
      </c>
      <c r="S558" s="110">
        <f t="shared" si="24"/>
        <v>0</v>
      </c>
      <c r="T558" s="11" t="str">
        <f t="shared" si="25"/>
        <v>OCTUBRE</v>
      </c>
      <c r="U558" s="11">
        <f t="shared" si="26"/>
        <v>201</v>
      </c>
    </row>
    <row r="559" spans="1:21" x14ac:dyDescent="0.25">
      <c r="A559" s="11">
        <v>2018</v>
      </c>
      <c r="B559" s="11">
        <v>136</v>
      </c>
      <c r="C559" s="11">
        <v>1</v>
      </c>
      <c r="D559" s="1">
        <v>43101</v>
      </c>
      <c r="E559" s="1">
        <v>43465</v>
      </c>
      <c r="F559" s="1">
        <v>43465</v>
      </c>
      <c r="G559" s="11" t="s">
        <v>381</v>
      </c>
      <c r="H559" s="11" t="s">
        <v>382</v>
      </c>
      <c r="I559" s="11">
        <v>1</v>
      </c>
      <c r="J559" s="225">
        <v>43101</v>
      </c>
      <c r="K559" s="11" t="s">
        <v>383</v>
      </c>
      <c r="L559" s="11" t="s">
        <v>384</v>
      </c>
      <c r="M559" s="11">
        <v>4469</v>
      </c>
      <c r="N559" s="26">
        <v>2347000000</v>
      </c>
      <c r="O559" s="26">
        <v>250028</v>
      </c>
      <c r="P559" s="26">
        <v>0</v>
      </c>
      <c r="Q559" s="26" t="s">
        <v>243</v>
      </c>
      <c r="R559" s="26">
        <v>0</v>
      </c>
      <c r="S559" s="110">
        <f t="shared" si="24"/>
        <v>2346749972</v>
      </c>
      <c r="T559" s="11" t="str">
        <f t="shared" si="25"/>
        <v>ENERO</v>
      </c>
      <c r="U559" s="11">
        <f t="shared" si="26"/>
        <v>1</v>
      </c>
    </row>
    <row r="560" spans="1:21" x14ac:dyDescent="0.25">
      <c r="A560" s="11">
        <v>2018</v>
      </c>
      <c r="B560" s="11">
        <v>136</v>
      </c>
      <c r="C560" s="11">
        <v>1</v>
      </c>
      <c r="D560" s="1">
        <v>43101</v>
      </c>
      <c r="E560" s="1">
        <v>43465</v>
      </c>
      <c r="F560" s="1">
        <v>43465</v>
      </c>
      <c r="G560" s="11" t="s">
        <v>381</v>
      </c>
      <c r="H560" s="11" t="s">
        <v>382</v>
      </c>
      <c r="I560" s="11">
        <v>2</v>
      </c>
      <c r="J560" s="225">
        <v>43101</v>
      </c>
      <c r="K560" s="11" t="s">
        <v>385</v>
      </c>
      <c r="L560" s="11" t="s">
        <v>384</v>
      </c>
      <c r="M560" s="11">
        <v>4661</v>
      </c>
      <c r="N560" s="26">
        <v>622000000</v>
      </c>
      <c r="O560" s="26">
        <v>4036590</v>
      </c>
      <c r="P560" s="26">
        <v>0</v>
      </c>
      <c r="Q560" s="26" t="s">
        <v>243</v>
      </c>
      <c r="R560" s="26">
        <v>0</v>
      </c>
      <c r="S560" s="110">
        <f t="shared" si="24"/>
        <v>617963410</v>
      </c>
      <c r="T560" s="11" t="str">
        <f t="shared" si="25"/>
        <v>ENERO</v>
      </c>
      <c r="U560" s="11">
        <f t="shared" si="26"/>
        <v>2</v>
      </c>
    </row>
    <row r="561" spans="1:21" x14ac:dyDescent="0.25">
      <c r="A561" s="11">
        <v>2018</v>
      </c>
      <c r="B561" s="11">
        <v>136</v>
      </c>
      <c r="C561" s="11">
        <v>1</v>
      </c>
      <c r="D561" s="1">
        <v>43101</v>
      </c>
      <c r="E561" s="1">
        <v>43465</v>
      </c>
      <c r="F561" s="1">
        <v>43465</v>
      </c>
      <c r="G561" s="11" t="s">
        <v>381</v>
      </c>
      <c r="H561" s="11" t="s">
        <v>382</v>
      </c>
      <c r="I561" s="11">
        <v>8</v>
      </c>
      <c r="J561" s="225">
        <v>43102</v>
      </c>
      <c r="K561" s="11" t="s">
        <v>371</v>
      </c>
      <c r="L561" s="11" t="s">
        <v>367</v>
      </c>
      <c r="M561" s="11">
        <v>7</v>
      </c>
      <c r="N561" s="26">
        <v>110381700</v>
      </c>
      <c r="O561" s="26">
        <v>110381700</v>
      </c>
      <c r="P561" s="26">
        <v>0</v>
      </c>
      <c r="Q561" s="26" t="s">
        <v>270</v>
      </c>
      <c r="R561" s="26">
        <v>0</v>
      </c>
      <c r="S561" s="110">
        <f t="shared" si="24"/>
        <v>0</v>
      </c>
      <c r="T561" s="11" t="str">
        <f t="shared" si="25"/>
        <v>ENERO</v>
      </c>
      <c r="U561" s="11">
        <f t="shared" si="26"/>
        <v>8</v>
      </c>
    </row>
    <row r="562" spans="1:21" x14ac:dyDescent="0.25">
      <c r="A562" s="11">
        <v>2018</v>
      </c>
      <c r="B562" s="11">
        <v>136</v>
      </c>
      <c r="C562" s="11">
        <v>1</v>
      </c>
      <c r="D562" s="1">
        <v>43101</v>
      </c>
      <c r="E562" s="1">
        <v>43465</v>
      </c>
      <c r="F562" s="1">
        <v>43465</v>
      </c>
      <c r="G562" s="11" t="s">
        <v>381</v>
      </c>
      <c r="H562" s="11" t="s">
        <v>382</v>
      </c>
      <c r="I562" s="11">
        <v>15</v>
      </c>
      <c r="J562" s="225">
        <v>43110</v>
      </c>
      <c r="K562" s="11" t="s">
        <v>386</v>
      </c>
      <c r="L562" s="11" t="s">
        <v>384</v>
      </c>
      <c r="M562" s="11">
        <v>21</v>
      </c>
      <c r="N562" s="26">
        <v>137280000</v>
      </c>
      <c r="O562" s="26">
        <v>0</v>
      </c>
      <c r="P562" s="26">
        <v>0</v>
      </c>
      <c r="Q562" s="26" t="s">
        <v>243</v>
      </c>
      <c r="R562" s="26">
        <v>0</v>
      </c>
      <c r="S562" s="110">
        <f t="shared" si="24"/>
        <v>137280000</v>
      </c>
      <c r="T562" s="11" t="str">
        <f t="shared" si="25"/>
        <v>ENERO</v>
      </c>
      <c r="U562" s="11">
        <f t="shared" si="26"/>
        <v>15</v>
      </c>
    </row>
    <row r="563" spans="1:21" x14ac:dyDescent="0.25">
      <c r="A563" s="11">
        <v>2018</v>
      </c>
      <c r="B563" s="11">
        <v>136</v>
      </c>
      <c r="C563" s="11">
        <v>1</v>
      </c>
      <c r="D563" s="1">
        <v>43101</v>
      </c>
      <c r="E563" s="1">
        <v>43465</v>
      </c>
      <c r="F563" s="1">
        <v>43465</v>
      </c>
      <c r="G563" s="11" t="s">
        <v>381</v>
      </c>
      <c r="H563" s="11" t="s">
        <v>382</v>
      </c>
      <c r="I563" s="11">
        <v>51</v>
      </c>
      <c r="J563" s="225">
        <v>43111</v>
      </c>
      <c r="K563" s="11" t="s">
        <v>387</v>
      </c>
      <c r="L563" s="11" t="s">
        <v>384</v>
      </c>
      <c r="M563" s="11">
        <v>151</v>
      </c>
      <c r="N563" s="26">
        <v>254257184</v>
      </c>
      <c r="O563" s="26">
        <v>35424</v>
      </c>
      <c r="P563" s="26">
        <v>0</v>
      </c>
      <c r="Q563" s="26" t="s">
        <v>243</v>
      </c>
      <c r="R563" s="26">
        <v>0</v>
      </c>
      <c r="S563" s="110">
        <f t="shared" si="24"/>
        <v>254221760</v>
      </c>
      <c r="T563" s="11" t="str">
        <f t="shared" si="25"/>
        <v>ENERO</v>
      </c>
      <c r="U563" s="11">
        <f t="shared" si="26"/>
        <v>51</v>
      </c>
    </row>
    <row r="564" spans="1:21" x14ac:dyDescent="0.25">
      <c r="A564" s="11">
        <v>2018</v>
      </c>
      <c r="B564" s="11">
        <v>136</v>
      </c>
      <c r="C564" s="11">
        <v>1</v>
      </c>
      <c r="D564" s="1">
        <v>43101</v>
      </c>
      <c r="E564" s="1">
        <v>43465</v>
      </c>
      <c r="F564" s="1">
        <v>43465</v>
      </c>
      <c r="G564" s="11" t="s">
        <v>381</v>
      </c>
      <c r="H564" s="11" t="s">
        <v>382</v>
      </c>
      <c r="I564" s="11">
        <v>52</v>
      </c>
      <c r="J564" s="225">
        <v>43111</v>
      </c>
      <c r="K564" s="11" t="s">
        <v>149</v>
      </c>
      <c r="L564" s="11" t="s">
        <v>384</v>
      </c>
      <c r="M564" s="11">
        <v>163</v>
      </c>
      <c r="N564" s="26">
        <v>21425888</v>
      </c>
      <c r="O564" s="26">
        <v>0</v>
      </c>
      <c r="P564" s="26">
        <v>0</v>
      </c>
      <c r="Q564" s="26" t="s">
        <v>243</v>
      </c>
      <c r="R564" s="26">
        <v>0</v>
      </c>
      <c r="S564" s="110">
        <f t="shared" si="24"/>
        <v>21425888</v>
      </c>
      <c r="T564" s="11" t="str">
        <f t="shared" si="25"/>
        <v>ENERO</v>
      </c>
      <c r="U564" s="11">
        <f t="shared" si="26"/>
        <v>52</v>
      </c>
    </row>
    <row r="565" spans="1:21" x14ac:dyDescent="0.25">
      <c r="A565" s="11">
        <v>2018</v>
      </c>
      <c r="B565" s="11">
        <v>136</v>
      </c>
      <c r="C565" s="11">
        <v>1</v>
      </c>
      <c r="D565" s="1">
        <v>43101</v>
      </c>
      <c r="E565" s="1">
        <v>43465</v>
      </c>
      <c r="F565" s="1">
        <v>43465</v>
      </c>
      <c r="G565" s="11" t="s">
        <v>381</v>
      </c>
      <c r="H565" s="11" t="s">
        <v>382</v>
      </c>
      <c r="I565" s="11">
        <v>53</v>
      </c>
      <c r="J565" s="225">
        <v>43111</v>
      </c>
      <c r="K565" s="11" t="s">
        <v>388</v>
      </c>
      <c r="L565" s="11" t="s">
        <v>384</v>
      </c>
      <c r="M565" s="11">
        <v>152</v>
      </c>
      <c r="N565" s="26">
        <v>110477235</v>
      </c>
      <c r="O565" s="26">
        <v>0</v>
      </c>
      <c r="P565" s="26">
        <v>0</v>
      </c>
      <c r="Q565" s="26" t="s">
        <v>243</v>
      </c>
      <c r="R565" s="26">
        <v>0</v>
      </c>
      <c r="S565" s="110">
        <f t="shared" si="24"/>
        <v>110477235</v>
      </c>
      <c r="T565" s="11" t="str">
        <f t="shared" si="25"/>
        <v>ENERO</v>
      </c>
      <c r="U565" s="11">
        <f t="shared" si="26"/>
        <v>53</v>
      </c>
    </row>
    <row r="566" spans="1:21" x14ac:dyDescent="0.25">
      <c r="A566" s="11">
        <v>2018</v>
      </c>
      <c r="B566" s="11">
        <v>136</v>
      </c>
      <c r="C566" s="11">
        <v>1</v>
      </c>
      <c r="D566" s="1">
        <v>43101</v>
      </c>
      <c r="E566" s="1">
        <v>43465</v>
      </c>
      <c r="F566" s="1">
        <v>43465</v>
      </c>
      <c r="G566" s="11" t="s">
        <v>381</v>
      </c>
      <c r="H566" s="11" t="s">
        <v>382</v>
      </c>
      <c r="I566" s="11">
        <v>54</v>
      </c>
      <c r="J566" s="225">
        <v>43111</v>
      </c>
      <c r="K566" s="11" t="s">
        <v>389</v>
      </c>
      <c r="L566" s="11" t="s">
        <v>384</v>
      </c>
      <c r="M566" s="11">
        <v>153</v>
      </c>
      <c r="N566" s="26">
        <v>110477235</v>
      </c>
      <c r="O566" s="26">
        <v>0</v>
      </c>
      <c r="P566" s="26">
        <v>0</v>
      </c>
      <c r="Q566" s="26" t="s">
        <v>243</v>
      </c>
      <c r="R566" s="26">
        <v>0</v>
      </c>
      <c r="S566" s="110">
        <f t="shared" si="24"/>
        <v>110477235</v>
      </c>
      <c r="T566" s="11" t="str">
        <f t="shared" si="25"/>
        <v>ENERO</v>
      </c>
      <c r="U566" s="11">
        <f t="shared" si="26"/>
        <v>54</v>
      </c>
    </row>
    <row r="567" spans="1:21" x14ac:dyDescent="0.25">
      <c r="A567" s="11">
        <v>2018</v>
      </c>
      <c r="B567" s="11">
        <v>136</v>
      </c>
      <c r="C567" s="11">
        <v>1</v>
      </c>
      <c r="D567" s="1">
        <v>43101</v>
      </c>
      <c r="E567" s="1">
        <v>43465</v>
      </c>
      <c r="F567" s="1">
        <v>43465</v>
      </c>
      <c r="G567" s="11" t="s">
        <v>381</v>
      </c>
      <c r="H567" s="11" t="s">
        <v>382</v>
      </c>
      <c r="I567" s="11">
        <v>55</v>
      </c>
      <c r="J567" s="225">
        <v>43111</v>
      </c>
      <c r="K567" s="11" t="s">
        <v>390</v>
      </c>
      <c r="L567" s="11" t="s">
        <v>384</v>
      </c>
      <c r="M567" s="11">
        <v>157</v>
      </c>
      <c r="N567" s="26">
        <v>110477235</v>
      </c>
      <c r="O567" s="26">
        <v>0</v>
      </c>
      <c r="P567" s="26">
        <v>0</v>
      </c>
      <c r="Q567" s="26" t="s">
        <v>243</v>
      </c>
      <c r="R567" s="26">
        <v>0</v>
      </c>
      <c r="S567" s="110">
        <f t="shared" si="24"/>
        <v>110477235</v>
      </c>
      <c r="T567" s="11" t="str">
        <f t="shared" si="25"/>
        <v>ENERO</v>
      </c>
      <c r="U567" s="11">
        <f t="shared" si="26"/>
        <v>55</v>
      </c>
    </row>
    <row r="568" spans="1:21" x14ac:dyDescent="0.25">
      <c r="A568" s="11">
        <v>2018</v>
      </c>
      <c r="B568" s="11">
        <v>136</v>
      </c>
      <c r="C568" s="11">
        <v>1</v>
      </c>
      <c r="D568" s="1">
        <v>43101</v>
      </c>
      <c r="E568" s="1">
        <v>43465</v>
      </c>
      <c r="F568" s="1">
        <v>43465</v>
      </c>
      <c r="G568" s="11" t="s">
        <v>381</v>
      </c>
      <c r="H568" s="11" t="s">
        <v>382</v>
      </c>
      <c r="I568" s="11">
        <v>56</v>
      </c>
      <c r="J568" s="225">
        <v>43111</v>
      </c>
      <c r="K568" s="11" t="s">
        <v>391</v>
      </c>
      <c r="L568" s="11" t="s">
        <v>384</v>
      </c>
      <c r="M568" s="11">
        <v>159</v>
      </c>
      <c r="N568" s="26">
        <v>110477235</v>
      </c>
      <c r="O568" s="26">
        <v>0</v>
      </c>
      <c r="P568" s="26">
        <v>0</v>
      </c>
      <c r="Q568" s="26" t="s">
        <v>243</v>
      </c>
      <c r="R568" s="26">
        <v>0</v>
      </c>
      <c r="S568" s="110">
        <f t="shared" si="24"/>
        <v>110477235</v>
      </c>
      <c r="T568" s="11" t="str">
        <f t="shared" si="25"/>
        <v>ENERO</v>
      </c>
      <c r="U568" s="11">
        <f t="shared" si="26"/>
        <v>56</v>
      </c>
    </row>
    <row r="569" spans="1:21" x14ac:dyDescent="0.25">
      <c r="A569" s="11">
        <v>2018</v>
      </c>
      <c r="B569" s="11">
        <v>136</v>
      </c>
      <c r="C569" s="11">
        <v>1</v>
      </c>
      <c r="D569" s="1">
        <v>43101</v>
      </c>
      <c r="E569" s="1">
        <v>43465</v>
      </c>
      <c r="F569" s="1">
        <v>43465</v>
      </c>
      <c r="G569" s="11" t="s">
        <v>381</v>
      </c>
      <c r="H569" s="11" t="s">
        <v>382</v>
      </c>
      <c r="I569" s="11">
        <v>57</v>
      </c>
      <c r="J569" s="225">
        <v>43111</v>
      </c>
      <c r="K569" s="11" t="s">
        <v>392</v>
      </c>
      <c r="L569" s="11" t="s">
        <v>384</v>
      </c>
      <c r="M569" s="11">
        <v>154</v>
      </c>
      <c r="N569" s="26">
        <v>51556043</v>
      </c>
      <c r="O569" s="26">
        <v>0</v>
      </c>
      <c r="P569" s="26">
        <v>0</v>
      </c>
      <c r="Q569" s="26" t="s">
        <v>243</v>
      </c>
      <c r="R569" s="26">
        <v>0</v>
      </c>
      <c r="S569" s="110">
        <f t="shared" si="24"/>
        <v>51556043</v>
      </c>
      <c r="T569" s="11" t="str">
        <f t="shared" si="25"/>
        <v>ENERO</v>
      </c>
      <c r="U569" s="11">
        <f t="shared" si="26"/>
        <v>57</v>
      </c>
    </row>
    <row r="570" spans="1:21" x14ac:dyDescent="0.25">
      <c r="A570" s="11">
        <v>2018</v>
      </c>
      <c r="B570" s="11">
        <v>136</v>
      </c>
      <c r="C570" s="11">
        <v>1</v>
      </c>
      <c r="D570" s="1">
        <v>43101</v>
      </c>
      <c r="E570" s="1">
        <v>43465</v>
      </c>
      <c r="F570" s="1">
        <v>43465</v>
      </c>
      <c r="G570" s="11" t="s">
        <v>381</v>
      </c>
      <c r="H570" s="11" t="s">
        <v>382</v>
      </c>
      <c r="I570" s="11">
        <v>58</v>
      </c>
      <c r="J570" s="225">
        <v>43111</v>
      </c>
      <c r="K570" s="11" t="s">
        <v>393</v>
      </c>
      <c r="L570" s="11" t="s">
        <v>384</v>
      </c>
      <c r="M570" s="11">
        <v>164</v>
      </c>
      <c r="N570" s="26">
        <v>33000000</v>
      </c>
      <c r="O570" s="26">
        <v>0</v>
      </c>
      <c r="P570" s="26">
        <v>0</v>
      </c>
      <c r="Q570" s="26" t="s">
        <v>243</v>
      </c>
      <c r="R570" s="26">
        <v>0</v>
      </c>
      <c r="S570" s="110">
        <f t="shared" si="24"/>
        <v>33000000</v>
      </c>
      <c r="T570" s="11" t="str">
        <f t="shared" si="25"/>
        <v>ENERO</v>
      </c>
      <c r="U570" s="11">
        <f t="shared" si="26"/>
        <v>58</v>
      </c>
    </row>
    <row r="571" spans="1:21" x14ac:dyDescent="0.25">
      <c r="A571" s="11">
        <v>2018</v>
      </c>
      <c r="B571" s="11">
        <v>136</v>
      </c>
      <c r="C571" s="11">
        <v>1</v>
      </c>
      <c r="D571" s="1">
        <v>43101</v>
      </c>
      <c r="E571" s="1">
        <v>43465</v>
      </c>
      <c r="F571" s="1">
        <v>43465</v>
      </c>
      <c r="G571" s="11" t="s">
        <v>381</v>
      </c>
      <c r="H571" s="11" t="s">
        <v>382</v>
      </c>
      <c r="I571" s="11">
        <v>59</v>
      </c>
      <c r="J571" s="225">
        <v>43111</v>
      </c>
      <c r="K571" s="11" t="s">
        <v>394</v>
      </c>
      <c r="L571" s="11" t="s">
        <v>384</v>
      </c>
      <c r="M571" s="11">
        <v>165</v>
      </c>
      <c r="N571" s="26">
        <v>66286341</v>
      </c>
      <c r="O571" s="26">
        <v>0</v>
      </c>
      <c r="P571" s="26">
        <v>0</v>
      </c>
      <c r="Q571" s="26" t="s">
        <v>243</v>
      </c>
      <c r="R571" s="26">
        <v>0</v>
      </c>
      <c r="S571" s="110">
        <f t="shared" si="24"/>
        <v>66286341</v>
      </c>
      <c r="T571" s="11" t="str">
        <f t="shared" si="25"/>
        <v>ENERO</v>
      </c>
      <c r="U571" s="11">
        <f t="shared" si="26"/>
        <v>59</v>
      </c>
    </row>
    <row r="572" spans="1:21" x14ac:dyDescent="0.25">
      <c r="A572" s="11">
        <v>2018</v>
      </c>
      <c r="B572" s="11">
        <v>136</v>
      </c>
      <c r="C572" s="11">
        <v>1</v>
      </c>
      <c r="D572" s="1">
        <v>43101</v>
      </c>
      <c r="E572" s="1">
        <v>43465</v>
      </c>
      <c r="F572" s="1">
        <v>43465</v>
      </c>
      <c r="G572" s="11" t="s">
        <v>381</v>
      </c>
      <c r="H572" s="11" t="s">
        <v>382</v>
      </c>
      <c r="I572" s="11">
        <v>60</v>
      </c>
      <c r="J572" s="225">
        <v>43111</v>
      </c>
      <c r="K572" s="11" t="s">
        <v>395</v>
      </c>
      <c r="L572" s="11" t="s">
        <v>384</v>
      </c>
      <c r="M572" s="11">
        <v>170</v>
      </c>
      <c r="N572" s="26">
        <v>110477235</v>
      </c>
      <c r="O572" s="26">
        <v>110477235</v>
      </c>
      <c r="P572" s="26">
        <v>0</v>
      </c>
      <c r="Q572" s="26" t="s">
        <v>270</v>
      </c>
      <c r="R572" s="26">
        <v>0</v>
      </c>
      <c r="S572" s="110">
        <f t="shared" si="24"/>
        <v>0</v>
      </c>
      <c r="T572" s="11" t="str">
        <f t="shared" si="25"/>
        <v>ENERO</v>
      </c>
      <c r="U572" s="11">
        <f t="shared" si="26"/>
        <v>60</v>
      </c>
    </row>
    <row r="573" spans="1:21" x14ac:dyDescent="0.25">
      <c r="A573" s="11">
        <v>2018</v>
      </c>
      <c r="B573" s="11">
        <v>136</v>
      </c>
      <c r="C573" s="11">
        <v>1</v>
      </c>
      <c r="D573" s="1">
        <v>43101</v>
      </c>
      <c r="E573" s="1">
        <v>43465</v>
      </c>
      <c r="F573" s="1">
        <v>43465</v>
      </c>
      <c r="G573" s="11" t="s">
        <v>381</v>
      </c>
      <c r="H573" s="11" t="s">
        <v>382</v>
      </c>
      <c r="I573" s="11">
        <v>61</v>
      </c>
      <c r="J573" s="225">
        <v>43111</v>
      </c>
      <c r="K573" s="11" t="s">
        <v>396</v>
      </c>
      <c r="L573" s="11" t="s">
        <v>384</v>
      </c>
      <c r="M573" s="11">
        <v>166</v>
      </c>
      <c r="N573" s="26">
        <v>88381788</v>
      </c>
      <c r="O573" s="26">
        <v>0</v>
      </c>
      <c r="P573" s="26">
        <v>0</v>
      </c>
      <c r="Q573" s="26" t="s">
        <v>243</v>
      </c>
      <c r="R573" s="26">
        <v>0</v>
      </c>
      <c r="S573" s="110">
        <f t="shared" si="24"/>
        <v>88381788</v>
      </c>
      <c r="T573" s="11" t="str">
        <f t="shared" si="25"/>
        <v>ENERO</v>
      </c>
      <c r="U573" s="11">
        <f t="shared" si="26"/>
        <v>61</v>
      </c>
    </row>
    <row r="574" spans="1:21" x14ac:dyDescent="0.25">
      <c r="A574" s="11">
        <v>2018</v>
      </c>
      <c r="B574" s="11">
        <v>136</v>
      </c>
      <c r="C574" s="11">
        <v>1</v>
      </c>
      <c r="D574" s="1">
        <v>43101</v>
      </c>
      <c r="E574" s="1">
        <v>43465</v>
      </c>
      <c r="F574" s="1">
        <v>43465</v>
      </c>
      <c r="G574" s="11" t="s">
        <v>381</v>
      </c>
      <c r="H574" s="11" t="s">
        <v>382</v>
      </c>
      <c r="I574" s="11">
        <v>62</v>
      </c>
      <c r="J574" s="225">
        <v>43111</v>
      </c>
      <c r="K574" s="11" t="s">
        <v>397</v>
      </c>
      <c r="L574" s="11" t="s">
        <v>384</v>
      </c>
      <c r="M574" s="11">
        <v>171</v>
      </c>
      <c r="N574" s="26">
        <v>33000000</v>
      </c>
      <c r="O574" s="26">
        <v>0</v>
      </c>
      <c r="P574" s="26">
        <v>0</v>
      </c>
      <c r="Q574" s="26" t="s">
        <v>243</v>
      </c>
      <c r="R574" s="26">
        <v>0</v>
      </c>
      <c r="S574" s="110">
        <f t="shared" si="24"/>
        <v>33000000</v>
      </c>
      <c r="T574" s="11" t="str">
        <f t="shared" si="25"/>
        <v>ENERO</v>
      </c>
      <c r="U574" s="11">
        <f t="shared" si="26"/>
        <v>62</v>
      </c>
    </row>
    <row r="575" spans="1:21" x14ac:dyDescent="0.25">
      <c r="A575" s="11">
        <v>2018</v>
      </c>
      <c r="B575" s="11">
        <v>136</v>
      </c>
      <c r="C575" s="11">
        <v>1</v>
      </c>
      <c r="D575" s="1">
        <v>43101</v>
      </c>
      <c r="E575" s="1">
        <v>43465</v>
      </c>
      <c r="F575" s="1">
        <v>43465</v>
      </c>
      <c r="G575" s="11" t="s">
        <v>381</v>
      </c>
      <c r="H575" s="11" t="s">
        <v>382</v>
      </c>
      <c r="I575" s="11">
        <v>63</v>
      </c>
      <c r="J575" s="225">
        <v>43111</v>
      </c>
      <c r="K575" s="11" t="s">
        <v>398</v>
      </c>
      <c r="L575" s="11" t="s">
        <v>384</v>
      </c>
      <c r="M575" s="11">
        <v>173</v>
      </c>
      <c r="N575" s="26">
        <v>73651490</v>
      </c>
      <c r="O575" s="26">
        <v>0</v>
      </c>
      <c r="P575" s="26">
        <v>0</v>
      </c>
      <c r="Q575" s="26" t="s">
        <v>243</v>
      </c>
      <c r="R575" s="26">
        <v>0</v>
      </c>
      <c r="S575" s="110">
        <f t="shared" si="24"/>
        <v>73651490</v>
      </c>
      <c r="T575" s="11" t="str">
        <f t="shared" si="25"/>
        <v>ENERO</v>
      </c>
      <c r="U575" s="11">
        <f t="shared" si="26"/>
        <v>63</v>
      </c>
    </row>
    <row r="576" spans="1:21" x14ac:dyDescent="0.25">
      <c r="A576" s="11">
        <v>2018</v>
      </c>
      <c r="B576" s="11">
        <v>136</v>
      </c>
      <c r="C576" s="11">
        <v>1</v>
      </c>
      <c r="D576" s="1">
        <v>43101</v>
      </c>
      <c r="E576" s="1">
        <v>43465</v>
      </c>
      <c r="F576" s="1">
        <v>43465</v>
      </c>
      <c r="G576" s="11" t="s">
        <v>381</v>
      </c>
      <c r="H576" s="11" t="s">
        <v>382</v>
      </c>
      <c r="I576" s="11">
        <v>74</v>
      </c>
      <c r="J576" s="225">
        <v>43112</v>
      </c>
      <c r="K576" s="11" t="s">
        <v>399</v>
      </c>
      <c r="L576" s="11" t="s">
        <v>384</v>
      </c>
      <c r="M576" s="11" t="s">
        <v>400</v>
      </c>
      <c r="N576" s="26">
        <v>365123601</v>
      </c>
      <c r="O576" s="26">
        <v>70434</v>
      </c>
      <c r="P576" s="26">
        <v>0</v>
      </c>
      <c r="Q576" s="26" t="s">
        <v>243</v>
      </c>
      <c r="R576" s="26">
        <v>0</v>
      </c>
      <c r="S576" s="110">
        <f t="shared" si="24"/>
        <v>365053167</v>
      </c>
      <c r="T576" s="11" t="str">
        <f t="shared" si="25"/>
        <v>ENERO</v>
      </c>
      <c r="U576" s="11">
        <f t="shared" si="26"/>
        <v>74</v>
      </c>
    </row>
    <row r="577" spans="1:21" x14ac:dyDescent="0.25">
      <c r="A577" s="11">
        <v>2018</v>
      </c>
      <c r="B577" s="11">
        <v>136</v>
      </c>
      <c r="C577" s="11">
        <v>1</v>
      </c>
      <c r="D577" s="1">
        <v>43101</v>
      </c>
      <c r="E577" s="1">
        <v>43465</v>
      </c>
      <c r="F577" s="1">
        <v>43465</v>
      </c>
      <c r="G577" s="11" t="s">
        <v>381</v>
      </c>
      <c r="H577" s="11" t="s">
        <v>382</v>
      </c>
      <c r="I577" s="11">
        <v>75</v>
      </c>
      <c r="J577" s="225">
        <v>43112</v>
      </c>
      <c r="K577" s="11" t="s">
        <v>401</v>
      </c>
      <c r="L577" s="11" t="s">
        <v>384</v>
      </c>
      <c r="M577" s="11">
        <v>225</v>
      </c>
      <c r="N577" s="26">
        <v>73651490</v>
      </c>
      <c r="O577" s="26">
        <v>0</v>
      </c>
      <c r="P577" s="26">
        <v>0</v>
      </c>
      <c r="Q577" s="26" t="s">
        <v>243</v>
      </c>
      <c r="R577" s="26">
        <v>0</v>
      </c>
      <c r="S577" s="110">
        <f t="shared" si="24"/>
        <v>73651490</v>
      </c>
      <c r="T577" s="11" t="str">
        <f t="shared" si="25"/>
        <v>ENERO</v>
      </c>
      <c r="U577" s="11">
        <f t="shared" si="26"/>
        <v>75</v>
      </c>
    </row>
    <row r="578" spans="1:21" x14ac:dyDescent="0.25">
      <c r="A578" s="11">
        <v>2018</v>
      </c>
      <c r="B578" s="11">
        <v>136</v>
      </c>
      <c r="C578" s="11">
        <v>1</v>
      </c>
      <c r="D578" s="1">
        <v>43101</v>
      </c>
      <c r="E578" s="1">
        <v>43465</v>
      </c>
      <c r="F578" s="1">
        <v>43465</v>
      </c>
      <c r="G578" s="11" t="s">
        <v>381</v>
      </c>
      <c r="H578" s="11" t="s">
        <v>382</v>
      </c>
      <c r="I578" s="11">
        <v>148</v>
      </c>
      <c r="J578" s="225">
        <v>43297</v>
      </c>
      <c r="K578" s="11" t="s">
        <v>698</v>
      </c>
      <c r="L578" s="11" t="s">
        <v>384</v>
      </c>
      <c r="M578" s="11">
        <v>4001</v>
      </c>
      <c r="N578" s="26">
        <v>27232360</v>
      </c>
      <c r="O578" s="26">
        <v>450000</v>
      </c>
      <c r="P578" s="26">
        <v>0</v>
      </c>
      <c r="Q578" s="26" t="s">
        <v>243</v>
      </c>
      <c r="R578" s="26">
        <v>0</v>
      </c>
      <c r="S578" s="110">
        <f t="shared" ref="S578:S593" si="27">N578-O578</f>
        <v>26782360</v>
      </c>
      <c r="T578" s="11" t="str">
        <f t="shared" si="25"/>
        <v>JULIO</v>
      </c>
      <c r="U578" s="11">
        <f t="shared" si="26"/>
        <v>148</v>
      </c>
    </row>
    <row r="579" spans="1:21" x14ac:dyDescent="0.25">
      <c r="A579" s="11">
        <v>2018</v>
      </c>
      <c r="B579" s="11">
        <v>136</v>
      </c>
      <c r="C579" s="11">
        <v>1</v>
      </c>
      <c r="D579" s="1">
        <v>43101</v>
      </c>
      <c r="E579" s="1">
        <v>43465</v>
      </c>
      <c r="F579" s="1">
        <v>43465</v>
      </c>
      <c r="G579" s="11" t="s">
        <v>381</v>
      </c>
      <c r="H579" s="11" t="s">
        <v>382</v>
      </c>
      <c r="I579" s="11">
        <v>149</v>
      </c>
      <c r="J579" s="225">
        <v>43297</v>
      </c>
      <c r="K579" s="11" t="s">
        <v>699</v>
      </c>
      <c r="L579" s="11" t="s">
        <v>384</v>
      </c>
      <c r="M579" s="11">
        <v>4000</v>
      </c>
      <c r="N579" s="26">
        <v>50216925</v>
      </c>
      <c r="O579" s="26">
        <v>0</v>
      </c>
      <c r="P579" s="26">
        <v>0</v>
      </c>
      <c r="Q579" s="26" t="s">
        <v>243</v>
      </c>
      <c r="R579" s="26">
        <v>0</v>
      </c>
      <c r="S579" s="110">
        <f t="shared" si="27"/>
        <v>50216925</v>
      </c>
      <c r="T579" s="11" t="str">
        <f t="shared" ref="T579:T593" si="28">VLOOKUP(MONTH(J579),$W$2:$X$13,2,0)</f>
        <v>JULIO</v>
      </c>
      <c r="U579" s="11">
        <f t="shared" ref="U579:U593" si="29">I579</f>
        <v>149</v>
      </c>
    </row>
    <row r="580" spans="1:21" x14ac:dyDescent="0.25">
      <c r="A580" s="11">
        <v>2018</v>
      </c>
      <c r="B580" s="11">
        <v>136</v>
      </c>
      <c r="C580" s="11">
        <v>1</v>
      </c>
      <c r="D580" s="1">
        <v>43101</v>
      </c>
      <c r="E580" s="1">
        <v>43465</v>
      </c>
      <c r="F580" s="1">
        <v>43465</v>
      </c>
      <c r="G580" s="11" t="s">
        <v>381</v>
      </c>
      <c r="H580" s="11" t="s">
        <v>382</v>
      </c>
      <c r="I580" s="11">
        <v>184</v>
      </c>
      <c r="J580" s="225">
        <v>43356</v>
      </c>
      <c r="K580" s="11" t="s">
        <v>763</v>
      </c>
      <c r="L580" s="11" t="s">
        <v>384</v>
      </c>
      <c r="M580" s="11">
        <v>5230</v>
      </c>
      <c r="N580" s="26">
        <v>8034708</v>
      </c>
      <c r="O580" s="26">
        <v>89275</v>
      </c>
      <c r="P580" s="26">
        <v>0</v>
      </c>
      <c r="Q580" s="26" t="s">
        <v>243</v>
      </c>
      <c r="R580" s="26">
        <v>0</v>
      </c>
      <c r="S580" s="110">
        <f t="shared" si="27"/>
        <v>7945433</v>
      </c>
      <c r="T580" s="11" t="str">
        <f t="shared" si="28"/>
        <v>SEPTIEMBRE</v>
      </c>
      <c r="U580" s="11">
        <f t="shared" si="29"/>
        <v>184</v>
      </c>
    </row>
    <row r="581" spans="1:21" x14ac:dyDescent="0.25">
      <c r="A581" s="11">
        <v>2018</v>
      </c>
      <c r="B581" s="11">
        <v>136</v>
      </c>
      <c r="C581" s="11">
        <v>1</v>
      </c>
      <c r="D581" s="1">
        <v>43101</v>
      </c>
      <c r="E581" s="1">
        <v>43465</v>
      </c>
      <c r="F581" s="1">
        <v>43465</v>
      </c>
      <c r="G581" s="11" t="s">
        <v>381</v>
      </c>
      <c r="H581" s="11" t="s">
        <v>382</v>
      </c>
      <c r="I581" s="11">
        <v>191</v>
      </c>
      <c r="J581" s="225">
        <v>43378</v>
      </c>
      <c r="K581" s="11" t="s">
        <v>809</v>
      </c>
      <c r="L581" s="11" t="s">
        <v>384</v>
      </c>
      <c r="M581" s="11">
        <v>5827</v>
      </c>
      <c r="N581" s="26">
        <v>1698455</v>
      </c>
      <c r="O581" s="26">
        <v>0</v>
      </c>
      <c r="P581" s="26">
        <v>0</v>
      </c>
      <c r="Q581" s="26" t="s">
        <v>243</v>
      </c>
      <c r="R581" s="26">
        <v>0</v>
      </c>
      <c r="S581" s="110">
        <f t="shared" si="27"/>
        <v>1698455</v>
      </c>
      <c r="T581" s="11" t="str">
        <f t="shared" si="28"/>
        <v>OCTUBRE</v>
      </c>
      <c r="U581" s="11">
        <f t="shared" si="29"/>
        <v>191</v>
      </c>
    </row>
    <row r="582" spans="1:21" x14ac:dyDescent="0.25">
      <c r="A582" s="11">
        <v>2018</v>
      </c>
      <c r="B582" s="11">
        <v>136</v>
      </c>
      <c r="C582" s="11">
        <v>1</v>
      </c>
      <c r="D582" s="1">
        <v>43101</v>
      </c>
      <c r="E582" s="1">
        <v>43465</v>
      </c>
      <c r="F582" s="1">
        <v>43465</v>
      </c>
      <c r="G582" s="11" t="s">
        <v>381</v>
      </c>
      <c r="H582" s="11" t="s">
        <v>382</v>
      </c>
      <c r="I582" s="11">
        <v>234</v>
      </c>
      <c r="J582" s="225">
        <v>43455</v>
      </c>
      <c r="K582" s="11" t="s">
        <v>873</v>
      </c>
      <c r="L582" s="11" t="s">
        <v>384</v>
      </c>
      <c r="M582" s="11">
        <v>7579</v>
      </c>
      <c r="N582" s="26">
        <v>3358019873</v>
      </c>
      <c r="O582" s="26">
        <v>3358019873</v>
      </c>
      <c r="P582" s="26">
        <v>0</v>
      </c>
      <c r="Q582" s="26" t="s">
        <v>270</v>
      </c>
      <c r="R582" s="26">
        <v>0</v>
      </c>
      <c r="S582" s="110">
        <f t="shared" si="27"/>
        <v>0</v>
      </c>
      <c r="T582" s="11" t="str">
        <f t="shared" si="28"/>
        <v>DICIEMBRE</v>
      </c>
      <c r="U582" s="11">
        <f t="shared" si="29"/>
        <v>234</v>
      </c>
    </row>
    <row r="583" spans="1:21" x14ac:dyDescent="0.25">
      <c r="A583" s="11">
        <v>2018</v>
      </c>
      <c r="B583" s="11">
        <v>136</v>
      </c>
      <c r="C583" s="11">
        <v>1</v>
      </c>
      <c r="D583" s="1">
        <v>43101</v>
      </c>
      <c r="E583" s="1">
        <v>43465</v>
      </c>
      <c r="F583" s="1">
        <v>43465</v>
      </c>
      <c r="G583" s="11" t="s">
        <v>402</v>
      </c>
      <c r="H583" s="11" t="s">
        <v>403</v>
      </c>
      <c r="I583" s="11">
        <v>96</v>
      </c>
      <c r="J583" s="225">
        <v>43124</v>
      </c>
      <c r="K583" s="11" t="s">
        <v>404</v>
      </c>
      <c r="L583" s="11" t="s">
        <v>241</v>
      </c>
      <c r="M583" s="11" t="s">
        <v>405</v>
      </c>
      <c r="N583" s="26">
        <v>110477235</v>
      </c>
      <c r="O583" s="26">
        <v>51890822</v>
      </c>
      <c r="P583" s="26">
        <v>0</v>
      </c>
      <c r="Q583" s="26" t="s">
        <v>243</v>
      </c>
      <c r="R583" s="26">
        <v>0</v>
      </c>
      <c r="S583" s="110">
        <f t="shared" si="27"/>
        <v>58586413</v>
      </c>
      <c r="T583" s="11" t="str">
        <f t="shared" si="28"/>
        <v>ENERO</v>
      </c>
      <c r="U583" s="11">
        <f t="shared" si="29"/>
        <v>96</v>
      </c>
    </row>
    <row r="584" spans="1:21" x14ac:dyDescent="0.25">
      <c r="A584" s="11">
        <v>2018</v>
      </c>
      <c r="B584" s="11">
        <v>136</v>
      </c>
      <c r="C584" s="11">
        <v>1</v>
      </c>
      <c r="D584" s="1">
        <v>43101</v>
      </c>
      <c r="E584" s="1">
        <v>43465</v>
      </c>
      <c r="F584" s="1">
        <v>43465</v>
      </c>
      <c r="G584" s="11" t="s">
        <v>402</v>
      </c>
      <c r="H584" s="11" t="s">
        <v>403</v>
      </c>
      <c r="I584" s="11">
        <v>97</v>
      </c>
      <c r="J584" s="225">
        <v>43124</v>
      </c>
      <c r="K584" s="11" t="s">
        <v>406</v>
      </c>
      <c r="L584" s="11" t="s">
        <v>241</v>
      </c>
      <c r="M584" s="11" t="s">
        <v>405</v>
      </c>
      <c r="N584" s="26">
        <v>73651490</v>
      </c>
      <c r="O584" s="26">
        <v>34147509</v>
      </c>
      <c r="P584" s="26">
        <v>0</v>
      </c>
      <c r="Q584" s="26" t="s">
        <v>243</v>
      </c>
      <c r="R584" s="26">
        <v>0</v>
      </c>
      <c r="S584" s="110">
        <f t="shared" si="27"/>
        <v>39503981</v>
      </c>
      <c r="T584" s="11" t="str">
        <f t="shared" si="28"/>
        <v>ENERO</v>
      </c>
      <c r="U584" s="11">
        <f t="shared" si="29"/>
        <v>97</v>
      </c>
    </row>
    <row r="585" spans="1:21" x14ac:dyDescent="0.25">
      <c r="A585" s="11">
        <v>2018</v>
      </c>
      <c r="B585" s="11">
        <v>136</v>
      </c>
      <c r="C585" s="11">
        <v>1</v>
      </c>
      <c r="D585" s="1">
        <v>43101</v>
      </c>
      <c r="E585" s="1">
        <v>43465</v>
      </c>
      <c r="F585" s="1">
        <v>43465</v>
      </c>
      <c r="G585" s="11" t="s">
        <v>402</v>
      </c>
      <c r="H585" s="11" t="s">
        <v>403</v>
      </c>
      <c r="I585" s="11">
        <v>98</v>
      </c>
      <c r="J585" s="225">
        <v>43124</v>
      </c>
      <c r="K585" s="11" t="s">
        <v>407</v>
      </c>
      <c r="L585" s="11" t="s">
        <v>241</v>
      </c>
      <c r="M585" s="11" t="s">
        <v>405</v>
      </c>
      <c r="N585" s="26">
        <v>44190894</v>
      </c>
      <c r="O585" s="26">
        <v>44190894</v>
      </c>
      <c r="P585" s="26">
        <v>0</v>
      </c>
      <c r="Q585" s="26" t="s">
        <v>270</v>
      </c>
      <c r="R585" s="26">
        <v>0</v>
      </c>
      <c r="S585" s="110">
        <f t="shared" si="27"/>
        <v>0</v>
      </c>
      <c r="T585" s="11" t="str">
        <f t="shared" si="28"/>
        <v>ENERO</v>
      </c>
      <c r="U585" s="11">
        <f t="shared" si="29"/>
        <v>98</v>
      </c>
    </row>
    <row r="586" spans="1:21" x14ac:dyDescent="0.25">
      <c r="A586" s="11">
        <v>2018</v>
      </c>
      <c r="B586" s="11">
        <v>136</v>
      </c>
      <c r="C586" s="11">
        <v>1</v>
      </c>
      <c r="D586" s="1">
        <v>43101</v>
      </c>
      <c r="E586" s="1">
        <v>43465</v>
      </c>
      <c r="F586" s="1">
        <v>43465</v>
      </c>
      <c r="G586" s="11" t="s">
        <v>402</v>
      </c>
      <c r="H586" s="11" t="s">
        <v>403</v>
      </c>
      <c r="I586" s="11">
        <v>106</v>
      </c>
      <c r="J586" s="225">
        <v>43126</v>
      </c>
      <c r="K586" s="11" t="s">
        <v>408</v>
      </c>
      <c r="L586" s="11" t="s">
        <v>241</v>
      </c>
      <c r="M586" s="11">
        <v>589</v>
      </c>
      <c r="N586" s="26">
        <v>36825745</v>
      </c>
      <c r="O586" s="26">
        <v>15623043</v>
      </c>
      <c r="P586" s="26">
        <v>0</v>
      </c>
      <c r="Q586" s="26" t="s">
        <v>243</v>
      </c>
      <c r="R586" s="26">
        <v>0</v>
      </c>
      <c r="S586" s="110">
        <f t="shared" si="27"/>
        <v>21202702</v>
      </c>
      <c r="T586" s="11" t="str">
        <f t="shared" si="28"/>
        <v>ENERO</v>
      </c>
      <c r="U586" s="11">
        <f t="shared" si="29"/>
        <v>106</v>
      </c>
    </row>
    <row r="587" spans="1:21" x14ac:dyDescent="0.25">
      <c r="A587" s="11">
        <v>2018</v>
      </c>
      <c r="B587" s="11">
        <v>136</v>
      </c>
      <c r="C587" s="11">
        <v>1</v>
      </c>
      <c r="D587" s="1">
        <v>43101</v>
      </c>
      <c r="E587" s="1">
        <v>43465</v>
      </c>
      <c r="F587" s="1">
        <v>43465</v>
      </c>
      <c r="G587" s="11" t="s">
        <v>402</v>
      </c>
      <c r="H587" s="11" t="s">
        <v>403</v>
      </c>
      <c r="I587" s="11">
        <v>153</v>
      </c>
      <c r="J587" s="225">
        <v>43304</v>
      </c>
      <c r="K587" s="11" t="s">
        <v>707</v>
      </c>
      <c r="L587" s="11" t="s">
        <v>241</v>
      </c>
      <c r="M587" s="11">
        <v>3993</v>
      </c>
      <c r="N587" s="26">
        <v>250000000</v>
      </c>
      <c r="O587" s="26">
        <v>30911579</v>
      </c>
      <c r="P587" s="26">
        <v>0</v>
      </c>
      <c r="Q587" s="26" t="s">
        <v>243</v>
      </c>
      <c r="R587" s="26">
        <v>0</v>
      </c>
      <c r="S587" s="110">
        <f t="shared" si="27"/>
        <v>219088421</v>
      </c>
      <c r="T587" s="11" t="str">
        <f t="shared" si="28"/>
        <v>JULIO</v>
      </c>
      <c r="U587" s="11">
        <f t="shared" si="29"/>
        <v>153</v>
      </c>
    </row>
    <row r="588" spans="1:21" x14ac:dyDescent="0.25">
      <c r="A588" s="11">
        <v>2018</v>
      </c>
      <c r="B588" s="11">
        <v>136</v>
      </c>
      <c r="C588" s="11">
        <v>1</v>
      </c>
      <c r="D588" s="1">
        <v>43101</v>
      </c>
      <c r="E588" s="1">
        <v>43465</v>
      </c>
      <c r="F588" s="1">
        <v>43465</v>
      </c>
      <c r="G588" s="11" t="s">
        <v>402</v>
      </c>
      <c r="H588" s="11" t="s">
        <v>403</v>
      </c>
      <c r="I588" s="11">
        <v>173</v>
      </c>
      <c r="J588" s="225">
        <v>43342</v>
      </c>
      <c r="K588" s="11" t="s">
        <v>730</v>
      </c>
      <c r="L588" s="11" t="s">
        <v>241</v>
      </c>
      <c r="M588" s="11">
        <v>4947</v>
      </c>
      <c r="N588" s="26">
        <v>34812068</v>
      </c>
      <c r="O588" s="26">
        <v>2673236</v>
      </c>
      <c r="P588" s="26">
        <v>0</v>
      </c>
      <c r="Q588" s="26" t="s">
        <v>243</v>
      </c>
      <c r="R588" s="26">
        <v>0</v>
      </c>
      <c r="S588" s="110">
        <f t="shared" si="27"/>
        <v>32138832</v>
      </c>
      <c r="T588" s="11" t="str">
        <f t="shared" si="28"/>
        <v>AGOSTO</v>
      </c>
      <c r="U588" s="11">
        <f t="shared" si="29"/>
        <v>173</v>
      </c>
    </row>
    <row r="589" spans="1:21" x14ac:dyDescent="0.25">
      <c r="A589" s="11">
        <v>2018</v>
      </c>
      <c r="B589" s="11">
        <v>136</v>
      </c>
      <c r="C589" s="11">
        <v>1</v>
      </c>
      <c r="D589" s="1">
        <v>43101</v>
      </c>
      <c r="E589" s="1">
        <v>43465</v>
      </c>
      <c r="F589" s="1">
        <v>43465</v>
      </c>
      <c r="G589" s="11" t="s">
        <v>402</v>
      </c>
      <c r="H589" s="11" t="s">
        <v>403</v>
      </c>
      <c r="I589" s="11">
        <v>174</v>
      </c>
      <c r="J589" s="225">
        <v>43342</v>
      </c>
      <c r="K589" s="11" t="s">
        <v>731</v>
      </c>
      <c r="L589" s="11" t="s">
        <v>241</v>
      </c>
      <c r="M589" s="11">
        <v>4947</v>
      </c>
      <c r="N589" s="26">
        <v>29460596</v>
      </c>
      <c r="O589" s="26">
        <v>0</v>
      </c>
      <c r="P589" s="26">
        <v>0</v>
      </c>
      <c r="Q589" s="26" t="s">
        <v>243</v>
      </c>
      <c r="R589" s="26">
        <v>0</v>
      </c>
      <c r="S589" s="110">
        <f t="shared" si="27"/>
        <v>29460596</v>
      </c>
      <c r="T589" s="11" t="str">
        <f t="shared" si="28"/>
        <v>AGOSTO</v>
      </c>
      <c r="U589" s="11">
        <f t="shared" si="29"/>
        <v>174</v>
      </c>
    </row>
    <row r="590" spans="1:21" x14ac:dyDescent="0.25">
      <c r="A590" s="11">
        <v>2018</v>
      </c>
      <c r="B590" s="11">
        <v>136</v>
      </c>
      <c r="C590" s="11">
        <v>1</v>
      </c>
      <c r="D590" s="1">
        <v>43101</v>
      </c>
      <c r="E590" s="1">
        <v>43465</v>
      </c>
      <c r="F590" s="1">
        <v>43465</v>
      </c>
      <c r="G590" s="11" t="s">
        <v>402</v>
      </c>
      <c r="H590" s="11" t="s">
        <v>403</v>
      </c>
      <c r="I590" s="11">
        <v>175</v>
      </c>
      <c r="J590" s="225">
        <v>43342</v>
      </c>
      <c r="K590" s="11" t="s">
        <v>732</v>
      </c>
      <c r="L590" s="11" t="s">
        <v>241</v>
      </c>
      <c r="M590" s="11">
        <v>4947</v>
      </c>
      <c r="N590" s="26">
        <v>29460596</v>
      </c>
      <c r="O590" s="26">
        <v>7365149</v>
      </c>
      <c r="P590" s="26">
        <v>0</v>
      </c>
      <c r="Q590" s="26" t="s">
        <v>243</v>
      </c>
      <c r="R590" s="26">
        <v>0</v>
      </c>
      <c r="S590" s="110">
        <f t="shared" si="27"/>
        <v>22095447</v>
      </c>
      <c r="T590" s="11" t="str">
        <f t="shared" si="28"/>
        <v>AGOSTO</v>
      </c>
      <c r="U590" s="11">
        <f t="shared" si="29"/>
        <v>175</v>
      </c>
    </row>
    <row r="591" spans="1:21" x14ac:dyDescent="0.25">
      <c r="A591" s="11">
        <v>2018</v>
      </c>
      <c r="B591" s="11">
        <v>136</v>
      </c>
      <c r="C591" s="11">
        <v>1</v>
      </c>
      <c r="D591" s="1">
        <v>43101</v>
      </c>
      <c r="E591" s="1">
        <v>43465</v>
      </c>
      <c r="F591" s="1">
        <v>43465</v>
      </c>
      <c r="G591" s="11" t="s">
        <v>402</v>
      </c>
      <c r="H591" s="11" t="s">
        <v>403</v>
      </c>
      <c r="I591" s="11">
        <v>176</v>
      </c>
      <c r="J591" s="225">
        <v>43342</v>
      </c>
      <c r="K591" s="11" t="s">
        <v>733</v>
      </c>
      <c r="L591" s="11" t="s">
        <v>241</v>
      </c>
      <c r="M591" s="11">
        <v>4947</v>
      </c>
      <c r="N591" s="26">
        <v>33449000</v>
      </c>
      <c r="O591" s="26">
        <v>12023112</v>
      </c>
      <c r="P591" s="26">
        <v>0</v>
      </c>
      <c r="Q591" s="26" t="s">
        <v>243</v>
      </c>
      <c r="R591" s="26">
        <v>0</v>
      </c>
      <c r="S591" s="110">
        <f t="shared" si="27"/>
        <v>21425888</v>
      </c>
      <c r="T591" s="11" t="str">
        <f t="shared" si="28"/>
        <v>AGOSTO</v>
      </c>
      <c r="U591" s="11">
        <f t="shared" si="29"/>
        <v>176</v>
      </c>
    </row>
    <row r="592" spans="1:21" x14ac:dyDescent="0.25">
      <c r="A592" s="11">
        <v>2018</v>
      </c>
      <c r="B592" s="11">
        <v>136</v>
      </c>
      <c r="C592" s="11">
        <v>1</v>
      </c>
      <c r="D592" s="1">
        <v>43101</v>
      </c>
      <c r="E592" s="1">
        <v>43465</v>
      </c>
      <c r="F592" s="1">
        <v>43465</v>
      </c>
      <c r="G592" s="11" t="s">
        <v>402</v>
      </c>
      <c r="H592" s="11" t="s">
        <v>403</v>
      </c>
      <c r="I592" s="11">
        <v>189</v>
      </c>
      <c r="J592" s="225">
        <v>43371</v>
      </c>
      <c r="K592" s="11" t="s">
        <v>767</v>
      </c>
      <c r="L592" s="11" t="s">
        <v>241</v>
      </c>
      <c r="M592" s="11">
        <v>5676</v>
      </c>
      <c r="N592" s="26">
        <v>10712944</v>
      </c>
      <c r="O592" s="26">
        <v>0</v>
      </c>
      <c r="P592" s="26">
        <v>0</v>
      </c>
      <c r="Q592" s="26" t="s">
        <v>243</v>
      </c>
      <c r="R592" s="26">
        <v>0</v>
      </c>
      <c r="S592" s="110">
        <f t="shared" si="27"/>
        <v>10712944</v>
      </c>
      <c r="T592" s="11" t="str">
        <f t="shared" si="28"/>
        <v>SEPTIEMBRE</v>
      </c>
      <c r="U592" s="11">
        <f t="shared" si="29"/>
        <v>189</v>
      </c>
    </row>
    <row r="593" spans="1:21" x14ac:dyDescent="0.25">
      <c r="A593" s="11">
        <v>2018</v>
      </c>
      <c r="B593" s="11">
        <v>136</v>
      </c>
      <c r="C593" s="11">
        <v>1</v>
      </c>
      <c r="D593" s="1">
        <v>43101</v>
      </c>
      <c r="E593" s="1">
        <v>43465</v>
      </c>
      <c r="F593" s="1">
        <v>43465</v>
      </c>
      <c r="G593" s="11" t="s">
        <v>402</v>
      </c>
      <c r="H593" s="11" t="s">
        <v>403</v>
      </c>
      <c r="I593" s="11">
        <v>202</v>
      </c>
      <c r="J593" s="225">
        <v>43396</v>
      </c>
      <c r="K593" s="11" t="s">
        <v>240</v>
      </c>
      <c r="L593" s="11" t="s">
        <v>326</v>
      </c>
      <c r="M593" s="11">
        <v>6277</v>
      </c>
      <c r="N593" s="26">
        <v>257793200</v>
      </c>
      <c r="O593" s="26">
        <v>257793200</v>
      </c>
      <c r="P593" s="26">
        <v>0</v>
      </c>
      <c r="Q593" s="26" t="s">
        <v>270</v>
      </c>
      <c r="R593" s="26">
        <v>0</v>
      </c>
      <c r="S593" s="110">
        <f t="shared" si="27"/>
        <v>0</v>
      </c>
      <c r="T593" s="11" t="str">
        <f t="shared" si="28"/>
        <v>OCTUBRE</v>
      </c>
      <c r="U593" s="11">
        <f t="shared" si="29"/>
        <v>202</v>
      </c>
    </row>
    <row r="594" spans="1:21" x14ac:dyDescent="0.25">
      <c r="A594" s="11">
        <v>2018</v>
      </c>
      <c r="B594" s="11">
        <v>136</v>
      </c>
      <c r="C594" s="11">
        <v>1</v>
      </c>
      <c r="D594" s="1">
        <v>43101</v>
      </c>
      <c r="E594" s="1">
        <v>43465</v>
      </c>
      <c r="F594" s="1">
        <v>43465</v>
      </c>
      <c r="G594" s="11" t="s">
        <v>402</v>
      </c>
      <c r="H594" s="11" t="s">
        <v>403</v>
      </c>
      <c r="I594" s="11">
        <v>208</v>
      </c>
      <c r="J594" s="225">
        <v>43404</v>
      </c>
      <c r="K594" s="11" t="s">
        <v>810</v>
      </c>
      <c r="L594" s="11" t="s">
        <v>326</v>
      </c>
      <c r="M594" s="11">
        <v>6511</v>
      </c>
      <c r="N594" s="26">
        <v>107000000</v>
      </c>
      <c r="O594" s="26">
        <v>107000000</v>
      </c>
      <c r="P594" s="26">
        <v>0</v>
      </c>
      <c r="Q594" s="26" t="s">
        <v>270</v>
      </c>
      <c r="R594" s="26">
        <v>0</v>
      </c>
      <c r="S594" s="110">
        <f t="shared" ref="S594:S595" si="30">N594-O594</f>
        <v>0</v>
      </c>
      <c r="T594" s="11" t="str">
        <f t="shared" ref="T594:T595" si="31">VLOOKUP(MONTH(J594),$W$2:$X$13,2,0)</f>
        <v>OCTUBRE</v>
      </c>
    </row>
    <row r="595" spans="1:21" x14ac:dyDescent="0.25">
      <c r="A595" s="11">
        <v>2018</v>
      </c>
      <c r="B595" s="11">
        <v>136</v>
      </c>
      <c r="C595" s="11">
        <v>1</v>
      </c>
      <c r="D595" s="1">
        <v>43101</v>
      </c>
      <c r="E595" s="1">
        <v>43465</v>
      </c>
      <c r="F595" s="1">
        <v>43465</v>
      </c>
      <c r="G595" s="11" t="s">
        <v>402</v>
      </c>
      <c r="H595" s="11" t="s">
        <v>403</v>
      </c>
      <c r="I595" s="11">
        <v>232</v>
      </c>
      <c r="J595" s="225">
        <v>43448</v>
      </c>
      <c r="K595" s="11" t="s">
        <v>874</v>
      </c>
      <c r="L595" s="11" t="s">
        <v>272</v>
      </c>
      <c r="M595" s="11">
        <v>7745</v>
      </c>
      <c r="N595" s="26">
        <v>779359260</v>
      </c>
      <c r="O595" s="26">
        <v>0</v>
      </c>
      <c r="P595" s="26">
        <v>0</v>
      </c>
      <c r="Q595" s="26" t="s">
        <v>243</v>
      </c>
      <c r="R595" s="26">
        <v>0</v>
      </c>
      <c r="S595" s="110">
        <f t="shared" si="30"/>
        <v>779359260</v>
      </c>
      <c r="T595" s="11" t="str">
        <f t="shared" si="31"/>
        <v>DICIEMBRE</v>
      </c>
    </row>
    <row r="596" spans="1:21" x14ac:dyDescent="0.25">
      <c r="H596"/>
      <c r="I596"/>
      <c r="J596"/>
      <c r="K596"/>
      <c r="L596"/>
      <c r="M596"/>
    </row>
    <row r="597" spans="1:21" x14ac:dyDescent="0.25">
      <c r="H597"/>
      <c r="I597"/>
      <c r="J597"/>
      <c r="K597"/>
      <c r="L597"/>
      <c r="M597"/>
      <c r="S597" s="2">
        <v>8052449925</v>
      </c>
    </row>
    <row r="598" spans="1:21" x14ac:dyDescent="0.25">
      <c r="H598"/>
      <c r="I598"/>
      <c r="J598"/>
      <c r="K598"/>
      <c r="L598"/>
      <c r="M598"/>
      <c r="S598" s="2">
        <f>S594-S597</f>
        <v>-8052449925</v>
      </c>
    </row>
    <row r="599" spans="1:21" x14ac:dyDescent="0.25">
      <c r="H599"/>
      <c r="I599"/>
      <c r="J599"/>
      <c r="K599"/>
      <c r="L599"/>
      <c r="M599"/>
    </row>
    <row r="600" spans="1:21" x14ac:dyDescent="0.25">
      <c r="H600"/>
      <c r="I600"/>
      <c r="J600"/>
      <c r="K600"/>
      <c r="L600"/>
      <c r="M600"/>
    </row>
    <row r="601" spans="1:21" x14ac:dyDescent="0.25">
      <c r="H601"/>
      <c r="I601"/>
      <c r="J601"/>
      <c r="K601"/>
      <c r="L601"/>
      <c r="M601"/>
      <c r="S601" s="5">
        <v>2971419262</v>
      </c>
    </row>
    <row r="602" spans="1:21" x14ac:dyDescent="0.25">
      <c r="H602"/>
      <c r="I602"/>
      <c r="J602"/>
      <c r="K602"/>
      <c r="L602"/>
      <c r="M602"/>
      <c r="S602" s="5">
        <v>2971446235</v>
      </c>
    </row>
    <row r="603" spans="1:21" x14ac:dyDescent="0.25">
      <c r="H603"/>
      <c r="I603"/>
      <c r="J603"/>
      <c r="K603"/>
      <c r="L603"/>
      <c r="M603"/>
      <c r="S603" s="5">
        <f>S602-S601</f>
        <v>26973</v>
      </c>
    </row>
    <row r="604" spans="1:21" x14ac:dyDescent="0.25">
      <c r="H604"/>
      <c r="I604"/>
      <c r="J604"/>
      <c r="K604"/>
      <c r="L604"/>
      <c r="M604"/>
      <c r="S604" s="5"/>
    </row>
    <row r="605" spans="1:21" x14ac:dyDescent="0.25">
      <c r="H605"/>
      <c r="I605"/>
      <c r="J605"/>
      <c r="K605"/>
      <c r="L605"/>
      <c r="M605"/>
    </row>
    <row r="606" spans="1:21" x14ac:dyDescent="0.25">
      <c r="H606"/>
      <c r="I606"/>
      <c r="J606"/>
      <c r="K606"/>
      <c r="L606"/>
      <c r="M606"/>
    </row>
    <row r="607" spans="1:21" x14ac:dyDescent="0.25">
      <c r="H607"/>
      <c r="I607"/>
      <c r="J607"/>
      <c r="K607"/>
      <c r="L607"/>
      <c r="M607"/>
    </row>
    <row r="608" spans="1:21" x14ac:dyDescent="0.25">
      <c r="H608"/>
      <c r="I608"/>
      <c r="J608"/>
      <c r="K608"/>
      <c r="L608"/>
      <c r="M608"/>
    </row>
    <row r="609" spans="8:13" x14ac:dyDescent="0.25">
      <c r="H609"/>
      <c r="I609"/>
      <c r="J609"/>
      <c r="K609"/>
      <c r="L609"/>
      <c r="M609"/>
    </row>
    <row r="610" spans="8:13" x14ac:dyDescent="0.25">
      <c r="H610"/>
      <c r="I610"/>
      <c r="J610"/>
      <c r="K610"/>
      <c r="L610"/>
      <c r="M610"/>
    </row>
    <row r="611" spans="8:13" x14ac:dyDescent="0.25">
      <c r="H611"/>
      <c r="I611"/>
      <c r="J611"/>
      <c r="K611"/>
      <c r="L611"/>
      <c r="M611"/>
    </row>
    <row r="612" spans="8:13" x14ac:dyDescent="0.25">
      <c r="H612"/>
      <c r="I612"/>
      <c r="J612"/>
      <c r="K612"/>
      <c r="L612"/>
      <c r="M612"/>
    </row>
    <row r="613" spans="8:13" x14ac:dyDescent="0.25">
      <c r="H613"/>
      <c r="I613"/>
      <c r="J613"/>
      <c r="K613"/>
      <c r="L613"/>
      <c r="M613"/>
    </row>
    <row r="614" spans="8:13" x14ac:dyDescent="0.25">
      <c r="H614"/>
      <c r="I614"/>
      <c r="J614"/>
      <c r="K614"/>
      <c r="L614"/>
      <c r="M614"/>
    </row>
    <row r="615" spans="8:13" x14ac:dyDescent="0.25">
      <c r="H615"/>
      <c r="I615"/>
      <c r="J615"/>
      <c r="K615"/>
      <c r="L615"/>
      <c r="M615"/>
    </row>
    <row r="616" spans="8:13" x14ac:dyDescent="0.25">
      <c r="H616"/>
      <c r="I616"/>
      <c r="J616"/>
      <c r="K616"/>
      <c r="L616"/>
      <c r="M616"/>
    </row>
    <row r="617" spans="8:13" x14ac:dyDescent="0.25">
      <c r="H617"/>
      <c r="I617"/>
      <c r="J617"/>
      <c r="K617"/>
      <c r="L617"/>
      <c r="M617"/>
    </row>
    <row r="618" spans="8:13" x14ac:dyDescent="0.25">
      <c r="H618"/>
      <c r="I618"/>
      <c r="J618"/>
      <c r="K618"/>
      <c r="L618"/>
      <c r="M618"/>
    </row>
    <row r="619" spans="8:13" x14ac:dyDescent="0.25">
      <c r="H619"/>
      <c r="I619"/>
      <c r="J619"/>
      <c r="K619"/>
      <c r="L619"/>
      <c r="M619"/>
    </row>
    <row r="620" spans="8:13" x14ac:dyDescent="0.25">
      <c r="H620"/>
      <c r="I620"/>
      <c r="J620"/>
      <c r="K620"/>
      <c r="L620"/>
      <c r="M620"/>
    </row>
    <row r="621" spans="8:13" x14ac:dyDescent="0.25">
      <c r="H621"/>
      <c r="I621"/>
      <c r="J621"/>
      <c r="K621"/>
      <c r="L621"/>
      <c r="M621"/>
    </row>
    <row r="622" spans="8:13" x14ac:dyDescent="0.25">
      <c r="H622"/>
      <c r="I622"/>
      <c r="J622"/>
      <c r="K622"/>
      <c r="L622"/>
      <c r="M622"/>
    </row>
    <row r="623" spans="8:13" x14ac:dyDescent="0.25">
      <c r="H623"/>
      <c r="I623"/>
      <c r="J623"/>
      <c r="K623"/>
      <c r="L623"/>
      <c r="M623"/>
    </row>
    <row r="624" spans="8:13" x14ac:dyDescent="0.25">
      <c r="H624"/>
      <c r="I624"/>
      <c r="J624"/>
      <c r="K624"/>
      <c r="L624"/>
      <c r="M624"/>
    </row>
    <row r="625" spans="8:13" x14ac:dyDescent="0.25">
      <c r="H625"/>
      <c r="I625"/>
      <c r="J625"/>
      <c r="K625"/>
      <c r="L625"/>
      <c r="M625"/>
    </row>
    <row r="626" spans="8:13" x14ac:dyDescent="0.25">
      <c r="H626"/>
      <c r="I626"/>
      <c r="J626"/>
      <c r="K626"/>
      <c r="L626"/>
      <c r="M626"/>
    </row>
    <row r="627" spans="8:13" x14ac:dyDescent="0.25">
      <c r="H627"/>
      <c r="I627"/>
      <c r="J627"/>
      <c r="K627"/>
      <c r="L627"/>
      <c r="M627"/>
    </row>
    <row r="628" spans="8:13" x14ac:dyDescent="0.25">
      <c r="H628"/>
      <c r="I628"/>
      <c r="J628"/>
      <c r="K628"/>
      <c r="L628"/>
      <c r="M628"/>
    </row>
    <row r="629" spans="8:13" x14ac:dyDescent="0.25">
      <c r="H629"/>
      <c r="I629"/>
      <c r="J629"/>
      <c r="K629"/>
      <c r="L629"/>
      <c r="M629"/>
    </row>
    <row r="630" spans="8:13" x14ac:dyDescent="0.25">
      <c r="H630"/>
      <c r="I630"/>
      <c r="J630"/>
      <c r="K630"/>
      <c r="L630"/>
      <c r="M630"/>
    </row>
    <row r="631" spans="8:13" x14ac:dyDescent="0.25">
      <c r="H631"/>
      <c r="I631"/>
      <c r="J631"/>
      <c r="K631"/>
      <c r="L631"/>
      <c r="M631"/>
    </row>
    <row r="632" spans="8:13" x14ac:dyDescent="0.25">
      <c r="H632"/>
      <c r="I632"/>
      <c r="J632"/>
      <c r="K632"/>
      <c r="L632"/>
      <c r="M632"/>
    </row>
    <row r="633" spans="8:13" x14ac:dyDescent="0.25">
      <c r="H633"/>
      <c r="I633"/>
      <c r="J633"/>
      <c r="K633"/>
      <c r="L633"/>
      <c r="M633"/>
    </row>
    <row r="634" spans="8:13" x14ac:dyDescent="0.25">
      <c r="H634"/>
      <c r="I634"/>
      <c r="J634"/>
      <c r="K634"/>
      <c r="L634"/>
      <c r="M634"/>
    </row>
    <row r="635" spans="8:13" x14ac:dyDescent="0.25">
      <c r="H635"/>
      <c r="I635"/>
      <c r="J635"/>
      <c r="K635"/>
      <c r="L635"/>
      <c r="M635"/>
    </row>
    <row r="636" spans="8:13" x14ac:dyDescent="0.25">
      <c r="H636"/>
      <c r="I636"/>
      <c r="J636"/>
      <c r="K636"/>
      <c r="L636"/>
      <c r="M636"/>
    </row>
    <row r="637" spans="8:13" x14ac:dyDescent="0.25">
      <c r="H637"/>
      <c r="I637"/>
      <c r="J637"/>
      <c r="K637"/>
      <c r="L637"/>
      <c r="M637"/>
    </row>
    <row r="638" spans="8:13" x14ac:dyDescent="0.25">
      <c r="H638"/>
      <c r="I638"/>
      <c r="J638"/>
      <c r="K638"/>
      <c r="L638"/>
      <c r="M638"/>
    </row>
    <row r="639" spans="8:13" x14ac:dyDescent="0.25">
      <c r="H639"/>
      <c r="I639"/>
      <c r="J639"/>
      <c r="K639"/>
      <c r="L639"/>
      <c r="M639"/>
    </row>
    <row r="640" spans="8:13" x14ac:dyDescent="0.25">
      <c r="H640"/>
      <c r="I640"/>
      <c r="J640"/>
      <c r="K640"/>
      <c r="L640"/>
      <c r="M640"/>
    </row>
    <row r="641" spans="8:13" x14ac:dyDescent="0.25">
      <c r="H641"/>
      <c r="I641"/>
      <c r="J641"/>
      <c r="K641"/>
      <c r="L641"/>
      <c r="M641"/>
    </row>
    <row r="642" spans="8:13" x14ac:dyDescent="0.25">
      <c r="H642"/>
      <c r="I642"/>
      <c r="J642"/>
      <c r="K642"/>
      <c r="L642"/>
      <c r="M642"/>
    </row>
    <row r="643" spans="8:13" x14ac:dyDescent="0.25">
      <c r="H643"/>
      <c r="I643"/>
      <c r="J643"/>
      <c r="K643"/>
      <c r="L643"/>
      <c r="M643"/>
    </row>
    <row r="644" spans="8:13" x14ac:dyDescent="0.25">
      <c r="H644"/>
      <c r="I644"/>
      <c r="J644"/>
      <c r="K644"/>
      <c r="L644"/>
      <c r="M644"/>
    </row>
    <row r="645" spans="8:13" x14ac:dyDescent="0.25">
      <c r="H645"/>
      <c r="I645"/>
      <c r="J645"/>
      <c r="K645"/>
      <c r="L645"/>
      <c r="M645"/>
    </row>
    <row r="646" spans="8:13" x14ac:dyDescent="0.25">
      <c r="H646"/>
      <c r="I646"/>
      <c r="J646"/>
      <c r="K646"/>
      <c r="L646"/>
      <c r="M646"/>
    </row>
    <row r="647" spans="8:13" x14ac:dyDescent="0.25">
      <c r="H647"/>
      <c r="I647"/>
      <c r="J647"/>
      <c r="K647"/>
      <c r="L647"/>
      <c r="M647"/>
    </row>
    <row r="648" spans="8:13" x14ac:dyDescent="0.25">
      <c r="H648"/>
      <c r="I648"/>
      <c r="J648"/>
      <c r="K648"/>
      <c r="L648"/>
      <c r="M648"/>
    </row>
    <row r="649" spans="8:13" x14ac:dyDescent="0.25">
      <c r="H649"/>
      <c r="I649"/>
      <c r="J649"/>
      <c r="K649"/>
      <c r="L649"/>
      <c r="M649"/>
    </row>
    <row r="650" spans="8:13" x14ac:dyDescent="0.25">
      <c r="H650"/>
      <c r="I650"/>
      <c r="J650"/>
      <c r="K650"/>
      <c r="L650"/>
      <c r="M650"/>
    </row>
    <row r="651" spans="8:13" x14ac:dyDescent="0.25">
      <c r="H651"/>
      <c r="I651"/>
      <c r="J651"/>
      <c r="K651"/>
      <c r="L651"/>
      <c r="M651"/>
    </row>
    <row r="652" spans="8:13" x14ac:dyDescent="0.25">
      <c r="H652"/>
      <c r="I652"/>
      <c r="J652"/>
      <c r="K652"/>
      <c r="L652"/>
      <c r="M652"/>
    </row>
    <row r="653" spans="8:13" x14ac:dyDescent="0.25">
      <c r="H653"/>
      <c r="I653"/>
      <c r="J653"/>
      <c r="K653"/>
      <c r="L653"/>
      <c r="M653"/>
    </row>
    <row r="654" spans="8:13" x14ac:dyDescent="0.25">
      <c r="H654"/>
      <c r="I654"/>
      <c r="J654"/>
      <c r="K654"/>
      <c r="L654"/>
      <c r="M654"/>
    </row>
    <row r="655" spans="8:13" x14ac:dyDescent="0.25">
      <c r="H655"/>
      <c r="I655"/>
      <c r="J655"/>
      <c r="K655"/>
      <c r="L655"/>
      <c r="M655"/>
    </row>
    <row r="656" spans="8:13" x14ac:dyDescent="0.25">
      <c r="H656"/>
      <c r="I656"/>
      <c r="J656"/>
      <c r="K656"/>
      <c r="L656"/>
      <c r="M656"/>
    </row>
    <row r="657" spans="8:13" x14ac:dyDescent="0.25">
      <c r="H657"/>
      <c r="I657"/>
      <c r="J657"/>
      <c r="K657"/>
      <c r="L657"/>
      <c r="M657"/>
    </row>
    <row r="658" spans="8:13" x14ac:dyDescent="0.25">
      <c r="H658"/>
      <c r="I658"/>
      <c r="J658"/>
      <c r="K658"/>
      <c r="L658"/>
      <c r="M658"/>
    </row>
    <row r="659" spans="8:13" x14ac:dyDescent="0.25">
      <c r="H659"/>
      <c r="I659"/>
      <c r="J659"/>
      <c r="K659"/>
      <c r="L659"/>
      <c r="M659"/>
    </row>
    <row r="660" spans="8:13" x14ac:dyDescent="0.25">
      <c r="H660"/>
      <c r="I660"/>
      <c r="J660"/>
      <c r="K660"/>
      <c r="L660"/>
      <c r="M660"/>
    </row>
    <row r="661" spans="8:13" x14ac:dyDescent="0.25">
      <c r="H661"/>
      <c r="I661"/>
      <c r="J661"/>
      <c r="K661"/>
      <c r="L661"/>
      <c r="M661"/>
    </row>
    <row r="662" spans="8:13" x14ac:dyDescent="0.25">
      <c r="H662"/>
      <c r="I662"/>
      <c r="J662"/>
      <c r="K662"/>
      <c r="L662"/>
      <c r="M662"/>
    </row>
    <row r="663" spans="8:13" x14ac:dyDescent="0.25">
      <c r="H663"/>
      <c r="I663"/>
      <c r="J663"/>
      <c r="K663"/>
      <c r="L663"/>
      <c r="M663"/>
    </row>
    <row r="664" spans="8:13" x14ac:dyDescent="0.25">
      <c r="H664"/>
      <c r="I664"/>
      <c r="J664"/>
      <c r="K664"/>
      <c r="L664"/>
      <c r="M664"/>
    </row>
    <row r="665" spans="8:13" x14ac:dyDescent="0.25">
      <c r="H665"/>
      <c r="I665"/>
      <c r="J665"/>
      <c r="K665"/>
      <c r="L665"/>
      <c r="M665"/>
    </row>
    <row r="666" spans="8:13" x14ac:dyDescent="0.25">
      <c r="H666"/>
      <c r="I666"/>
      <c r="J666"/>
      <c r="K666"/>
      <c r="L666"/>
      <c r="M666"/>
    </row>
    <row r="667" spans="8:13" x14ac:dyDescent="0.25">
      <c r="H667"/>
      <c r="I667"/>
      <c r="J667"/>
      <c r="K667"/>
      <c r="L667"/>
      <c r="M667"/>
    </row>
    <row r="668" spans="8:13" x14ac:dyDescent="0.25">
      <c r="H668"/>
      <c r="I668"/>
      <c r="J668"/>
      <c r="K668"/>
      <c r="L668"/>
      <c r="M668"/>
    </row>
    <row r="669" spans="8:13" x14ac:dyDescent="0.25">
      <c r="H669"/>
      <c r="I669"/>
      <c r="J669"/>
      <c r="K669"/>
      <c r="L669"/>
      <c r="M669"/>
    </row>
  </sheetData>
  <autoFilter ref="A1:CP595"/>
  <sortState ref="A2:Q422">
    <sortCondition descending="1" ref="I2:I422"/>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BI1339"/>
  <sheetViews>
    <sheetView topLeftCell="D1301" zoomScale="90" zoomScaleNormal="90" workbookViewId="0">
      <selection activeCell="AK14" sqref="AK14"/>
    </sheetView>
  </sheetViews>
  <sheetFormatPr baseColWidth="10" defaultRowHeight="15" x14ac:dyDescent="0.25"/>
  <cols>
    <col min="1" max="9" width="11.42578125" style="11"/>
    <col min="10" max="10" width="21.140625" style="252" customWidth="1"/>
    <col min="11" max="11" width="16.5703125" style="252" bestFit="1" customWidth="1"/>
    <col min="12" max="12" width="17.85546875" style="11" bestFit="1" customWidth="1"/>
    <col min="13" max="17" width="11.42578125" style="11"/>
    <col min="18" max="18" width="16.140625" style="11" customWidth="1"/>
    <col min="19" max="19" width="14.85546875" style="243" bestFit="1" customWidth="1"/>
    <col min="20" max="20" width="12" style="243" bestFit="1" customWidth="1"/>
    <col min="21" max="21" width="11.42578125" style="243"/>
    <col min="22" max="22" width="14.85546875" style="243" bestFit="1" customWidth="1"/>
    <col min="23" max="23" width="11.42578125" style="11"/>
    <col min="24" max="24" width="23.5703125" style="11" bestFit="1" customWidth="1"/>
    <col min="25" max="27" width="11.42578125" style="11"/>
    <col min="28" max="28" width="23.5703125" style="11" customWidth="1"/>
    <col min="29" max="29" width="22.42578125" style="26" customWidth="1"/>
    <col min="30" max="32" width="15.28515625" style="26" customWidth="1"/>
    <col min="33" max="33" width="15.28515625" style="26" bestFit="1" customWidth="1"/>
    <col min="34" max="40" width="15.28515625" style="26" customWidth="1"/>
    <col min="41" max="41" width="16.28515625" style="26" customWidth="1"/>
    <col min="42" max="42" width="16.28515625" style="26" bestFit="1" customWidth="1"/>
    <col min="43" max="44" width="11.42578125" style="26"/>
    <col min="45" max="45" width="22.28515625" style="11" bestFit="1" customWidth="1"/>
    <col min="46" max="46" width="11.5703125" style="11" bestFit="1" customWidth="1"/>
    <col min="47" max="47" width="13.85546875" style="11" bestFit="1" customWidth="1"/>
    <col min="48" max="48" width="14.85546875" style="11" bestFit="1" customWidth="1"/>
    <col min="49" max="49" width="16.42578125" style="11" bestFit="1" customWidth="1"/>
    <col min="50" max="54" width="14.85546875" style="11" bestFit="1" customWidth="1"/>
    <col min="55" max="55" width="16.42578125" style="11" bestFit="1" customWidth="1"/>
    <col min="56" max="56" width="14.85546875" style="11" bestFit="1" customWidth="1"/>
    <col min="57" max="58" width="17.5703125" style="11" bestFit="1" customWidth="1"/>
    <col min="59" max="59" width="11.42578125" style="11"/>
    <col min="60" max="60" width="15.28515625" style="11" bestFit="1" customWidth="1"/>
    <col min="61" max="61" width="15.85546875" style="11" bestFit="1" customWidth="1"/>
    <col min="62" max="16384" width="11.42578125" style="11"/>
  </cols>
  <sheetData>
    <row r="1" spans="1:61" s="253" customFormat="1" x14ac:dyDescent="0.25">
      <c r="A1" s="11" t="s">
        <v>676</v>
      </c>
      <c r="B1" s="253" t="s">
        <v>566</v>
      </c>
      <c r="C1" s="253" t="s">
        <v>565</v>
      </c>
      <c r="D1" s="253" t="s">
        <v>564</v>
      </c>
      <c r="E1" s="253" t="s">
        <v>563</v>
      </c>
      <c r="F1" s="253" t="s">
        <v>562</v>
      </c>
      <c r="G1" s="253" t="s">
        <v>561</v>
      </c>
      <c r="H1" s="253" t="s">
        <v>560</v>
      </c>
      <c r="I1" s="253" t="s">
        <v>559</v>
      </c>
      <c r="J1" s="254" t="s">
        <v>558</v>
      </c>
      <c r="K1" s="254" t="s">
        <v>557</v>
      </c>
      <c r="L1" s="253" t="s">
        <v>556</v>
      </c>
      <c r="M1" s="253" t="s">
        <v>555</v>
      </c>
      <c r="N1" s="253" t="s">
        <v>554</v>
      </c>
      <c r="O1" s="253" t="s">
        <v>553</v>
      </c>
      <c r="P1" s="253" t="s">
        <v>552</v>
      </c>
      <c r="Q1" s="253" t="s">
        <v>551</v>
      </c>
      <c r="R1" s="253" t="s">
        <v>550</v>
      </c>
      <c r="S1" s="315" t="s">
        <v>549</v>
      </c>
      <c r="T1" s="315" t="s">
        <v>548</v>
      </c>
      <c r="U1" s="315" t="s">
        <v>547</v>
      </c>
      <c r="V1" s="315" t="s">
        <v>546</v>
      </c>
      <c r="W1" s="253" t="s">
        <v>193</v>
      </c>
      <c r="X1" s="253" t="s">
        <v>22</v>
      </c>
      <c r="AC1" s="255"/>
      <c r="AD1" s="255"/>
      <c r="AE1" s="255"/>
      <c r="AF1" s="255"/>
      <c r="AG1" s="255"/>
      <c r="AH1" s="255"/>
      <c r="AI1" s="255"/>
      <c r="AJ1" s="255"/>
      <c r="AK1" s="255"/>
      <c r="AL1" s="255"/>
      <c r="AM1" s="255"/>
      <c r="AN1" s="255"/>
      <c r="AO1" s="255"/>
      <c r="AP1" s="255"/>
      <c r="AQ1" s="255"/>
      <c r="AR1" s="255"/>
    </row>
    <row r="2" spans="1:61" x14ac:dyDescent="0.25">
      <c r="A2" s="11">
        <v>2018</v>
      </c>
      <c r="B2" s="11">
        <v>136</v>
      </c>
      <c r="C2" s="11">
        <v>1</v>
      </c>
      <c r="D2" s="11" t="s">
        <v>601</v>
      </c>
      <c r="E2" s="11" t="s">
        <v>890</v>
      </c>
      <c r="F2" s="11" t="s">
        <v>890</v>
      </c>
      <c r="G2" s="11" t="s">
        <v>498</v>
      </c>
      <c r="H2" s="11">
        <v>0</v>
      </c>
      <c r="I2" s="11">
        <v>1</v>
      </c>
      <c r="J2" s="225">
        <v>43122</v>
      </c>
      <c r="K2" s="225">
        <v>43122</v>
      </c>
      <c r="L2" s="11">
        <v>19</v>
      </c>
      <c r="M2" s="11">
        <v>90</v>
      </c>
      <c r="N2" s="11" t="s">
        <v>498</v>
      </c>
      <c r="O2" s="11">
        <v>1</v>
      </c>
      <c r="P2" s="11" t="s">
        <v>543</v>
      </c>
      <c r="Q2" s="11">
        <v>899999061</v>
      </c>
      <c r="R2" s="11" t="s">
        <v>497</v>
      </c>
      <c r="S2" s="26">
        <v>475255281</v>
      </c>
      <c r="T2" s="26"/>
      <c r="U2" s="26"/>
      <c r="V2" s="26">
        <v>475255281</v>
      </c>
      <c r="W2" s="11" t="str">
        <f>VLOOKUP(MONTH(J2),'PLANO DISPONIBILIDADES 28-04-20'!$W$2:$X$13,2,0)</f>
        <v>ENERO</v>
      </c>
      <c r="X2" s="11" t="str">
        <f>VLOOKUP(L2,'PLANO PREDIS EJECUCIONES'!$J$2:$Y$217,16,0)</f>
        <v>3-1-1-01-01-00-0000-00</v>
      </c>
    </row>
    <row r="3" spans="1:61" x14ac:dyDescent="0.25">
      <c r="A3" s="11">
        <v>2018</v>
      </c>
      <c r="B3" s="11">
        <v>136</v>
      </c>
      <c r="C3" s="11">
        <v>1</v>
      </c>
      <c r="D3" s="11" t="s">
        <v>601</v>
      </c>
      <c r="E3" s="11" t="s">
        <v>890</v>
      </c>
      <c r="F3" s="11" t="s">
        <v>890</v>
      </c>
      <c r="G3" s="11" t="s">
        <v>498</v>
      </c>
      <c r="H3" s="11">
        <v>0</v>
      </c>
      <c r="I3" s="11">
        <v>4</v>
      </c>
      <c r="J3" s="225">
        <v>43150</v>
      </c>
      <c r="K3" s="225">
        <v>43150</v>
      </c>
      <c r="L3" s="11">
        <v>84</v>
      </c>
      <c r="M3" s="11">
        <v>111</v>
      </c>
      <c r="N3" s="11" t="s">
        <v>498</v>
      </c>
      <c r="O3" s="11">
        <v>4</v>
      </c>
      <c r="P3" s="11" t="s">
        <v>543</v>
      </c>
      <c r="Q3" s="11">
        <v>899999061</v>
      </c>
      <c r="R3" s="11" t="s">
        <v>497</v>
      </c>
      <c r="S3" s="26">
        <v>511213069</v>
      </c>
      <c r="T3" s="26"/>
      <c r="U3" s="26"/>
      <c r="V3" s="26">
        <v>511213069</v>
      </c>
      <c r="W3" s="11" t="str">
        <f>VLOOKUP(MONTH(J3),'PLANO DISPONIBILIDADES 28-04-20'!$W$2:$X$13,2,0)</f>
        <v>FEBRERO</v>
      </c>
      <c r="X3" s="11" t="str">
        <f>VLOOKUP(L3,'PLANO PREDIS EJECUCIONES'!$J$2:$Y$217,16,0)</f>
        <v>3-1-1-01-01-00-0000-00</v>
      </c>
    </row>
    <row r="4" spans="1:61" x14ac:dyDescent="0.25">
      <c r="A4" s="11">
        <v>2018</v>
      </c>
      <c r="B4" s="11">
        <v>136</v>
      </c>
      <c r="C4" s="11">
        <v>1</v>
      </c>
      <c r="D4" s="11" t="s">
        <v>601</v>
      </c>
      <c r="E4" s="11" t="s">
        <v>890</v>
      </c>
      <c r="F4" s="11" t="s">
        <v>890</v>
      </c>
      <c r="G4" s="11" t="s">
        <v>498</v>
      </c>
      <c r="H4" s="11">
        <v>0</v>
      </c>
      <c r="I4" s="11">
        <v>11</v>
      </c>
      <c r="J4" s="225">
        <v>43174</v>
      </c>
      <c r="K4" s="225">
        <v>43174</v>
      </c>
      <c r="L4" s="11">
        <v>92</v>
      </c>
      <c r="M4" s="11">
        <v>116</v>
      </c>
      <c r="N4" s="11" t="s">
        <v>498</v>
      </c>
      <c r="O4" s="11">
        <v>11</v>
      </c>
      <c r="P4" s="11" t="s">
        <v>543</v>
      </c>
      <c r="Q4" s="11">
        <v>899999061</v>
      </c>
      <c r="R4" s="11" t="s">
        <v>497</v>
      </c>
      <c r="S4" s="26">
        <v>522419675</v>
      </c>
      <c r="T4" s="26"/>
      <c r="U4" s="26"/>
      <c r="V4" s="26">
        <v>522419675</v>
      </c>
      <c r="W4" s="11" t="str">
        <f>VLOOKUP(MONTH(J4),'PLANO DISPONIBILIDADES 28-04-20'!$W$2:$X$13,2,0)</f>
        <v>MARZO</v>
      </c>
      <c r="X4" s="11" t="str">
        <f>VLOOKUP(L4,'PLANO PREDIS EJECUCIONES'!$J$2:$Y$217,16,0)</f>
        <v>3-1-1-01-01-00-0000-00</v>
      </c>
      <c r="AB4" s="11">
        <v>1</v>
      </c>
      <c r="AC4" s="26">
        <v>2</v>
      </c>
      <c r="AD4" s="26">
        <v>3</v>
      </c>
      <c r="AE4" s="26">
        <v>4</v>
      </c>
      <c r="AF4" s="26">
        <v>5</v>
      </c>
      <c r="AG4" s="26">
        <v>6</v>
      </c>
      <c r="AH4" s="26">
        <v>7</v>
      </c>
      <c r="AI4" s="26">
        <v>8</v>
      </c>
      <c r="AJ4" s="26">
        <v>9</v>
      </c>
      <c r="AK4" s="26">
        <v>10</v>
      </c>
      <c r="AL4" s="26">
        <v>11</v>
      </c>
      <c r="AM4" s="26">
        <v>12</v>
      </c>
      <c r="AN4" s="26">
        <v>13</v>
      </c>
      <c r="AO4" s="26">
        <v>14</v>
      </c>
    </row>
    <row r="5" spans="1:61" x14ac:dyDescent="0.25">
      <c r="A5" s="11">
        <v>2018</v>
      </c>
      <c r="B5" s="11">
        <v>136</v>
      </c>
      <c r="C5" s="11">
        <v>1</v>
      </c>
      <c r="D5" s="11" t="s">
        <v>601</v>
      </c>
      <c r="E5" s="11" t="s">
        <v>890</v>
      </c>
      <c r="F5" s="11" t="s">
        <v>890</v>
      </c>
      <c r="G5" s="11" t="s">
        <v>498</v>
      </c>
      <c r="H5" s="11">
        <v>0</v>
      </c>
      <c r="I5" s="11">
        <v>14</v>
      </c>
      <c r="J5" s="225">
        <v>43209</v>
      </c>
      <c r="K5" s="225">
        <v>43209</v>
      </c>
      <c r="L5" s="11">
        <v>102</v>
      </c>
      <c r="M5" s="11">
        <v>124</v>
      </c>
      <c r="N5" s="11" t="s">
        <v>498</v>
      </c>
      <c r="O5" s="11">
        <v>14</v>
      </c>
      <c r="P5" s="11" t="s">
        <v>543</v>
      </c>
      <c r="Q5" s="11">
        <v>899999061</v>
      </c>
      <c r="R5" s="11" t="s">
        <v>497</v>
      </c>
      <c r="S5" s="26">
        <v>516242169</v>
      </c>
      <c r="T5" s="26"/>
      <c r="U5" s="26"/>
      <c r="V5" s="26">
        <v>516242169</v>
      </c>
      <c r="W5" s="11" t="str">
        <f>VLOOKUP(MONTH(J5),'PLANO DISPONIBILIDADES 28-04-20'!$W$2:$X$13,2,0)</f>
        <v>ABRIL</v>
      </c>
      <c r="X5" s="11" t="str">
        <f>VLOOKUP(L5,'PLANO PREDIS EJECUCIONES'!$J$2:$Y$217,16,0)</f>
        <v>3-1-1-01-01-00-0000-00</v>
      </c>
      <c r="AB5" s="3" t="s">
        <v>593</v>
      </c>
      <c r="AC5" s="256" t="s">
        <v>568</v>
      </c>
      <c r="AP5"/>
    </row>
    <row r="6" spans="1:61" x14ac:dyDescent="0.25">
      <c r="A6" s="11">
        <v>2018</v>
      </c>
      <c r="B6" s="11">
        <v>136</v>
      </c>
      <c r="C6" s="11">
        <v>1</v>
      </c>
      <c r="D6" s="11" t="s">
        <v>601</v>
      </c>
      <c r="E6" s="11" t="s">
        <v>890</v>
      </c>
      <c r="F6" s="11" t="s">
        <v>890</v>
      </c>
      <c r="G6" s="11" t="s">
        <v>498</v>
      </c>
      <c r="H6" s="11">
        <v>0</v>
      </c>
      <c r="I6" s="11">
        <v>17</v>
      </c>
      <c r="J6" s="225">
        <v>43241</v>
      </c>
      <c r="K6" s="225">
        <v>43241</v>
      </c>
      <c r="L6" s="11">
        <v>110</v>
      </c>
      <c r="M6" s="11">
        <v>131</v>
      </c>
      <c r="N6" s="11" t="s">
        <v>498</v>
      </c>
      <c r="O6" s="11">
        <v>17</v>
      </c>
      <c r="P6" s="11" t="s">
        <v>543</v>
      </c>
      <c r="Q6" s="11">
        <v>899999061</v>
      </c>
      <c r="R6" s="11" t="s">
        <v>497</v>
      </c>
      <c r="S6" s="26">
        <v>510056174</v>
      </c>
      <c r="T6" s="26"/>
      <c r="U6" s="26"/>
      <c r="V6" s="26">
        <v>510056174</v>
      </c>
      <c r="W6" s="11" t="str">
        <f>VLOOKUP(MONTH(J6),'PLANO DISPONIBILIDADES 28-04-20'!$W$2:$X$13,2,0)</f>
        <v>MAYO</v>
      </c>
      <c r="X6" s="11" t="str">
        <f>VLOOKUP(L6,'PLANO PREDIS EJECUCIONES'!$J$2:$Y$217,16,0)</f>
        <v>3-1-1-01-01-00-0000-00</v>
      </c>
      <c r="AB6" s="3" t="s">
        <v>38</v>
      </c>
      <c r="AC6" s="26" t="s">
        <v>188</v>
      </c>
      <c r="AD6" s="26" t="s">
        <v>186</v>
      </c>
      <c r="AE6" s="26" t="s">
        <v>184</v>
      </c>
      <c r="AF6" s="26" t="s">
        <v>180</v>
      </c>
      <c r="AG6" s="26" t="s">
        <v>179</v>
      </c>
      <c r="AH6" s="26" t="s">
        <v>178</v>
      </c>
      <c r="AI6" s="26" t="s">
        <v>177</v>
      </c>
      <c r="AJ6" s="26" t="s">
        <v>176</v>
      </c>
      <c r="AK6" s="26" t="s">
        <v>175</v>
      </c>
      <c r="AL6" s="26" t="s">
        <v>174</v>
      </c>
      <c r="AM6" s="26" t="s">
        <v>182</v>
      </c>
      <c r="AN6" s="26" t="s">
        <v>173</v>
      </c>
      <c r="AO6" s="26" t="s">
        <v>39</v>
      </c>
      <c r="AP6"/>
    </row>
    <row r="7" spans="1:61" x14ac:dyDescent="0.25">
      <c r="A7" s="11">
        <v>2018</v>
      </c>
      <c r="B7" s="11">
        <v>136</v>
      </c>
      <c r="C7" s="11">
        <v>1</v>
      </c>
      <c r="D7" s="11" t="s">
        <v>601</v>
      </c>
      <c r="E7" s="11" t="s">
        <v>890</v>
      </c>
      <c r="F7" s="11" t="s">
        <v>890</v>
      </c>
      <c r="G7" s="11" t="s">
        <v>498</v>
      </c>
      <c r="H7" s="11">
        <v>0</v>
      </c>
      <c r="I7" s="11">
        <v>21</v>
      </c>
      <c r="J7" s="225">
        <v>43259</v>
      </c>
      <c r="K7" s="225">
        <v>43259</v>
      </c>
      <c r="L7" s="11">
        <v>118</v>
      </c>
      <c r="M7" s="11">
        <v>135</v>
      </c>
      <c r="N7" s="11" t="s">
        <v>498</v>
      </c>
      <c r="O7" s="11">
        <v>21</v>
      </c>
      <c r="P7" s="11" t="s">
        <v>543</v>
      </c>
      <c r="Q7" s="11">
        <v>899999061</v>
      </c>
      <c r="R7" s="11" t="s">
        <v>497</v>
      </c>
      <c r="S7" s="26">
        <v>548879609</v>
      </c>
      <c r="T7" s="26"/>
      <c r="U7" s="26"/>
      <c r="V7" s="26">
        <v>548879609</v>
      </c>
      <c r="W7" s="11" t="str">
        <f>VLOOKUP(MONTH(J7),'PLANO DISPONIBILIDADES 28-04-20'!$W$2:$X$13,2,0)</f>
        <v>JUNIO</v>
      </c>
      <c r="X7" s="11" t="str">
        <f>VLOOKUP(L7,'PLANO PREDIS EJECUCIONES'!$J$2:$Y$217,16,0)</f>
        <v>3-1-1-01-01-00-0000-00</v>
      </c>
      <c r="AB7" s="49" t="s">
        <v>238</v>
      </c>
      <c r="AC7" s="26">
        <v>769826128</v>
      </c>
      <c r="AD7" s="26">
        <v>837141330</v>
      </c>
      <c r="AE7" s="26">
        <v>800828051</v>
      </c>
      <c r="AF7" s="26">
        <v>794807228</v>
      </c>
      <c r="AG7" s="26">
        <v>1770927540</v>
      </c>
      <c r="AH7" s="26">
        <v>843102360</v>
      </c>
      <c r="AI7" s="26">
        <v>725519543</v>
      </c>
      <c r="AJ7" s="26">
        <v>849374758</v>
      </c>
      <c r="AK7" s="26">
        <v>755270876</v>
      </c>
      <c r="AL7" s="26">
        <v>776640629</v>
      </c>
      <c r="AM7" s="26">
        <v>783770198</v>
      </c>
      <c r="AN7" s="26">
        <v>1829399926</v>
      </c>
      <c r="AO7" s="26">
        <v>11536608567</v>
      </c>
      <c r="AP7"/>
    </row>
    <row r="8" spans="1:61" x14ac:dyDescent="0.25">
      <c r="A8" s="11">
        <v>2018</v>
      </c>
      <c r="B8" s="11">
        <v>136</v>
      </c>
      <c r="C8" s="11">
        <v>1</v>
      </c>
      <c r="D8" s="11" t="s">
        <v>601</v>
      </c>
      <c r="E8" s="11" t="s">
        <v>890</v>
      </c>
      <c r="F8" s="11" t="s">
        <v>890</v>
      </c>
      <c r="G8" s="11" t="s">
        <v>498</v>
      </c>
      <c r="H8" s="11">
        <v>0</v>
      </c>
      <c r="I8" s="11">
        <v>25</v>
      </c>
      <c r="J8" s="225">
        <v>43298</v>
      </c>
      <c r="K8" s="225">
        <v>43298</v>
      </c>
      <c r="L8" s="11">
        <v>126</v>
      </c>
      <c r="M8" s="11">
        <v>151</v>
      </c>
      <c r="N8" s="11" t="s">
        <v>498</v>
      </c>
      <c r="O8" s="11">
        <v>24</v>
      </c>
      <c r="P8" s="11" t="s">
        <v>543</v>
      </c>
      <c r="Q8" s="11">
        <v>899999061</v>
      </c>
      <c r="R8" s="11" t="s">
        <v>497</v>
      </c>
      <c r="S8" s="26">
        <v>550860320</v>
      </c>
      <c r="T8" s="26"/>
      <c r="U8" s="26"/>
      <c r="V8" s="26">
        <v>550860320</v>
      </c>
      <c r="W8" s="11" t="str">
        <f>VLOOKUP(MONTH(J8),'PLANO DISPONIBILIDADES 28-04-20'!$W$2:$X$13,2,0)</f>
        <v>JULIO</v>
      </c>
      <c r="X8" s="11" t="str">
        <f>VLOOKUP(L8,'PLANO PREDIS EJECUCIONES'!$J$2:$Y$217,16,0)</f>
        <v>3-1-1-01-01-00-0000-00</v>
      </c>
      <c r="AB8" s="49" t="s">
        <v>266</v>
      </c>
      <c r="AD8" s="26">
        <v>19947365</v>
      </c>
      <c r="AE8" s="26">
        <v>117291261</v>
      </c>
      <c r="AF8" s="26">
        <v>135503266</v>
      </c>
      <c r="AG8" s="26">
        <v>144207533</v>
      </c>
      <c r="AH8" s="26">
        <v>119433850</v>
      </c>
      <c r="AI8" s="26">
        <v>139520620</v>
      </c>
      <c r="AJ8" s="26">
        <v>119433850</v>
      </c>
      <c r="AK8" s="26">
        <v>111399142</v>
      </c>
      <c r="AL8" s="26">
        <v>236208120</v>
      </c>
      <c r="AM8" s="26">
        <v>178537974</v>
      </c>
      <c r="AN8" s="26">
        <v>321693809</v>
      </c>
      <c r="AO8" s="26">
        <v>1643176790</v>
      </c>
      <c r="AP8"/>
    </row>
    <row r="9" spans="1:61" x14ac:dyDescent="0.25">
      <c r="A9" s="11">
        <v>2018</v>
      </c>
      <c r="B9" s="11">
        <v>136</v>
      </c>
      <c r="C9" s="11">
        <v>1</v>
      </c>
      <c r="D9" s="11" t="s">
        <v>601</v>
      </c>
      <c r="E9" s="11" t="s">
        <v>890</v>
      </c>
      <c r="F9" s="11" t="s">
        <v>890</v>
      </c>
      <c r="G9" s="11" t="s">
        <v>498</v>
      </c>
      <c r="H9" s="11">
        <v>0</v>
      </c>
      <c r="I9" s="11">
        <v>29</v>
      </c>
      <c r="J9" s="225">
        <v>43334</v>
      </c>
      <c r="K9" s="225">
        <v>43334</v>
      </c>
      <c r="L9" s="11">
        <v>141</v>
      </c>
      <c r="M9" s="11">
        <v>168</v>
      </c>
      <c r="N9" s="11" t="s">
        <v>498</v>
      </c>
      <c r="O9" s="11">
        <v>29</v>
      </c>
      <c r="P9" s="11" t="s">
        <v>543</v>
      </c>
      <c r="Q9" s="11">
        <v>899999061</v>
      </c>
      <c r="R9" s="11" t="s">
        <v>497</v>
      </c>
      <c r="S9" s="26">
        <v>481046418</v>
      </c>
      <c r="T9" s="26"/>
      <c r="U9" s="26"/>
      <c r="V9" s="26">
        <v>481046418</v>
      </c>
      <c r="W9" s="11" t="str">
        <f>VLOOKUP(MONTH(J9),'PLANO DISPONIBILIDADES 28-04-20'!$W$2:$X$13,2,0)</f>
        <v>AGOSTO</v>
      </c>
      <c r="X9" s="11" t="str">
        <f>VLOOKUP(L9,'PLANO PREDIS EJECUCIONES'!$J$2:$Y$217,16,0)</f>
        <v>3-1-1-01-01-00-0000-00</v>
      </c>
      <c r="AB9" s="49" t="s">
        <v>337</v>
      </c>
      <c r="AD9" s="26">
        <v>47159274</v>
      </c>
      <c r="AE9" s="26">
        <v>216447358</v>
      </c>
      <c r="AF9" s="26">
        <v>227563290</v>
      </c>
      <c r="AG9" s="26">
        <v>257436745</v>
      </c>
      <c r="AH9" s="26">
        <v>215531042</v>
      </c>
      <c r="AI9" s="26">
        <v>305591070</v>
      </c>
      <c r="AJ9" s="26">
        <v>228384195</v>
      </c>
      <c r="AK9" s="26">
        <v>338378292</v>
      </c>
      <c r="AL9" s="26">
        <v>307750138</v>
      </c>
      <c r="AM9" s="26">
        <v>369215066</v>
      </c>
      <c r="AN9" s="26">
        <v>455598024</v>
      </c>
      <c r="AO9" s="26">
        <v>2969054494</v>
      </c>
      <c r="AP9"/>
    </row>
    <row r="10" spans="1:61" x14ac:dyDescent="0.25">
      <c r="A10" s="11">
        <v>2018</v>
      </c>
      <c r="B10" s="11">
        <v>136</v>
      </c>
      <c r="C10" s="11">
        <v>1</v>
      </c>
      <c r="D10" s="11" t="s">
        <v>601</v>
      </c>
      <c r="E10" s="11" t="s">
        <v>890</v>
      </c>
      <c r="F10" s="11" t="s">
        <v>890</v>
      </c>
      <c r="G10" s="11" t="s">
        <v>498</v>
      </c>
      <c r="H10" s="11">
        <v>0</v>
      </c>
      <c r="I10" s="11">
        <v>32</v>
      </c>
      <c r="J10" s="225">
        <v>43348</v>
      </c>
      <c r="K10" s="225">
        <v>43348</v>
      </c>
      <c r="L10" s="11">
        <v>154</v>
      </c>
      <c r="M10" s="11">
        <v>179</v>
      </c>
      <c r="N10" s="11" t="s">
        <v>498</v>
      </c>
      <c r="O10" s="11">
        <v>32</v>
      </c>
      <c r="P10" s="11" t="s">
        <v>543</v>
      </c>
      <c r="Q10" s="11">
        <v>899999061</v>
      </c>
      <c r="R10" s="11" t="s">
        <v>497</v>
      </c>
      <c r="S10" s="26">
        <v>9851676</v>
      </c>
      <c r="T10" s="26"/>
      <c r="U10" s="26"/>
      <c r="V10" s="26">
        <v>9851676</v>
      </c>
      <c r="W10" s="11" t="str">
        <f>VLOOKUP(MONTH(J10),'PLANO DISPONIBILIDADES 28-04-20'!$W$2:$X$13,2,0)</f>
        <v>SEPTIEMBRE</v>
      </c>
      <c r="X10" s="11" t="str">
        <f>VLOOKUP(L10,'PLANO PREDIS EJECUCIONES'!$J$2:$Y$217,16,0)</f>
        <v>3-1-1-01-01-00-0000-00</v>
      </c>
      <c r="AB10" s="49" t="s">
        <v>365</v>
      </c>
      <c r="AD10" s="26">
        <v>15980141</v>
      </c>
      <c r="AE10" s="26">
        <v>61599428</v>
      </c>
      <c r="AF10" s="26">
        <v>61599428</v>
      </c>
      <c r="AG10" s="26">
        <v>61599428</v>
      </c>
      <c r="AH10" s="26">
        <v>61599428</v>
      </c>
      <c r="AI10" s="26">
        <v>61599428</v>
      </c>
      <c r="AJ10" s="26">
        <v>61599428</v>
      </c>
      <c r="AK10" s="26">
        <v>61599428</v>
      </c>
      <c r="AL10" s="26">
        <v>73156078</v>
      </c>
      <c r="AM10" s="26">
        <v>61599428</v>
      </c>
      <c r="AN10" s="26">
        <v>147921715</v>
      </c>
      <c r="AO10" s="26">
        <v>729853358</v>
      </c>
      <c r="AP10"/>
    </row>
    <row r="11" spans="1:61" x14ac:dyDescent="0.25">
      <c r="A11" s="11">
        <v>2018</v>
      </c>
      <c r="B11" s="11">
        <v>136</v>
      </c>
      <c r="C11" s="11">
        <v>1</v>
      </c>
      <c r="D11" s="11" t="s">
        <v>601</v>
      </c>
      <c r="E11" s="11" t="s">
        <v>890</v>
      </c>
      <c r="F11" s="11" t="s">
        <v>890</v>
      </c>
      <c r="G11" s="11" t="s">
        <v>498</v>
      </c>
      <c r="H11" s="11">
        <v>0</v>
      </c>
      <c r="I11" s="11">
        <v>33</v>
      </c>
      <c r="J11" s="225">
        <v>43361</v>
      </c>
      <c r="K11" s="225">
        <v>43361</v>
      </c>
      <c r="L11" s="11">
        <v>161</v>
      </c>
      <c r="M11" s="11">
        <v>185</v>
      </c>
      <c r="N11" s="11" t="s">
        <v>498</v>
      </c>
      <c r="O11" s="11">
        <v>33</v>
      </c>
      <c r="P11" s="11" t="s">
        <v>543</v>
      </c>
      <c r="Q11" s="11">
        <v>899999061</v>
      </c>
      <c r="R11" s="11" t="s">
        <v>497</v>
      </c>
      <c r="S11" s="26">
        <v>529390307</v>
      </c>
      <c r="T11" s="26"/>
      <c r="U11" s="26"/>
      <c r="V11" s="26">
        <v>529390307</v>
      </c>
      <c r="W11" s="11" t="str">
        <f>VLOOKUP(MONTH(J11),'PLANO DISPONIBILIDADES 28-04-20'!$W$2:$X$13,2,0)</f>
        <v>SEPTIEMBRE</v>
      </c>
      <c r="X11" s="11" t="str">
        <f>VLOOKUP(L11,'PLANO PREDIS EJECUCIONES'!$J$2:$Y$217,16,0)</f>
        <v>3-1-1-01-01-00-0000-00</v>
      </c>
      <c r="AB11" s="49" t="s">
        <v>381</v>
      </c>
      <c r="AD11" s="26">
        <v>15725961</v>
      </c>
      <c r="AE11" s="26">
        <v>389832518</v>
      </c>
      <c r="AF11" s="26">
        <v>150608008</v>
      </c>
      <c r="AG11" s="26">
        <v>209113419</v>
      </c>
      <c r="AH11" s="26">
        <v>152455048</v>
      </c>
      <c r="AI11" s="26">
        <v>626507249</v>
      </c>
      <c r="AJ11" s="26">
        <v>178827910</v>
      </c>
      <c r="AK11" s="26">
        <v>1572401285</v>
      </c>
      <c r="AL11" s="26">
        <v>133428154</v>
      </c>
      <c r="AM11" s="26">
        <v>521344051</v>
      </c>
      <c r="AN11" s="26">
        <v>717961593</v>
      </c>
      <c r="AO11" s="26">
        <v>4668205196</v>
      </c>
      <c r="AP11"/>
    </row>
    <row r="12" spans="1:61" x14ac:dyDescent="0.25">
      <c r="A12" s="11">
        <v>2018</v>
      </c>
      <c r="B12" s="11">
        <v>136</v>
      </c>
      <c r="C12" s="11">
        <v>1</v>
      </c>
      <c r="D12" s="11" t="s">
        <v>601</v>
      </c>
      <c r="E12" s="11" t="s">
        <v>890</v>
      </c>
      <c r="F12" s="11" t="s">
        <v>890</v>
      </c>
      <c r="G12" s="11" t="s">
        <v>498</v>
      </c>
      <c r="H12" s="11">
        <v>0</v>
      </c>
      <c r="I12" s="11">
        <v>38</v>
      </c>
      <c r="J12" s="225">
        <v>43392</v>
      </c>
      <c r="K12" s="225">
        <v>43392</v>
      </c>
      <c r="L12" s="11">
        <v>179</v>
      </c>
      <c r="M12" s="11">
        <v>199</v>
      </c>
      <c r="N12" s="11" t="s">
        <v>498</v>
      </c>
      <c r="O12" s="11">
        <v>37</v>
      </c>
      <c r="P12" s="11" t="s">
        <v>543</v>
      </c>
      <c r="Q12" s="11">
        <v>899999061</v>
      </c>
      <c r="R12" s="11" t="s">
        <v>497</v>
      </c>
      <c r="S12" s="26">
        <v>502215412</v>
      </c>
      <c r="T12" s="26"/>
      <c r="U12" s="26"/>
      <c r="V12" s="26">
        <v>502215412</v>
      </c>
      <c r="W12" s="11" t="str">
        <f>VLOOKUP(MONTH(J12),'PLANO DISPONIBILIDADES 28-04-20'!$W$2:$X$13,2,0)</f>
        <v>OCTUBRE</v>
      </c>
      <c r="X12" s="11" t="str">
        <f>VLOOKUP(L12,'PLANO PREDIS EJECUCIONES'!$J$2:$Y$217,16,0)</f>
        <v>3-1-1-01-01-00-0000-00</v>
      </c>
      <c r="AB12" s="49" t="s">
        <v>329</v>
      </c>
      <c r="AG12" s="26">
        <v>3118893</v>
      </c>
      <c r="AJ12" s="26">
        <v>3951322</v>
      </c>
      <c r="AK12" s="26">
        <v>2530843</v>
      </c>
      <c r="AL12" s="26">
        <v>2160919</v>
      </c>
      <c r="AM12" s="26">
        <v>3811107</v>
      </c>
      <c r="AN12" s="26">
        <v>12854116</v>
      </c>
      <c r="AO12" s="26">
        <v>28427200</v>
      </c>
      <c r="AP12"/>
    </row>
    <row r="13" spans="1:61" x14ac:dyDescent="0.25">
      <c r="A13" s="11">
        <v>2018</v>
      </c>
      <c r="B13" s="11">
        <v>136</v>
      </c>
      <c r="C13" s="11">
        <v>1</v>
      </c>
      <c r="D13" s="11" t="s">
        <v>601</v>
      </c>
      <c r="E13" s="11" t="s">
        <v>890</v>
      </c>
      <c r="F13" s="11" t="s">
        <v>890</v>
      </c>
      <c r="G13" s="11" t="s">
        <v>498</v>
      </c>
      <c r="H13" s="11">
        <v>0</v>
      </c>
      <c r="I13" s="11">
        <v>44</v>
      </c>
      <c r="J13" s="225">
        <v>43424</v>
      </c>
      <c r="K13" s="225">
        <v>43424</v>
      </c>
      <c r="L13" s="11">
        <v>199</v>
      </c>
      <c r="M13" s="11">
        <v>214</v>
      </c>
      <c r="N13" s="11" t="s">
        <v>498</v>
      </c>
      <c r="O13" s="11">
        <v>44</v>
      </c>
      <c r="P13" s="11" t="s">
        <v>543</v>
      </c>
      <c r="Q13" s="11">
        <v>899999061</v>
      </c>
      <c r="R13" s="11" t="s">
        <v>497</v>
      </c>
      <c r="S13" s="26">
        <v>511266717</v>
      </c>
      <c r="T13" s="26"/>
      <c r="U13" s="26"/>
      <c r="V13" s="26">
        <v>511266717</v>
      </c>
      <c r="W13" s="11" t="str">
        <f>VLOOKUP(MONTH(J13),'PLANO DISPONIBILIDADES 28-04-20'!$W$2:$X$13,2,0)</f>
        <v>NOVIEMBRE</v>
      </c>
      <c r="X13" s="11" t="str">
        <f>VLOOKUP(L13,'PLANO PREDIS EJECUCIONES'!$J$2:$Y$217,16,0)</f>
        <v>3-1-1-01-01-00-0000-00</v>
      </c>
      <c r="AB13" s="49" t="s">
        <v>638</v>
      </c>
      <c r="AD13" s="26">
        <v>226985723</v>
      </c>
      <c r="AE13" s="26">
        <v>247802628</v>
      </c>
      <c r="AF13" s="26">
        <v>233787785</v>
      </c>
      <c r="AG13" s="26">
        <v>233607776</v>
      </c>
      <c r="AH13" s="26">
        <v>331710337</v>
      </c>
      <c r="AI13" s="26">
        <v>243494736</v>
      </c>
      <c r="AJ13" s="26">
        <v>1060415345</v>
      </c>
      <c r="AK13" s="26">
        <v>613947702</v>
      </c>
      <c r="AL13" s="26">
        <v>238678751</v>
      </c>
      <c r="AM13" s="26">
        <v>238515840</v>
      </c>
      <c r="AN13" s="26">
        <v>1562100275</v>
      </c>
      <c r="AO13" s="26">
        <v>5231046898</v>
      </c>
      <c r="AP13"/>
    </row>
    <row r="14" spans="1:61" x14ac:dyDescent="0.25">
      <c r="A14" s="11">
        <v>2018</v>
      </c>
      <c r="B14" s="11">
        <v>136</v>
      </c>
      <c r="C14" s="11">
        <v>1</v>
      </c>
      <c r="D14" s="11" t="s">
        <v>601</v>
      </c>
      <c r="E14" s="11" t="s">
        <v>890</v>
      </c>
      <c r="F14" s="11" t="s">
        <v>890</v>
      </c>
      <c r="G14" s="11" t="s">
        <v>498</v>
      </c>
      <c r="H14" s="11">
        <v>0</v>
      </c>
      <c r="I14" s="11">
        <v>48</v>
      </c>
      <c r="J14" s="225">
        <v>43441</v>
      </c>
      <c r="K14" s="225">
        <v>43441</v>
      </c>
      <c r="L14" s="11">
        <v>207</v>
      </c>
      <c r="M14" s="11">
        <v>224</v>
      </c>
      <c r="N14" s="11" t="s">
        <v>498</v>
      </c>
      <c r="O14" s="11">
        <v>47</v>
      </c>
      <c r="P14" s="11" t="s">
        <v>543</v>
      </c>
      <c r="Q14" s="11">
        <v>899999061</v>
      </c>
      <c r="R14" s="11" t="s">
        <v>497</v>
      </c>
      <c r="S14" s="26">
        <v>531381783</v>
      </c>
      <c r="T14" s="26"/>
      <c r="U14" s="26"/>
      <c r="V14" s="26">
        <v>531381783</v>
      </c>
      <c r="W14" s="11" t="str">
        <f>VLOOKUP(MONTH(J14),'PLANO DISPONIBILIDADES 28-04-20'!$W$2:$X$13,2,0)</f>
        <v>DICIEMBRE</v>
      </c>
      <c r="X14" s="11" t="str">
        <f>VLOOKUP(L14,'PLANO PREDIS EJECUCIONES'!$J$2:$Y$217,16,0)</f>
        <v>3-1-1-01-01-00-0000-00</v>
      </c>
      <c r="AB14" s="49" t="s">
        <v>327</v>
      </c>
      <c r="AG14" s="26">
        <v>223139212</v>
      </c>
      <c r="AH14" s="26">
        <v>33175683</v>
      </c>
      <c r="AI14" s="26">
        <v>30382311</v>
      </c>
      <c r="AJ14" s="26">
        <v>32191594</v>
      </c>
      <c r="AK14" s="26">
        <v>36845616</v>
      </c>
      <c r="AL14" s="26">
        <v>34297126</v>
      </c>
      <c r="AN14" s="26">
        <v>93599410</v>
      </c>
      <c r="AO14" s="26">
        <v>483630952</v>
      </c>
      <c r="AP14"/>
    </row>
    <row r="15" spans="1:61" x14ac:dyDescent="0.25">
      <c r="A15" s="11">
        <v>2018</v>
      </c>
      <c r="B15" s="11">
        <v>136</v>
      </c>
      <c r="C15" s="11">
        <v>1</v>
      </c>
      <c r="D15" s="11" t="s">
        <v>601</v>
      </c>
      <c r="E15" s="11" t="s">
        <v>890</v>
      </c>
      <c r="F15" s="11" t="s">
        <v>890</v>
      </c>
      <c r="G15" s="11" t="s">
        <v>498</v>
      </c>
      <c r="H15" s="11">
        <v>0</v>
      </c>
      <c r="I15" s="11">
        <v>50</v>
      </c>
      <c r="J15" s="225">
        <v>43453</v>
      </c>
      <c r="K15" s="225">
        <v>43453</v>
      </c>
      <c r="L15" s="11">
        <v>207</v>
      </c>
      <c r="M15" s="11">
        <v>224</v>
      </c>
      <c r="N15" s="11" t="s">
        <v>498</v>
      </c>
      <c r="O15" s="11">
        <v>47</v>
      </c>
      <c r="P15" s="11" t="s">
        <v>543</v>
      </c>
      <c r="Q15" s="11">
        <v>899999061</v>
      </c>
      <c r="R15" s="11" t="s">
        <v>497</v>
      </c>
      <c r="S15" s="26">
        <v>62218093</v>
      </c>
      <c r="T15" s="26"/>
      <c r="U15" s="26"/>
      <c r="V15" s="26">
        <v>62218093</v>
      </c>
      <c r="W15" s="11" t="str">
        <f>VLOOKUP(MONTH(J15),'PLANO DISPONIBILIDADES 28-04-20'!$W$2:$X$13,2,0)</f>
        <v>DICIEMBRE</v>
      </c>
      <c r="X15" s="11" t="str">
        <f>VLOOKUP(L15,'PLANO PREDIS EJECUCIONES'!$J$2:$Y$217,16,0)</f>
        <v>3-1-1-01-01-00-0000-00</v>
      </c>
      <c r="AB15" s="49" t="s">
        <v>402</v>
      </c>
      <c r="AE15" s="26">
        <v>20086770</v>
      </c>
      <c r="AF15" s="26">
        <v>20086770</v>
      </c>
      <c r="AG15" s="26">
        <v>20086770</v>
      </c>
      <c r="AH15" s="26">
        <v>10043385</v>
      </c>
      <c r="AK15" s="26">
        <v>10266571</v>
      </c>
      <c r="AL15" s="26">
        <v>27585123</v>
      </c>
      <c r="AM15" s="26">
        <v>20086770</v>
      </c>
      <c r="AN15" s="26">
        <v>312088751</v>
      </c>
      <c r="AO15" s="26">
        <v>440330910</v>
      </c>
      <c r="AP15"/>
      <c r="AS15" s="11" t="s">
        <v>570</v>
      </c>
      <c r="AT15" s="257" t="s">
        <v>206</v>
      </c>
      <c r="AU15" s="257" t="s">
        <v>204</v>
      </c>
      <c r="AV15" s="257" t="s">
        <v>202</v>
      </c>
      <c r="AW15" s="257" t="s">
        <v>200</v>
      </c>
      <c r="AX15" s="257" t="s">
        <v>198</v>
      </c>
      <c r="AY15" s="257" t="s">
        <v>196</v>
      </c>
      <c r="AZ15" s="257" t="s">
        <v>194</v>
      </c>
      <c r="BA15" s="257" t="s">
        <v>195</v>
      </c>
      <c r="BB15" s="257" t="s">
        <v>189</v>
      </c>
      <c r="BC15" s="257" t="s">
        <v>187</v>
      </c>
      <c r="BD15" s="257" t="s">
        <v>185</v>
      </c>
      <c r="BE15" s="257" t="s">
        <v>183</v>
      </c>
      <c r="BF15" s="257" t="s">
        <v>95</v>
      </c>
      <c r="BH15" s="257" t="s">
        <v>843</v>
      </c>
    </row>
    <row r="16" spans="1:61" x14ac:dyDescent="0.25">
      <c r="A16" s="11">
        <v>2018</v>
      </c>
      <c r="B16" s="11">
        <v>136</v>
      </c>
      <c r="C16" s="11">
        <v>1</v>
      </c>
      <c r="D16" s="11" t="s">
        <v>601</v>
      </c>
      <c r="E16" s="11" t="s">
        <v>890</v>
      </c>
      <c r="F16" s="11" t="s">
        <v>890</v>
      </c>
      <c r="G16" s="11" t="s">
        <v>498</v>
      </c>
      <c r="H16" s="11">
        <v>0</v>
      </c>
      <c r="I16" s="11">
        <v>1</v>
      </c>
      <c r="J16" s="225">
        <v>43122</v>
      </c>
      <c r="K16" s="225">
        <v>43122</v>
      </c>
      <c r="L16" s="11">
        <v>19</v>
      </c>
      <c r="M16" s="11">
        <v>90</v>
      </c>
      <c r="N16" s="11" t="s">
        <v>498</v>
      </c>
      <c r="O16" s="11">
        <v>1</v>
      </c>
      <c r="P16" s="11" t="s">
        <v>543</v>
      </c>
      <c r="Q16" s="11">
        <v>899999061</v>
      </c>
      <c r="R16" s="11" t="s">
        <v>497</v>
      </c>
      <c r="S16" s="26">
        <v>40305468</v>
      </c>
      <c r="T16" s="26"/>
      <c r="U16" s="26"/>
      <c r="V16" s="26">
        <v>40305468</v>
      </c>
      <c r="W16" s="11" t="str">
        <f>VLOOKUP(MONTH(J16),'PLANO DISPONIBILIDADES 28-04-20'!$W$2:$X$13,2,0)</f>
        <v>ENERO</v>
      </c>
      <c r="X16" s="11" t="str">
        <f>VLOOKUP(L16,'PLANO PREDIS EJECUCIONES'!$J$2:$Y$217,16,0)</f>
        <v>3-1-1-01-01-00-0000-00</v>
      </c>
      <c r="AB16" s="49" t="s">
        <v>317</v>
      </c>
      <c r="AH16" s="26">
        <v>15120792</v>
      </c>
      <c r="AI16" s="26">
        <v>15120792</v>
      </c>
      <c r="AJ16" s="26">
        <v>15120792</v>
      </c>
      <c r="AK16" s="26">
        <v>15120792</v>
      </c>
      <c r="AL16" s="26">
        <v>14750098</v>
      </c>
      <c r="AN16" s="26">
        <v>14787583</v>
      </c>
      <c r="AO16" s="26">
        <v>90020849</v>
      </c>
      <c r="AP16"/>
      <c r="AS16" s="252" t="s">
        <v>337</v>
      </c>
      <c r="AT16" s="4">
        <f>VLOOKUP($AS$16,$AB$7:$AO$42,2,0)</f>
        <v>0</v>
      </c>
      <c r="AU16" s="4">
        <f>VLOOKUP($AS$16,$AB$7:$AO$42,3,0)</f>
        <v>47159274</v>
      </c>
      <c r="AV16" s="4">
        <f>VLOOKUP($AS$16,$AB$7:$AO$42,4,0)</f>
        <v>216447358</v>
      </c>
      <c r="AW16" s="4">
        <f>VLOOKUP($AS$16,$AB$7:$AO$42,12,0)</f>
        <v>369215066</v>
      </c>
      <c r="AX16" s="4">
        <f>VLOOKUP($AS$16,$AB$7:$AO$42,5,0)</f>
        <v>227563290</v>
      </c>
      <c r="AY16" s="4">
        <f>VLOOKUP($AS$16,$AB$7:$AO$42,6,0)</f>
        <v>257436745</v>
      </c>
      <c r="AZ16" s="4">
        <f>VLOOKUP($AS$16,$AB$7:$AO$42,7,0)</f>
        <v>215531042</v>
      </c>
      <c r="BA16" s="4">
        <f>VLOOKUP($AS$16,$AB$7:$AO$42,8,0)</f>
        <v>305591070</v>
      </c>
      <c r="BB16" s="4">
        <f>VLOOKUP($AS$16,$AB$7:$AO$42,9,0)</f>
        <v>228384195</v>
      </c>
      <c r="BC16" s="344">
        <f>VLOOKUP($AS$16,$AB$7:$AO$42,10,0)+1970640</f>
        <v>340348932</v>
      </c>
      <c r="BD16" s="4">
        <f>VLOOKUP($AS$16,$AB$7:$AO$42,11,0)</f>
        <v>307750138</v>
      </c>
      <c r="BE16" s="4">
        <f>VLOOKUP($AS$16,$AB$7:$AO$42,13,0)</f>
        <v>455598024</v>
      </c>
      <c r="BF16" s="4">
        <f>SUM(AT16:BE16)</f>
        <v>2971025134</v>
      </c>
      <c r="BH16" s="26">
        <v>2756021362</v>
      </c>
      <c r="BI16" s="26">
        <f>BH16-BF16</f>
        <v>-215003772</v>
      </c>
    </row>
    <row r="17" spans="1:61" x14ac:dyDescent="0.25">
      <c r="A17" s="11">
        <v>2018</v>
      </c>
      <c r="B17" s="11">
        <v>136</v>
      </c>
      <c r="C17" s="11">
        <v>1</v>
      </c>
      <c r="D17" s="11" t="s">
        <v>601</v>
      </c>
      <c r="E17" s="11" t="s">
        <v>890</v>
      </c>
      <c r="F17" s="11" t="s">
        <v>890</v>
      </c>
      <c r="G17" s="11" t="s">
        <v>498</v>
      </c>
      <c r="H17" s="11">
        <v>0</v>
      </c>
      <c r="I17" s="11">
        <v>4</v>
      </c>
      <c r="J17" s="225">
        <v>43150</v>
      </c>
      <c r="K17" s="225">
        <v>43150</v>
      </c>
      <c r="L17" s="11">
        <v>84</v>
      </c>
      <c r="M17" s="11">
        <v>111</v>
      </c>
      <c r="N17" s="11" t="s">
        <v>498</v>
      </c>
      <c r="O17" s="11">
        <v>4</v>
      </c>
      <c r="P17" s="11" t="s">
        <v>543</v>
      </c>
      <c r="Q17" s="11">
        <v>899999061</v>
      </c>
      <c r="R17" s="11" t="s">
        <v>497</v>
      </c>
      <c r="S17" s="26">
        <v>42844734</v>
      </c>
      <c r="T17" s="26"/>
      <c r="U17" s="26"/>
      <c r="V17" s="26">
        <v>42844734</v>
      </c>
      <c r="W17" s="11" t="str">
        <f>VLOOKUP(MONTH(J17),'PLANO DISPONIBILIDADES 28-04-20'!$W$2:$X$13,2,0)</f>
        <v>FEBRERO</v>
      </c>
      <c r="X17" s="11" t="str">
        <f>VLOOKUP(L17,'PLANO PREDIS EJECUCIONES'!$J$2:$Y$217,16,0)</f>
        <v>3-1-1-01-01-00-0000-00</v>
      </c>
      <c r="AB17" s="49" t="s">
        <v>331</v>
      </c>
      <c r="AJ17" s="26">
        <v>21976435</v>
      </c>
      <c r="AO17" s="26">
        <v>21976435</v>
      </c>
      <c r="AP17"/>
      <c r="AS17" s="252" t="s">
        <v>365</v>
      </c>
      <c r="AT17" s="4">
        <f>VLOOKUP($AS$17,$AB$7:$AO$42,2,0)</f>
        <v>0</v>
      </c>
      <c r="AU17" s="4">
        <f>VLOOKUP($AS$17,$AB$7:$AO$42,3,0)</f>
        <v>15980141</v>
      </c>
      <c r="AV17" s="4">
        <f>VLOOKUP($AS$17,$AB$7:$AO$42,4,0)</f>
        <v>61599428</v>
      </c>
      <c r="AW17" s="4">
        <f>VLOOKUP($AS$17,$AB$7:$AO$42,12,0)</f>
        <v>61599428</v>
      </c>
      <c r="AX17" s="4">
        <f>VLOOKUP($AS$17,$AB$7:$AO$42,5,0)</f>
        <v>61599428</v>
      </c>
      <c r="AY17" s="4">
        <f>VLOOKUP($AS$17,$AB$7:$AO$42,6,0)</f>
        <v>61599428</v>
      </c>
      <c r="AZ17" s="4">
        <f>VLOOKUP($AS$17,$AB$7:$AO$42,7,0)</f>
        <v>61599428</v>
      </c>
      <c r="BA17" s="4">
        <f>VLOOKUP($AS$17,$AB$7:$AO$42,8,0)</f>
        <v>61599428</v>
      </c>
      <c r="BB17" s="4">
        <f>VLOOKUP($AS$17,$AB$7:$AO$42,9,0)</f>
        <v>61599428</v>
      </c>
      <c r="BC17" s="4">
        <f>VLOOKUP($AS$17,$AB$7:$AO$42,10,0)</f>
        <v>61599428</v>
      </c>
      <c r="BD17" s="4">
        <f>VLOOKUP($AS$17,$AB$7:$AO$42,11,0)</f>
        <v>73156078</v>
      </c>
      <c r="BE17" s="4">
        <f>VLOOKUP($AS$17,$AB$7:$AO$42,13,0)</f>
        <v>147921715</v>
      </c>
      <c r="BF17" s="4">
        <f>SUM(AT17:BE17)</f>
        <v>729853358</v>
      </c>
      <c r="BH17" s="26">
        <v>643531071</v>
      </c>
      <c r="BI17" s="26">
        <f>BH17-BF17</f>
        <v>-86322287</v>
      </c>
    </row>
    <row r="18" spans="1:61" x14ac:dyDescent="0.25">
      <c r="A18" s="11">
        <v>2018</v>
      </c>
      <c r="B18" s="11">
        <v>136</v>
      </c>
      <c r="C18" s="11">
        <v>1</v>
      </c>
      <c r="D18" s="11" t="s">
        <v>601</v>
      </c>
      <c r="E18" s="11" t="s">
        <v>890</v>
      </c>
      <c r="F18" s="11" t="s">
        <v>890</v>
      </c>
      <c r="G18" s="11" t="s">
        <v>498</v>
      </c>
      <c r="H18" s="11">
        <v>0</v>
      </c>
      <c r="I18" s="11">
        <v>11</v>
      </c>
      <c r="J18" s="225">
        <v>43174</v>
      </c>
      <c r="K18" s="225">
        <v>43174</v>
      </c>
      <c r="L18" s="11">
        <v>92</v>
      </c>
      <c r="M18" s="11">
        <v>116</v>
      </c>
      <c r="N18" s="11" t="s">
        <v>498</v>
      </c>
      <c r="O18" s="11">
        <v>11</v>
      </c>
      <c r="P18" s="11" t="s">
        <v>543</v>
      </c>
      <c r="Q18" s="11">
        <v>899999061</v>
      </c>
      <c r="R18" s="11" t="s">
        <v>497</v>
      </c>
      <c r="S18" s="26">
        <v>42844734</v>
      </c>
      <c r="T18" s="26"/>
      <c r="U18" s="26"/>
      <c r="V18" s="26">
        <v>42844734</v>
      </c>
      <c r="W18" s="11" t="str">
        <f>VLOOKUP(MONTH(J18),'PLANO DISPONIBILIDADES 28-04-20'!$W$2:$X$13,2,0)</f>
        <v>MARZO</v>
      </c>
      <c r="X18" s="11" t="str">
        <f>VLOOKUP(L18,'PLANO PREDIS EJECUCIONES'!$J$2:$Y$217,16,0)</f>
        <v>3-1-1-01-01-00-0000-00</v>
      </c>
      <c r="AB18" s="49" t="s">
        <v>333</v>
      </c>
      <c r="AJ18" s="26">
        <v>22702022</v>
      </c>
      <c r="AN18" s="26">
        <v>162544194</v>
      </c>
      <c r="AO18" s="26">
        <v>185246216</v>
      </c>
      <c r="AP18"/>
      <c r="AS18" s="252" t="s">
        <v>381</v>
      </c>
      <c r="AT18" s="4">
        <f>VLOOKUP($AS$18,$AB$7:$AO$42,2,0)</f>
        <v>0</v>
      </c>
      <c r="AU18" s="4">
        <f>VLOOKUP($AS$18,$AB$7:$AO$42,3,0)</f>
        <v>15725961</v>
      </c>
      <c r="AV18" s="4">
        <f>VLOOKUP($AS$18,$AB$7:$AO$42,4,0)</f>
        <v>389832518</v>
      </c>
      <c r="AW18" s="4">
        <f>VLOOKUP($AS$18,$AB$7:$AO$42,12,0)</f>
        <v>521344051</v>
      </c>
      <c r="AX18" s="4">
        <f>VLOOKUP($AS$18,$AB$7:$AO$42,5,0)</f>
        <v>150608008</v>
      </c>
      <c r="AY18" s="4">
        <f>VLOOKUP($AS$18,$AB$7:$AO$42,6,0)</f>
        <v>209113419</v>
      </c>
      <c r="AZ18" s="4">
        <f>VLOOKUP($AS$18,$AB$7:$AO$42,7,0)</f>
        <v>152455048</v>
      </c>
      <c r="BA18" s="4">
        <f>VLOOKUP($AS$18,$AB$7:$AO$42,8,0)</f>
        <v>626507249</v>
      </c>
      <c r="BB18" s="4">
        <f>VLOOKUP($AS$18,$AB$7:$AO$42,9,0)</f>
        <v>178827910</v>
      </c>
      <c r="BC18" s="4">
        <f>VLOOKUP($AS$18,$AB$7:$AO$42,10,0)</f>
        <v>1572401285</v>
      </c>
      <c r="BD18" s="4">
        <f>VLOOKUP($AS$18,$AB$7:$AO$42,11,0)</f>
        <v>133428154</v>
      </c>
      <c r="BE18" s="4">
        <f>VLOOKUP($AS$18,$AB$7:$AO$42,13,0)</f>
        <v>717961593</v>
      </c>
      <c r="BF18" s="4">
        <f>SUM(AT18:BE18)</f>
        <v>4668205196</v>
      </c>
      <c r="BH18" s="26">
        <v>4092082069</v>
      </c>
      <c r="BI18" s="26">
        <f>BH18-BF18</f>
        <v>-576123127</v>
      </c>
    </row>
    <row r="19" spans="1:61" x14ac:dyDescent="0.25">
      <c r="A19" s="11">
        <v>2018</v>
      </c>
      <c r="B19" s="11">
        <v>136</v>
      </c>
      <c r="C19" s="11">
        <v>1</v>
      </c>
      <c r="D19" s="11" t="s">
        <v>601</v>
      </c>
      <c r="E19" s="11" t="s">
        <v>890</v>
      </c>
      <c r="F19" s="11" t="s">
        <v>890</v>
      </c>
      <c r="G19" s="11" t="s">
        <v>498</v>
      </c>
      <c r="H19" s="11">
        <v>0</v>
      </c>
      <c r="I19" s="11">
        <v>14</v>
      </c>
      <c r="J19" s="225">
        <v>43209</v>
      </c>
      <c r="K19" s="225">
        <v>43209</v>
      </c>
      <c r="L19" s="11">
        <v>102</v>
      </c>
      <c r="M19" s="11">
        <v>124</v>
      </c>
      <c r="N19" s="11" t="s">
        <v>498</v>
      </c>
      <c r="O19" s="11">
        <v>14</v>
      </c>
      <c r="P19" s="11" t="s">
        <v>543</v>
      </c>
      <c r="Q19" s="11">
        <v>899999061</v>
      </c>
      <c r="R19" s="11" t="s">
        <v>497</v>
      </c>
      <c r="S19" s="26">
        <v>41220668</v>
      </c>
      <c r="T19" s="26"/>
      <c r="U19" s="26"/>
      <c r="V19" s="26">
        <v>41220668</v>
      </c>
      <c r="W19" s="11" t="str">
        <f>VLOOKUP(MONTH(J19),'PLANO DISPONIBILIDADES 28-04-20'!$W$2:$X$13,2,0)</f>
        <v>ABRIL</v>
      </c>
      <c r="X19" s="11" t="str">
        <f>VLOOKUP(L19,'PLANO PREDIS EJECUCIONES'!$J$2:$Y$217,16,0)</f>
        <v>3-1-1-01-01-00-0000-00</v>
      </c>
      <c r="AB19" s="49" t="s">
        <v>663</v>
      </c>
      <c r="AL19" s="26">
        <v>7864977</v>
      </c>
      <c r="AO19" s="26">
        <v>7864977</v>
      </c>
      <c r="AP19"/>
      <c r="AS19" s="252" t="s">
        <v>402</v>
      </c>
      <c r="AT19" s="4">
        <f>VLOOKUP($AS$19,$AB$7:$AO$42,2,0)</f>
        <v>0</v>
      </c>
      <c r="AU19" s="4">
        <f>VLOOKUP($AS$19,$AB$7:$AO$42,3,0)</f>
        <v>0</v>
      </c>
      <c r="AV19" s="4">
        <f>VLOOKUP($AS$19,$AB$7:$AO$42,4,0)</f>
        <v>20086770</v>
      </c>
      <c r="AW19" s="4">
        <f>VLOOKUP($AS$19,$AB$7:$AO$42,12,0)</f>
        <v>20086770</v>
      </c>
      <c r="AX19" s="4">
        <f>VLOOKUP($AS$19,$AB$7:$AO$42,5,0)</f>
        <v>20086770</v>
      </c>
      <c r="AY19" s="4">
        <f>VLOOKUP($AS$19,$AB$7:$AO$42,6,0)</f>
        <v>20086770</v>
      </c>
      <c r="AZ19" s="4">
        <f>VLOOKUP($AS$19,$AB$7:$AO$42,7,0)</f>
        <v>10043385</v>
      </c>
      <c r="BA19" s="4">
        <f>VLOOKUP($AS$19,$AB$7:$AO$42,8,0)</f>
        <v>0</v>
      </c>
      <c r="BB19" s="4">
        <f>VLOOKUP($AS$19,$AB$7:$AO$42,9,0)</f>
        <v>0</v>
      </c>
      <c r="BC19" s="4">
        <f>VLOOKUP($AS$19,$AB$7:$AO$42,10,0)</f>
        <v>10266571</v>
      </c>
      <c r="BD19" s="4">
        <f>VLOOKUP($AS$19,$AB$7:$AO$42,11,0)</f>
        <v>27585123</v>
      </c>
      <c r="BE19" s="4">
        <f>VLOOKUP($AS$19,$AB$7:$AO$42,13,0)</f>
        <v>312088751</v>
      </c>
      <c r="BF19" s="4">
        <f>SUM(AT19:BE19)</f>
        <v>440330910</v>
      </c>
      <c r="BH19" s="26">
        <v>398327950</v>
      </c>
      <c r="BI19" s="26">
        <f>BH19-BF19</f>
        <v>-42002960</v>
      </c>
    </row>
    <row r="20" spans="1:61" x14ac:dyDescent="0.25">
      <c r="A20" s="11">
        <v>2018</v>
      </c>
      <c r="B20" s="11">
        <v>136</v>
      </c>
      <c r="C20" s="11">
        <v>1</v>
      </c>
      <c r="D20" s="11" t="s">
        <v>601</v>
      </c>
      <c r="E20" s="11" t="s">
        <v>890</v>
      </c>
      <c r="F20" s="11" t="s">
        <v>890</v>
      </c>
      <c r="G20" s="11" t="s">
        <v>498</v>
      </c>
      <c r="H20" s="11">
        <v>0</v>
      </c>
      <c r="I20" s="11">
        <v>17</v>
      </c>
      <c r="J20" s="225">
        <v>43241</v>
      </c>
      <c r="K20" s="225">
        <v>43241</v>
      </c>
      <c r="L20" s="11">
        <v>110</v>
      </c>
      <c r="M20" s="11">
        <v>131</v>
      </c>
      <c r="N20" s="11" t="s">
        <v>498</v>
      </c>
      <c r="O20" s="11">
        <v>17</v>
      </c>
      <c r="P20" s="11" t="s">
        <v>543</v>
      </c>
      <c r="Q20" s="11">
        <v>899999061</v>
      </c>
      <c r="R20" s="11" t="s">
        <v>497</v>
      </c>
      <c r="S20" s="26">
        <v>42844734</v>
      </c>
      <c r="T20" s="26"/>
      <c r="U20" s="26"/>
      <c r="V20" s="26">
        <v>42844734</v>
      </c>
      <c r="W20" s="11" t="str">
        <f>VLOOKUP(MONTH(J20),'PLANO DISPONIBILIDADES 28-04-20'!$W$2:$X$13,2,0)</f>
        <v>MAYO</v>
      </c>
      <c r="X20" s="11" t="str">
        <f>VLOOKUP(L20,'PLANO PREDIS EJECUCIONES'!$J$2:$Y$217,16,0)</f>
        <v>3-1-1-01-01-00-0000-00</v>
      </c>
      <c r="AB20" s="49" t="s">
        <v>614</v>
      </c>
      <c r="AK20" s="26">
        <v>10911890</v>
      </c>
      <c r="AL20" s="26">
        <v>5556000</v>
      </c>
      <c r="AN20" s="26">
        <v>3836810</v>
      </c>
      <c r="AO20" s="26">
        <v>20304700</v>
      </c>
      <c r="AP20"/>
      <c r="BH20" s="26"/>
    </row>
    <row r="21" spans="1:61" x14ac:dyDescent="0.25">
      <c r="A21" s="11">
        <v>2018</v>
      </c>
      <c r="B21" s="11">
        <v>136</v>
      </c>
      <c r="C21" s="11">
        <v>1</v>
      </c>
      <c r="D21" s="11" t="s">
        <v>601</v>
      </c>
      <c r="E21" s="11" t="s">
        <v>890</v>
      </c>
      <c r="F21" s="11" t="s">
        <v>890</v>
      </c>
      <c r="G21" s="11" t="s">
        <v>498</v>
      </c>
      <c r="H21" s="11">
        <v>0</v>
      </c>
      <c r="I21" s="11">
        <v>21</v>
      </c>
      <c r="J21" s="225">
        <v>43259</v>
      </c>
      <c r="K21" s="225">
        <v>43259</v>
      </c>
      <c r="L21" s="11">
        <v>118</v>
      </c>
      <c r="M21" s="11">
        <v>135</v>
      </c>
      <c r="N21" s="11" t="s">
        <v>498</v>
      </c>
      <c r="O21" s="11">
        <v>21</v>
      </c>
      <c r="P21" s="11" t="s">
        <v>543</v>
      </c>
      <c r="Q21" s="11">
        <v>899999061</v>
      </c>
      <c r="R21" s="11" t="s">
        <v>497</v>
      </c>
      <c r="S21" s="26">
        <v>41477100</v>
      </c>
      <c r="T21" s="26"/>
      <c r="U21" s="26"/>
      <c r="V21" s="26">
        <v>41477100</v>
      </c>
      <c r="W21" s="11" t="str">
        <f>VLOOKUP(MONTH(J21),'PLANO DISPONIBILIDADES 28-04-20'!$W$2:$X$13,2,0)</f>
        <v>JUNIO</v>
      </c>
      <c r="X21" s="11" t="str">
        <f>VLOOKUP(L21,'PLANO PREDIS EJECUCIONES'!$J$2:$Y$217,16,0)</f>
        <v>3-1-1-01-01-00-0000-00</v>
      </c>
      <c r="AB21" s="49" t="s">
        <v>524</v>
      </c>
      <c r="AN21" s="26">
        <v>4501077</v>
      </c>
      <c r="AO21" s="26">
        <v>4501077</v>
      </c>
      <c r="AP21"/>
    </row>
    <row r="22" spans="1:61" x14ac:dyDescent="0.25">
      <c r="A22" s="11">
        <v>2018</v>
      </c>
      <c r="B22" s="11">
        <v>136</v>
      </c>
      <c r="C22" s="11">
        <v>1</v>
      </c>
      <c r="D22" s="11" t="s">
        <v>601</v>
      </c>
      <c r="E22" s="11" t="s">
        <v>890</v>
      </c>
      <c r="F22" s="11" t="s">
        <v>890</v>
      </c>
      <c r="G22" s="11" t="s">
        <v>498</v>
      </c>
      <c r="H22" s="11">
        <v>0</v>
      </c>
      <c r="I22" s="11">
        <v>25</v>
      </c>
      <c r="J22" s="225">
        <v>43298</v>
      </c>
      <c r="K22" s="225">
        <v>43298</v>
      </c>
      <c r="L22" s="11">
        <v>126</v>
      </c>
      <c r="M22" s="11">
        <v>151</v>
      </c>
      <c r="N22" s="11" t="s">
        <v>498</v>
      </c>
      <c r="O22" s="11">
        <v>24</v>
      </c>
      <c r="P22" s="11" t="s">
        <v>543</v>
      </c>
      <c r="Q22" s="11">
        <v>899999061</v>
      </c>
      <c r="R22" s="11" t="s">
        <v>497</v>
      </c>
      <c r="S22" s="26">
        <v>42331871</v>
      </c>
      <c r="T22" s="26"/>
      <c r="U22" s="26"/>
      <c r="V22" s="26">
        <v>42331871</v>
      </c>
      <c r="W22" s="11" t="str">
        <f>VLOOKUP(MONTH(J22),'PLANO DISPONIBILIDADES 28-04-20'!$W$2:$X$13,2,0)</f>
        <v>JULIO</v>
      </c>
      <c r="X22" s="11" t="str">
        <f>VLOOKUP(L22,'PLANO PREDIS EJECUCIONES'!$J$2:$Y$217,16,0)</f>
        <v>3-1-1-01-01-00-0000-00</v>
      </c>
      <c r="AB22" s="49" t="s">
        <v>668</v>
      </c>
      <c r="AN22" s="26">
        <v>126034512</v>
      </c>
      <c r="AO22" s="26">
        <v>126034512</v>
      </c>
    </row>
    <row r="23" spans="1:61" x14ac:dyDescent="0.25">
      <c r="A23" s="11">
        <v>2018</v>
      </c>
      <c r="B23" s="11">
        <v>136</v>
      </c>
      <c r="C23" s="11">
        <v>1</v>
      </c>
      <c r="D23" s="11" t="s">
        <v>601</v>
      </c>
      <c r="E23" s="11" t="s">
        <v>890</v>
      </c>
      <c r="F23" s="11" t="s">
        <v>890</v>
      </c>
      <c r="G23" s="11" t="s">
        <v>498</v>
      </c>
      <c r="H23" s="11">
        <v>0</v>
      </c>
      <c r="I23" s="11">
        <v>29</v>
      </c>
      <c r="J23" s="225">
        <v>43334</v>
      </c>
      <c r="K23" s="225">
        <v>43334</v>
      </c>
      <c r="L23" s="11">
        <v>141</v>
      </c>
      <c r="M23" s="11">
        <v>168</v>
      </c>
      <c r="N23" s="11" t="s">
        <v>498</v>
      </c>
      <c r="O23" s="11">
        <v>29</v>
      </c>
      <c r="P23" s="11" t="s">
        <v>543</v>
      </c>
      <c r="Q23" s="11">
        <v>899999061</v>
      </c>
      <c r="R23" s="11" t="s">
        <v>497</v>
      </c>
      <c r="S23" s="26">
        <v>36226967</v>
      </c>
      <c r="T23" s="26"/>
      <c r="U23" s="26"/>
      <c r="V23" s="26">
        <v>36226967</v>
      </c>
      <c r="W23" s="11" t="str">
        <f>VLOOKUP(MONTH(J23),'PLANO DISPONIBILIDADES 28-04-20'!$W$2:$X$13,2,0)</f>
        <v>AGOSTO</v>
      </c>
      <c r="X23" s="11" t="str">
        <f>VLOOKUP(L23,'PLANO PREDIS EJECUCIONES'!$J$2:$Y$217,16,0)</f>
        <v>3-1-1-01-01-00-0000-00</v>
      </c>
      <c r="AB23" s="49" t="s">
        <v>39</v>
      </c>
      <c r="AC23" s="26">
        <v>769826128</v>
      </c>
      <c r="AD23" s="26">
        <v>1162939794</v>
      </c>
      <c r="AE23" s="26">
        <v>1853888014</v>
      </c>
      <c r="AF23" s="26">
        <v>1623955775</v>
      </c>
      <c r="AG23" s="26">
        <v>2923237316</v>
      </c>
      <c r="AH23" s="26">
        <v>1782171925</v>
      </c>
      <c r="AI23" s="26">
        <v>2147735749</v>
      </c>
      <c r="AJ23" s="26">
        <v>2593977651</v>
      </c>
      <c r="AK23" s="26">
        <v>3528672437</v>
      </c>
      <c r="AL23" s="26">
        <v>1858076113</v>
      </c>
      <c r="AM23" s="26">
        <v>2176880434</v>
      </c>
      <c r="AN23" s="26">
        <v>5764921795</v>
      </c>
      <c r="AO23" s="26">
        <v>28186283131</v>
      </c>
    </row>
    <row r="24" spans="1:61" x14ac:dyDescent="0.25">
      <c r="A24" s="11">
        <v>2018</v>
      </c>
      <c r="B24" s="11">
        <v>136</v>
      </c>
      <c r="C24" s="11">
        <v>1</v>
      </c>
      <c r="D24" s="11" t="s">
        <v>601</v>
      </c>
      <c r="E24" s="11" t="s">
        <v>890</v>
      </c>
      <c r="F24" s="11" t="s">
        <v>890</v>
      </c>
      <c r="G24" s="11" t="s">
        <v>498</v>
      </c>
      <c r="H24" s="11">
        <v>0</v>
      </c>
      <c r="I24" s="11">
        <v>33</v>
      </c>
      <c r="J24" s="225">
        <v>43361</v>
      </c>
      <c r="K24" s="225">
        <v>43361</v>
      </c>
      <c r="L24" s="11">
        <v>161</v>
      </c>
      <c r="M24" s="11">
        <v>185</v>
      </c>
      <c r="N24" s="11" t="s">
        <v>498</v>
      </c>
      <c r="O24" s="11">
        <v>33</v>
      </c>
      <c r="P24" s="11" t="s">
        <v>543</v>
      </c>
      <c r="Q24" s="11">
        <v>899999061</v>
      </c>
      <c r="R24" s="11" t="s">
        <v>497</v>
      </c>
      <c r="S24" s="26">
        <v>41752710</v>
      </c>
      <c r="T24" s="26"/>
      <c r="U24" s="26"/>
      <c r="V24" s="26">
        <v>41752710</v>
      </c>
      <c r="W24" s="11" t="str">
        <f>VLOOKUP(MONTH(J24),'PLANO DISPONIBILIDADES 28-04-20'!$W$2:$X$13,2,0)</f>
        <v>SEPTIEMBRE</v>
      </c>
      <c r="X24" s="11" t="str">
        <f>VLOOKUP(L24,'PLANO PREDIS EJECUCIONES'!$J$2:$Y$217,16,0)</f>
        <v>3-1-1-01-01-00-0000-00</v>
      </c>
      <c r="AB24"/>
      <c r="AC24"/>
      <c r="AD24"/>
      <c r="AE24"/>
      <c r="AF24"/>
      <c r="AG24"/>
      <c r="AH24" s="11"/>
      <c r="AI24" s="11"/>
      <c r="AJ24" s="11"/>
      <c r="AK24" s="11"/>
      <c r="AL24" s="11"/>
      <c r="AM24" s="11"/>
      <c r="AN24" s="11"/>
    </row>
    <row r="25" spans="1:61" x14ac:dyDescent="0.25">
      <c r="A25" s="11">
        <v>2018</v>
      </c>
      <c r="B25" s="11">
        <v>136</v>
      </c>
      <c r="C25" s="11">
        <v>1</v>
      </c>
      <c r="D25" s="11" t="s">
        <v>601</v>
      </c>
      <c r="E25" s="11" t="s">
        <v>890</v>
      </c>
      <c r="F25" s="11" t="s">
        <v>890</v>
      </c>
      <c r="G25" s="11" t="s">
        <v>498</v>
      </c>
      <c r="H25" s="11">
        <v>0</v>
      </c>
      <c r="I25" s="11">
        <v>38</v>
      </c>
      <c r="J25" s="225">
        <v>43392</v>
      </c>
      <c r="K25" s="225">
        <v>43392</v>
      </c>
      <c r="L25" s="11">
        <v>179</v>
      </c>
      <c r="M25" s="11">
        <v>199</v>
      </c>
      <c r="N25" s="11" t="s">
        <v>498</v>
      </c>
      <c r="O25" s="11">
        <v>37</v>
      </c>
      <c r="P25" s="11" t="s">
        <v>543</v>
      </c>
      <c r="Q25" s="11">
        <v>899999061</v>
      </c>
      <c r="R25" s="11" t="s">
        <v>497</v>
      </c>
      <c r="S25" s="26">
        <v>30556902</v>
      </c>
      <c r="T25" s="26"/>
      <c r="U25" s="26"/>
      <c r="V25" s="26">
        <v>30556902</v>
      </c>
      <c r="W25" s="11" t="str">
        <f>VLOOKUP(MONTH(J25),'PLANO DISPONIBILIDADES 28-04-20'!$W$2:$X$13,2,0)</f>
        <v>OCTUBRE</v>
      </c>
      <c r="X25" s="11" t="str">
        <f>VLOOKUP(L25,'PLANO PREDIS EJECUCIONES'!$J$2:$Y$217,16,0)</f>
        <v>3-1-1-01-01-00-0000-00</v>
      </c>
      <c r="AB25"/>
      <c r="AC25"/>
      <c r="AD25"/>
      <c r="AE25"/>
      <c r="AF25"/>
      <c r="AG25"/>
      <c r="AH25" s="11"/>
      <c r="AI25" s="11"/>
      <c r="AJ25" s="11"/>
      <c r="AK25" s="11"/>
      <c r="AL25" s="11"/>
      <c r="AM25" s="11"/>
      <c r="AN25" s="11"/>
      <c r="BF25" s="7">
        <f>SUM(BF16:BF24)</f>
        <v>8809414598</v>
      </c>
    </row>
    <row r="26" spans="1:61" x14ac:dyDescent="0.25">
      <c r="A26" s="11">
        <v>2018</v>
      </c>
      <c r="B26" s="11">
        <v>136</v>
      </c>
      <c r="C26" s="11">
        <v>1</v>
      </c>
      <c r="D26" s="11" t="s">
        <v>601</v>
      </c>
      <c r="E26" s="11" t="s">
        <v>890</v>
      </c>
      <c r="F26" s="11" t="s">
        <v>890</v>
      </c>
      <c r="G26" s="11" t="s">
        <v>498</v>
      </c>
      <c r="H26" s="11">
        <v>0</v>
      </c>
      <c r="I26" s="11">
        <v>44</v>
      </c>
      <c r="J26" s="225">
        <v>43424</v>
      </c>
      <c r="K26" s="225">
        <v>43424</v>
      </c>
      <c r="L26" s="11">
        <v>199</v>
      </c>
      <c r="M26" s="11">
        <v>214</v>
      </c>
      <c r="N26" s="11" t="s">
        <v>498</v>
      </c>
      <c r="O26" s="11">
        <v>44</v>
      </c>
      <c r="P26" s="11" t="s">
        <v>543</v>
      </c>
      <c r="Q26" s="11">
        <v>899999061</v>
      </c>
      <c r="R26" s="11" t="s">
        <v>497</v>
      </c>
      <c r="S26" s="26">
        <v>39676468</v>
      </c>
      <c r="T26" s="26"/>
      <c r="U26" s="26"/>
      <c r="V26" s="26">
        <v>39676468</v>
      </c>
      <c r="W26" s="11" t="str">
        <f>VLOOKUP(MONTH(J26),'PLANO DISPONIBILIDADES 28-04-20'!$W$2:$X$13,2,0)</f>
        <v>NOVIEMBRE</v>
      </c>
      <c r="X26" s="11" t="str">
        <f>VLOOKUP(L26,'PLANO PREDIS EJECUCIONES'!$J$2:$Y$217,16,0)</f>
        <v>3-1-1-01-01-00-0000-00</v>
      </c>
      <c r="AB26"/>
      <c r="AC26"/>
      <c r="AD26"/>
      <c r="AE26"/>
      <c r="AF26"/>
      <c r="AG26"/>
      <c r="AH26" s="11"/>
      <c r="AI26" s="11"/>
      <c r="AJ26" s="11"/>
      <c r="AK26" s="11"/>
      <c r="AL26" s="11"/>
      <c r="AM26" s="11"/>
      <c r="AN26" s="11"/>
    </row>
    <row r="27" spans="1:61" x14ac:dyDescent="0.25">
      <c r="A27" s="11">
        <v>2018</v>
      </c>
      <c r="B27" s="11">
        <v>136</v>
      </c>
      <c r="C27" s="11">
        <v>1</v>
      </c>
      <c r="D27" s="11" t="s">
        <v>601</v>
      </c>
      <c r="E27" s="11" t="s">
        <v>890</v>
      </c>
      <c r="F27" s="11" t="s">
        <v>890</v>
      </c>
      <c r="G27" s="11" t="s">
        <v>498</v>
      </c>
      <c r="H27" s="11">
        <v>0</v>
      </c>
      <c r="I27" s="11">
        <v>48</v>
      </c>
      <c r="J27" s="225">
        <v>43441</v>
      </c>
      <c r="K27" s="225">
        <v>43441</v>
      </c>
      <c r="L27" s="11">
        <v>207</v>
      </c>
      <c r="M27" s="11">
        <v>224</v>
      </c>
      <c r="N27" s="11" t="s">
        <v>498</v>
      </c>
      <c r="O27" s="11">
        <v>47</v>
      </c>
      <c r="P27" s="11" t="s">
        <v>543</v>
      </c>
      <c r="Q27" s="11">
        <v>899999061</v>
      </c>
      <c r="R27" s="11" t="s">
        <v>497</v>
      </c>
      <c r="S27" s="26">
        <v>41876039</v>
      </c>
      <c r="T27" s="26"/>
      <c r="U27" s="26"/>
      <c r="V27" s="26">
        <v>41876039</v>
      </c>
      <c r="W27" s="11" t="str">
        <f>VLOOKUP(MONTH(J27),'PLANO DISPONIBILIDADES 28-04-20'!$W$2:$X$13,2,0)</f>
        <v>DICIEMBRE</v>
      </c>
      <c r="X27" s="11" t="str">
        <f>VLOOKUP(L27,'PLANO PREDIS EJECUCIONES'!$J$2:$Y$217,16,0)</f>
        <v>3-1-1-01-01-00-0000-00</v>
      </c>
      <c r="AB27"/>
      <c r="AC27"/>
      <c r="AD27"/>
      <c r="AE27"/>
      <c r="AF27"/>
      <c r="AG27"/>
      <c r="BC27" s="11">
        <v>340348932</v>
      </c>
    </row>
    <row r="28" spans="1:61" x14ac:dyDescent="0.25">
      <c r="A28" s="11">
        <v>2018</v>
      </c>
      <c r="B28" s="11">
        <v>136</v>
      </c>
      <c r="C28" s="11">
        <v>1</v>
      </c>
      <c r="D28" s="11" t="s">
        <v>601</v>
      </c>
      <c r="E28" s="11" t="s">
        <v>890</v>
      </c>
      <c r="F28" s="11" t="s">
        <v>890</v>
      </c>
      <c r="G28" s="11" t="s">
        <v>498</v>
      </c>
      <c r="H28" s="11">
        <v>0</v>
      </c>
      <c r="I28" s="11">
        <v>1</v>
      </c>
      <c r="J28" s="225">
        <v>43122</v>
      </c>
      <c r="K28" s="225">
        <v>43122</v>
      </c>
      <c r="L28" s="11">
        <v>19</v>
      </c>
      <c r="M28" s="11">
        <v>90</v>
      </c>
      <c r="N28" s="11" t="s">
        <v>498</v>
      </c>
      <c r="O28" s="11">
        <v>1</v>
      </c>
      <c r="P28" s="11" t="s">
        <v>543</v>
      </c>
      <c r="Q28" s="11">
        <v>899999061</v>
      </c>
      <c r="R28" s="11" t="s">
        <v>497</v>
      </c>
      <c r="S28" s="26">
        <v>7983505</v>
      </c>
      <c r="T28" s="26"/>
      <c r="U28" s="26"/>
      <c r="V28" s="26">
        <v>7983505</v>
      </c>
      <c r="W28" s="11" t="str">
        <f>VLOOKUP(MONTH(J28),'PLANO DISPONIBILIDADES 28-04-20'!$W$2:$X$13,2,0)</f>
        <v>ENERO</v>
      </c>
      <c r="X28" s="11" t="str">
        <f>VLOOKUP(L28,'PLANO PREDIS EJECUCIONES'!$J$2:$Y$217,16,0)</f>
        <v>3-1-1-01-01-00-0000-00</v>
      </c>
      <c r="AB28"/>
      <c r="AC28"/>
      <c r="AD28"/>
      <c r="AE28"/>
      <c r="AF28"/>
      <c r="AG28"/>
      <c r="BC28" s="7">
        <f>BC27-BC16</f>
        <v>0</v>
      </c>
    </row>
    <row r="29" spans="1:61" x14ac:dyDescent="0.25">
      <c r="A29" s="11">
        <v>2018</v>
      </c>
      <c r="B29" s="11">
        <v>136</v>
      </c>
      <c r="C29" s="11">
        <v>1</v>
      </c>
      <c r="D29" s="11" t="s">
        <v>601</v>
      </c>
      <c r="E29" s="11" t="s">
        <v>890</v>
      </c>
      <c r="F29" s="11" t="s">
        <v>890</v>
      </c>
      <c r="G29" s="11" t="s">
        <v>498</v>
      </c>
      <c r="H29" s="11">
        <v>0</v>
      </c>
      <c r="I29" s="11">
        <v>4</v>
      </c>
      <c r="J29" s="225">
        <v>43150</v>
      </c>
      <c r="K29" s="225">
        <v>43150</v>
      </c>
      <c r="L29" s="11">
        <v>84</v>
      </c>
      <c r="M29" s="11">
        <v>111</v>
      </c>
      <c r="N29" s="11" t="s">
        <v>498</v>
      </c>
      <c r="O29" s="11">
        <v>4</v>
      </c>
      <c r="P29" s="11" t="s">
        <v>543</v>
      </c>
      <c r="Q29" s="11">
        <v>899999061</v>
      </c>
      <c r="R29" s="11" t="s">
        <v>497</v>
      </c>
      <c r="S29" s="26">
        <v>8768851</v>
      </c>
      <c r="T29" s="26"/>
      <c r="U29" s="26"/>
      <c r="V29" s="26">
        <v>8768851</v>
      </c>
      <c r="W29" s="11" t="str">
        <f>VLOOKUP(MONTH(J29),'PLANO DISPONIBILIDADES 28-04-20'!$W$2:$X$13,2,0)</f>
        <v>FEBRERO</v>
      </c>
      <c r="X29" s="11" t="str">
        <f>VLOOKUP(L29,'PLANO PREDIS EJECUCIONES'!$J$2:$Y$217,16,0)</f>
        <v>3-1-1-01-01-00-0000-00</v>
      </c>
      <c r="AB29"/>
      <c r="AC29"/>
      <c r="AD29"/>
      <c r="AE29"/>
      <c r="AF29"/>
      <c r="AG29"/>
    </row>
    <row r="30" spans="1:61" x14ac:dyDescent="0.25">
      <c r="A30" s="11">
        <v>2018</v>
      </c>
      <c r="B30" s="11">
        <v>136</v>
      </c>
      <c r="C30" s="11">
        <v>1</v>
      </c>
      <c r="D30" s="11" t="s">
        <v>601</v>
      </c>
      <c r="E30" s="11" t="s">
        <v>890</v>
      </c>
      <c r="F30" s="11" t="s">
        <v>890</v>
      </c>
      <c r="G30" s="11" t="s">
        <v>498</v>
      </c>
      <c r="H30" s="11">
        <v>0</v>
      </c>
      <c r="I30" s="11">
        <v>11</v>
      </c>
      <c r="J30" s="225">
        <v>43174</v>
      </c>
      <c r="K30" s="225">
        <v>43174</v>
      </c>
      <c r="L30" s="11">
        <v>92</v>
      </c>
      <c r="M30" s="11">
        <v>116</v>
      </c>
      <c r="N30" s="11" t="s">
        <v>498</v>
      </c>
      <c r="O30" s="11">
        <v>11</v>
      </c>
      <c r="P30" s="11" t="s">
        <v>543</v>
      </c>
      <c r="Q30" s="11">
        <v>899999061</v>
      </c>
      <c r="R30" s="11" t="s">
        <v>497</v>
      </c>
      <c r="S30" s="26">
        <v>7662980</v>
      </c>
      <c r="T30" s="26"/>
      <c r="U30" s="26"/>
      <c r="V30" s="26">
        <v>7662980</v>
      </c>
      <c r="W30" s="11" t="str">
        <f>VLOOKUP(MONTH(J30),'PLANO DISPONIBILIDADES 28-04-20'!$W$2:$X$13,2,0)</f>
        <v>MARZO</v>
      </c>
      <c r="X30" s="11" t="str">
        <f>VLOOKUP(L30,'PLANO PREDIS EJECUCIONES'!$J$2:$Y$217,16,0)</f>
        <v>3-1-1-01-01-00-0000-00</v>
      </c>
      <c r="AB30"/>
      <c r="AC30"/>
      <c r="AD30"/>
      <c r="AE30"/>
      <c r="AF30"/>
      <c r="AG30"/>
    </row>
    <row r="31" spans="1:61" x14ac:dyDescent="0.25">
      <c r="A31" s="11">
        <v>2018</v>
      </c>
      <c r="B31" s="11">
        <v>136</v>
      </c>
      <c r="C31" s="11">
        <v>1</v>
      </c>
      <c r="D31" s="11" t="s">
        <v>601</v>
      </c>
      <c r="E31" s="11" t="s">
        <v>890</v>
      </c>
      <c r="F31" s="11" t="s">
        <v>890</v>
      </c>
      <c r="G31" s="11" t="s">
        <v>498</v>
      </c>
      <c r="H31" s="11">
        <v>0</v>
      </c>
      <c r="I31" s="11">
        <v>14</v>
      </c>
      <c r="J31" s="225">
        <v>43209</v>
      </c>
      <c r="K31" s="225">
        <v>43209</v>
      </c>
      <c r="L31" s="11">
        <v>102</v>
      </c>
      <c r="M31" s="11">
        <v>124</v>
      </c>
      <c r="N31" s="11" t="s">
        <v>498</v>
      </c>
      <c r="O31" s="11">
        <v>14</v>
      </c>
      <c r="P31" s="11" t="s">
        <v>543</v>
      </c>
      <c r="Q31" s="11">
        <v>899999061</v>
      </c>
      <c r="R31" s="11" t="s">
        <v>497</v>
      </c>
      <c r="S31" s="26">
        <v>7709975</v>
      </c>
      <c r="T31" s="26"/>
      <c r="U31" s="26"/>
      <c r="V31" s="26">
        <v>7709975</v>
      </c>
      <c r="W31" s="11" t="str">
        <f>VLOOKUP(MONTH(J31),'PLANO DISPONIBILIDADES 28-04-20'!$W$2:$X$13,2,0)</f>
        <v>ABRIL</v>
      </c>
      <c r="X31" s="11" t="str">
        <f>VLOOKUP(L31,'PLANO PREDIS EJECUCIONES'!$J$2:$Y$217,16,0)</f>
        <v>3-1-1-01-01-00-0000-00</v>
      </c>
      <c r="AB31"/>
      <c r="AC31"/>
      <c r="AD31"/>
      <c r="AE31"/>
      <c r="AF31"/>
      <c r="AG31"/>
    </row>
    <row r="32" spans="1:61" x14ac:dyDescent="0.25">
      <c r="A32" s="11">
        <v>2018</v>
      </c>
      <c r="B32" s="11">
        <v>136</v>
      </c>
      <c r="C32" s="11">
        <v>1</v>
      </c>
      <c r="D32" s="11" t="s">
        <v>601</v>
      </c>
      <c r="E32" s="11" t="s">
        <v>890</v>
      </c>
      <c r="F32" s="11" t="s">
        <v>890</v>
      </c>
      <c r="G32" s="11" t="s">
        <v>498</v>
      </c>
      <c r="H32" s="11">
        <v>0</v>
      </c>
      <c r="I32" s="11">
        <v>17</v>
      </c>
      <c r="J32" s="225">
        <v>43241</v>
      </c>
      <c r="K32" s="225">
        <v>43241</v>
      </c>
      <c r="L32" s="11">
        <v>110</v>
      </c>
      <c r="M32" s="11">
        <v>131</v>
      </c>
      <c r="N32" s="11" t="s">
        <v>498</v>
      </c>
      <c r="O32" s="11">
        <v>17</v>
      </c>
      <c r="P32" s="11" t="s">
        <v>543</v>
      </c>
      <c r="Q32" s="11">
        <v>899999061</v>
      </c>
      <c r="R32" s="11" t="s">
        <v>497</v>
      </c>
      <c r="S32" s="26">
        <v>9528143</v>
      </c>
      <c r="T32" s="26"/>
      <c r="U32" s="26"/>
      <c r="V32" s="26">
        <v>9528143</v>
      </c>
      <c r="W32" s="11" t="str">
        <f>VLOOKUP(MONTH(J32),'PLANO DISPONIBILIDADES 28-04-20'!$W$2:$X$13,2,0)</f>
        <v>MAYO</v>
      </c>
      <c r="X32" s="11" t="str">
        <f>VLOOKUP(L32,'PLANO PREDIS EJECUCIONES'!$J$2:$Y$217,16,0)</f>
        <v>3-1-1-01-01-00-0000-00</v>
      </c>
      <c r="AB32"/>
      <c r="AC32"/>
      <c r="AD32"/>
      <c r="AE32"/>
      <c r="AF32"/>
      <c r="AG32"/>
    </row>
    <row r="33" spans="1:33" x14ac:dyDescent="0.25">
      <c r="A33" s="11">
        <v>2018</v>
      </c>
      <c r="B33" s="11">
        <v>136</v>
      </c>
      <c r="C33" s="11">
        <v>1</v>
      </c>
      <c r="D33" s="11" t="s">
        <v>601</v>
      </c>
      <c r="E33" s="11" t="s">
        <v>890</v>
      </c>
      <c r="F33" s="11" t="s">
        <v>890</v>
      </c>
      <c r="G33" s="11" t="s">
        <v>498</v>
      </c>
      <c r="H33" s="11">
        <v>0</v>
      </c>
      <c r="I33" s="11">
        <v>21</v>
      </c>
      <c r="J33" s="225">
        <v>43259</v>
      </c>
      <c r="K33" s="225">
        <v>43259</v>
      </c>
      <c r="L33" s="11">
        <v>118</v>
      </c>
      <c r="M33" s="11">
        <v>135</v>
      </c>
      <c r="N33" s="11" t="s">
        <v>498</v>
      </c>
      <c r="O33" s="11">
        <v>21</v>
      </c>
      <c r="P33" s="11" t="s">
        <v>543</v>
      </c>
      <c r="Q33" s="11">
        <v>899999061</v>
      </c>
      <c r="R33" s="11" t="s">
        <v>497</v>
      </c>
      <c r="S33" s="26">
        <v>8580919</v>
      </c>
      <c r="T33" s="26"/>
      <c r="U33" s="26"/>
      <c r="V33" s="26">
        <v>8580919</v>
      </c>
      <c r="W33" s="11" t="str">
        <f>VLOOKUP(MONTH(J33),'PLANO DISPONIBILIDADES 28-04-20'!$W$2:$X$13,2,0)</f>
        <v>JUNIO</v>
      </c>
      <c r="X33" s="11" t="str">
        <f>VLOOKUP(L33,'PLANO PREDIS EJECUCIONES'!$J$2:$Y$217,16,0)</f>
        <v>3-1-1-01-01-00-0000-00</v>
      </c>
      <c r="AB33"/>
      <c r="AC33"/>
      <c r="AD33"/>
      <c r="AE33"/>
      <c r="AF33"/>
      <c r="AG33"/>
    </row>
    <row r="34" spans="1:33" x14ac:dyDescent="0.25">
      <c r="A34" s="11">
        <v>2018</v>
      </c>
      <c r="B34" s="11">
        <v>136</v>
      </c>
      <c r="C34" s="11">
        <v>1</v>
      </c>
      <c r="D34" s="11" t="s">
        <v>601</v>
      </c>
      <c r="E34" s="11" t="s">
        <v>890</v>
      </c>
      <c r="F34" s="11" t="s">
        <v>890</v>
      </c>
      <c r="G34" s="11" t="s">
        <v>498</v>
      </c>
      <c r="H34" s="11">
        <v>0</v>
      </c>
      <c r="I34" s="11">
        <v>25</v>
      </c>
      <c r="J34" s="225">
        <v>43298</v>
      </c>
      <c r="K34" s="225">
        <v>43298</v>
      </c>
      <c r="L34" s="11">
        <v>126</v>
      </c>
      <c r="M34" s="11">
        <v>151</v>
      </c>
      <c r="N34" s="11" t="s">
        <v>498</v>
      </c>
      <c r="O34" s="11">
        <v>24</v>
      </c>
      <c r="P34" s="11" t="s">
        <v>543</v>
      </c>
      <c r="Q34" s="11">
        <v>899999061</v>
      </c>
      <c r="R34" s="11" t="s">
        <v>497</v>
      </c>
      <c r="S34" s="26">
        <v>9786039</v>
      </c>
      <c r="T34" s="26"/>
      <c r="U34" s="26"/>
      <c r="V34" s="26">
        <v>9786039</v>
      </c>
      <c r="W34" s="11" t="str">
        <f>VLOOKUP(MONTH(J34),'PLANO DISPONIBILIDADES 28-04-20'!$W$2:$X$13,2,0)</f>
        <v>JULIO</v>
      </c>
      <c r="X34" s="11" t="str">
        <f>VLOOKUP(L34,'PLANO PREDIS EJECUCIONES'!$J$2:$Y$217,16,0)</f>
        <v>3-1-1-01-01-00-0000-00</v>
      </c>
      <c r="AB34"/>
      <c r="AC34"/>
      <c r="AD34"/>
      <c r="AE34"/>
      <c r="AF34"/>
      <c r="AG34"/>
    </row>
    <row r="35" spans="1:33" x14ac:dyDescent="0.25">
      <c r="A35" s="11">
        <v>2018</v>
      </c>
      <c r="B35" s="11">
        <v>136</v>
      </c>
      <c r="C35" s="11">
        <v>1</v>
      </c>
      <c r="D35" s="11" t="s">
        <v>601</v>
      </c>
      <c r="E35" s="11" t="s">
        <v>890</v>
      </c>
      <c r="F35" s="11" t="s">
        <v>890</v>
      </c>
      <c r="G35" s="11" t="s">
        <v>498</v>
      </c>
      <c r="H35" s="11">
        <v>0</v>
      </c>
      <c r="I35" s="11">
        <v>29</v>
      </c>
      <c r="J35" s="225">
        <v>43334</v>
      </c>
      <c r="K35" s="225">
        <v>43334</v>
      </c>
      <c r="L35" s="11">
        <v>141</v>
      </c>
      <c r="M35" s="11">
        <v>168</v>
      </c>
      <c r="N35" s="11" t="s">
        <v>498</v>
      </c>
      <c r="O35" s="11">
        <v>29</v>
      </c>
      <c r="P35" s="11" t="s">
        <v>543</v>
      </c>
      <c r="Q35" s="11">
        <v>899999061</v>
      </c>
      <c r="R35" s="11" t="s">
        <v>497</v>
      </c>
      <c r="S35" s="26">
        <v>9383670</v>
      </c>
      <c r="T35" s="26"/>
      <c r="U35" s="26"/>
      <c r="V35" s="26">
        <v>9383670</v>
      </c>
      <c r="W35" s="11" t="str">
        <f>VLOOKUP(MONTH(J35),'PLANO DISPONIBILIDADES 28-04-20'!$W$2:$X$13,2,0)</f>
        <v>AGOSTO</v>
      </c>
      <c r="X35" s="11" t="str">
        <f>VLOOKUP(L35,'PLANO PREDIS EJECUCIONES'!$J$2:$Y$217,16,0)</f>
        <v>3-1-1-01-01-00-0000-00</v>
      </c>
      <c r="AB35"/>
      <c r="AC35"/>
      <c r="AD35"/>
      <c r="AE35"/>
      <c r="AF35"/>
      <c r="AG35"/>
    </row>
    <row r="36" spans="1:33" x14ac:dyDescent="0.25">
      <c r="A36" s="11">
        <v>2018</v>
      </c>
      <c r="B36" s="11">
        <v>136</v>
      </c>
      <c r="C36" s="11">
        <v>1</v>
      </c>
      <c r="D36" s="11" t="s">
        <v>601</v>
      </c>
      <c r="E36" s="11" t="s">
        <v>890</v>
      </c>
      <c r="F36" s="11" t="s">
        <v>890</v>
      </c>
      <c r="G36" s="11" t="s">
        <v>498</v>
      </c>
      <c r="H36" s="11">
        <v>0</v>
      </c>
      <c r="I36" s="11">
        <v>33</v>
      </c>
      <c r="J36" s="225">
        <v>43361</v>
      </c>
      <c r="K36" s="225">
        <v>43361</v>
      </c>
      <c r="L36" s="11">
        <v>161</v>
      </c>
      <c r="M36" s="11">
        <v>185</v>
      </c>
      <c r="N36" s="11" t="s">
        <v>498</v>
      </c>
      <c r="O36" s="11">
        <v>33</v>
      </c>
      <c r="P36" s="11" t="s">
        <v>543</v>
      </c>
      <c r="Q36" s="11">
        <v>899999061</v>
      </c>
      <c r="R36" s="11" t="s">
        <v>497</v>
      </c>
      <c r="S36" s="26">
        <v>8452243</v>
      </c>
      <c r="T36" s="26"/>
      <c r="U36" s="26"/>
      <c r="V36" s="26">
        <v>8452243</v>
      </c>
      <c r="W36" s="11" t="str">
        <f>VLOOKUP(MONTH(J36),'PLANO DISPONIBILIDADES 28-04-20'!$W$2:$X$13,2,0)</f>
        <v>SEPTIEMBRE</v>
      </c>
      <c r="X36" s="11" t="str">
        <f>VLOOKUP(L36,'PLANO PREDIS EJECUCIONES'!$J$2:$Y$217,16,0)</f>
        <v>3-1-1-01-01-00-0000-00</v>
      </c>
      <c r="AB36"/>
      <c r="AC36"/>
      <c r="AD36"/>
      <c r="AE36"/>
      <c r="AF36"/>
      <c r="AG36"/>
    </row>
    <row r="37" spans="1:33" x14ac:dyDescent="0.25">
      <c r="A37" s="11">
        <v>2018</v>
      </c>
      <c r="B37" s="11">
        <v>136</v>
      </c>
      <c r="C37" s="11">
        <v>1</v>
      </c>
      <c r="D37" s="11" t="s">
        <v>601</v>
      </c>
      <c r="E37" s="11" t="s">
        <v>890</v>
      </c>
      <c r="F37" s="11" t="s">
        <v>890</v>
      </c>
      <c r="G37" s="11" t="s">
        <v>498</v>
      </c>
      <c r="H37" s="11">
        <v>0</v>
      </c>
      <c r="I37" s="11">
        <v>38</v>
      </c>
      <c r="J37" s="225">
        <v>43392</v>
      </c>
      <c r="K37" s="225">
        <v>43392</v>
      </c>
      <c r="L37" s="11">
        <v>179</v>
      </c>
      <c r="M37" s="11">
        <v>199</v>
      </c>
      <c r="N37" s="11" t="s">
        <v>498</v>
      </c>
      <c r="O37" s="11">
        <v>37</v>
      </c>
      <c r="P37" s="11" t="s">
        <v>543</v>
      </c>
      <c r="Q37" s="11">
        <v>899999061</v>
      </c>
      <c r="R37" s="11" t="s">
        <v>497</v>
      </c>
      <c r="S37" s="26">
        <v>7540290</v>
      </c>
      <c r="T37" s="26"/>
      <c r="U37" s="26"/>
      <c r="V37" s="26">
        <v>7540290</v>
      </c>
      <c r="W37" s="11" t="str">
        <f>VLOOKUP(MONTH(J37),'PLANO DISPONIBILIDADES 28-04-20'!$W$2:$X$13,2,0)</f>
        <v>OCTUBRE</v>
      </c>
      <c r="X37" s="11" t="str">
        <f>VLOOKUP(L37,'PLANO PREDIS EJECUCIONES'!$J$2:$Y$217,16,0)</f>
        <v>3-1-1-01-01-00-0000-00</v>
      </c>
      <c r="AB37"/>
      <c r="AC37"/>
      <c r="AD37"/>
      <c r="AE37"/>
      <c r="AF37"/>
      <c r="AG37"/>
    </row>
    <row r="38" spans="1:33" x14ac:dyDescent="0.25">
      <c r="A38" s="11">
        <v>2018</v>
      </c>
      <c r="B38" s="11">
        <v>136</v>
      </c>
      <c r="C38" s="11">
        <v>1</v>
      </c>
      <c r="D38" s="11" t="s">
        <v>601</v>
      </c>
      <c r="E38" s="11" t="s">
        <v>890</v>
      </c>
      <c r="F38" s="11" t="s">
        <v>890</v>
      </c>
      <c r="G38" s="11" t="s">
        <v>498</v>
      </c>
      <c r="H38" s="11">
        <v>0</v>
      </c>
      <c r="I38" s="11">
        <v>44</v>
      </c>
      <c r="J38" s="225">
        <v>43424</v>
      </c>
      <c r="K38" s="225">
        <v>43424</v>
      </c>
      <c r="L38" s="11">
        <v>199</v>
      </c>
      <c r="M38" s="11">
        <v>214</v>
      </c>
      <c r="N38" s="11" t="s">
        <v>498</v>
      </c>
      <c r="O38" s="11">
        <v>44</v>
      </c>
      <c r="P38" s="11" t="s">
        <v>543</v>
      </c>
      <c r="Q38" s="11">
        <v>899999061</v>
      </c>
      <c r="R38" s="11" t="s">
        <v>497</v>
      </c>
      <c r="S38" s="26">
        <v>8613406</v>
      </c>
      <c r="T38" s="26"/>
      <c r="U38" s="26"/>
      <c r="V38" s="26">
        <v>8613406</v>
      </c>
      <c r="W38" s="11" t="str">
        <f>VLOOKUP(MONTH(J38),'PLANO DISPONIBILIDADES 28-04-20'!$W$2:$X$13,2,0)</f>
        <v>NOVIEMBRE</v>
      </c>
      <c r="X38" s="11" t="str">
        <f>VLOOKUP(L38,'PLANO PREDIS EJECUCIONES'!$J$2:$Y$217,16,0)</f>
        <v>3-1-1-01-01-00-0000-00</v>
      </c>
      <c r="AB38"/>
      <c r="AC38"/>
      <c r="AD38"/>
      <c r="AE38"/>
      <c r="AF38"/>
      <c r="AG38"/>
    </row>
    <row r="39" spans="1:33" x14ac:dyDescent="0.25">
      <c r="A39" s="11">
        <v>2018</v>
      </c>
      <c r="B39" s="11">
        <v>136</v>
      </c>
      <c r="C39" s="11">
        <v>1</v>
      </c>
      <c r="D39" s="11" t="s">
        <v>601</v>
      </c>
      <c r="E39" s="11" t="s">
        <v>890</v>
      </c>
      <c r="F39" s="11" t="s">
        <v>890</v>
      </c>
      <c r="G39" s="11" t="s">
        <v>498</v>
      </c>
      <c r="H39" s="11">
        <v>0</v>
      </c>
      <c r="I39" s="11">
        <v>48</v>
      </c>
      <c r="J39" s="225">
        <v>43441</v>
      </c>
      <c r="K39" s="225">
        <v>43441</v>
      </c>
      <c r="L39" s="11">
        <v>207</v>
      </c>
      <c r="M39" s="11">
        <v>224</v>
      </c>
      <c r="N39" s="11" t="s">
        <v>498</v>
      </c>
      <c r="O39" s="11">
        <v>47</v>
      </c>
      <c r="P39" s="11" t="s">
        <v>543</v>
      </c>
      <c r="Q39" s="11">
        <v>899999061</v>
      </c>
      <c r="R39" s="11" t="s">
        <v>497</v>
      </c>
      <c r="S39" s="26">
        <v>6799529</v>
      </c>
      <c r="T39" s="26"/>
      <c r="U39" s="26"/>
      <c r="V39" s="26">
        <v>6799529</v>
      </c>
      <c r="W39" s="11" t="str">
        <f>VLOOKUP(MONTH(J39),'PLANO DISPONIBILIDADES 28-04-20'!$W$2:$X$13,2,0)</f>
        <v>DICIEMBRE</v>
      </c>
      <c r="X39" s="11" t="str">
        <f>VLOOKUP(L39,'PLANO PREDIS EJECUCIONES'!$J$2:$Y$217,16,0)</f>
        <v>3-1-1-01-01-00-0000-00</v>
      </c>
      <c r="AB39"/>
      <c r="AC39"/>
      <c r="AD39"/>
      <c r="AE39"/>
      <c r="AF39"/>
      <c r="AG39"/>
    </row>
    <row r="40" spans="1:33" x14ac:dyDescent="0.25">
      <c r="A40" s="11">
        <v>2018</v>
      </c>
      <c r="B40" s="11">
        <v>136</v>
      </c>
      <c r="C40" s="11">
        <v>1</v>
      </c>
      <c r="D40" s="11" t="s">
        <v>601</v>
      </c>
      <c r="E40" s="11" t="s">
        <v>890</v>
      </c>
      <c r="F40" s="11" t="s">
        <v>890</v>
      </c>
      <c r="G40" s="11" t="s">
        <v>498</v>
      </c>
      <c r="H40" s="11">
        <v>0</v>
      </c>
      <c r="I40" s="11">
        <v>1</v>
      </c>
      <c r="J40" s="225">
        <v>43122</v>
      </c>
      <c r="K40" s="225">
        <v>43122</v>
      </c>
      <c r="L40" s="11">
        <v>19</v>
      </c>
      <c r="M40" s="11">
        <v>90</v>
      </c>
      <c r="N40" s="11" t="s">
        <v>498</v>
      </c>
      <c r="O40" s="11">
        <v>1</v>
      </c>
      <c r="P40" s="11" t="s">
        <v>543</v>
      </c>
      <c r="Q40" s="11">
        <v>899999061</v>
      </c>
      <c r="R40" s="11" t="s">
        <v>497</v>
      </c>
      <c r="S40" s="26">
        <v>555729</v>
      </c>
      <c r="T40" s="26"/>
      <c r="U40" s="26"/>
      <c r="V40" s="26">
        <v>555729</v>
      </c>
      <c r="W40" s="11" t="str">
        <f>VLOOKUP(MONTH(J40),'PLANO DISPONIBILIDADES 28-04-20'!$W$2:$X$13,2,0)</f>
        <v>ENERO</v>
      </c>
      <c r="X40" s="11" t="str">
        <f>VLOOKUP(L40,'PLANO PREDIS EJECUCIONES'!$J$2:$Y$217,16,0)</f>
        <v>3-1-1-01-01-00-0000-00</v>
      </c>
      <c r="AB40"/>
      <c r="AC40"/>
      <c r="AD40"/>
      <c r="AE40"/>
      <c r="AF40"/>
      <c r="AG40"/>
    </row>
    <row r="41" spans="1:33" x14ac:dyDescent="0.25">
      <c r="A41" s="11">
        <v>2018</v>
      </c>
      <c r="B41" s="11">
        <v>136</v>
      </c>
      <c r="C41" s="11">
        <v>1</v>
      </c>
      <c r="D41" s="11" t="s">
        <v>601</v>
      </c>
      <c r="E41" s="11" t="s">
        <v>890</v>
      </c>
      <c r="F41" s="11" t="s">
        <v>890</v>
      </c>
      <c r="G41" s="11" t="s">
        <v>498</v>
      </c>
      <c r="H41" s="11">
        <v>0</v>
      </c>
      <c r="I41" s="11">
        <v>4</v>
      </c>
      <c r="J41" s="225">
        <v>43150</v>
      </c>
      <c r="K41" s="225">
        <v>43150</v>
      </c>
      <c r="L41" s="11">
        <v>84</v>
      </c>
      <c r="M41" s="11">
        <v>111</v>
      </c>
      <c r="N41" s="11" t="s">
        <v>498</v>
      </c>
      <c r="O41" s="11">
        <v>4</v>
      </c>
      <c r="P41" s="11" t="s">
        <v>543</v>
      </c>
      <c r="Q41" s="11">
        <v>899999061</v>
      </c>
      <c r="R41" s="11" t="s">
        <v>497</v>
      </c>
      <c r="S41" s="26">
        <v>555729</v>
      </c>
      <c r="T41" s="26"/>
      <c r="U41" s="26"/>
      <c r="V41" s="26">
        <v>555729</v>
      </c>
      <c r="W41" s="11" t="str">
        <f>VLOOKUP(MONTH(J41),'PLANO DISPONIBILIDADES 28-04-20'!$W$2:$X$13,2,0)</f>
        <v>FEBRERO</v>
      </c>
      <c r="X41" s="11" t="str">
        <f>VLOOKUP(L41,'PLANO PREDIS EJECUCIONES'!$J$2:$Y$217,16,0)</f>
        <v>3-1-1-01-01-00-0000-00</v>
      </c>
      <c r="AB41"/>
      <c r="AC41"/>
      <c r="AD41"/>
      <c r="AE41"/>
      <c r="AF41"/>
      <c r="AG41"/>
    </row>
    <row r="42" spans="1:33" x14ac:dyDescent="0.25">
      <c r="A42" s="11">
        <v>2018</v>
      </c>
      <c r="B42" s="11">
        <v>136</v>
      </c>
      <c r="C42" s="11">
        <v>1</v>
      </c>
      <c r="D42" s="11" t="s">
        <v>601</v>
      </c>
      <c r="E42" s="11" t="s">
        <v>890</v>
      </c>
      <c r="F42" s="11" t="s">
        <v>890</v>
      </c>
      <c r="G42" s="11" t="s">
        <v>498</v>
      </c>
      <c r="H42" s="11">
        <v>0</v>
      </c>
      <c r="I42" s="11">
        <v>11</v>
      </c>
      <c r="J42" s="225">
        <v>43174</v>
      </c>
      <c r="K42" s="225">
        <v>43174</v>
      </c>
      <c r="L42" s="11">
        <v>92</v>
      </c>
      <c r="M42" s="11">
        <v>116</v>
      </c>
      <c r="N42" s="11" t="s">
        <v>498</v>
      </c>
      <c r="O42" s="11">
        <v>11</v>
      </c>
      <c r="P42" s="11" t="s">
        <v>543</v>
      </c>
      <c r="Q42" s="11">
        <v>899999061</v>
      </c>
      <c r="R42" s="11" t="s">
        <v>497</v>
      </c>
      <c r="S42" s="26">
        <v>617477</v>
      </c>
      <c r="T42" s="26"/>
      <c r="U42" s="26"/>
      <c r="V42" s="26">
        <v>617477</v>
      </c>
      <c r="W42" s="11" t="str">
        <f>VLOOKUP(MONTH(J42),'PLANO DISPONIBILIDADES 28-04-20'!$W$2:$X$13,2,0)</f>
        <v>MARZO</v>
      </c>
      <c r="X42" s="11" t="str">
        <f>VLOOKUP(L42,'PLANO PREDIS EJECUCIONES'!$J$2:$Y$217,16,0)</f>
        <v>3-1-1-01-01-00-0000-00</v>
      </c>
      <c r="AB42"/>
      <c r="AC42"/>
      <c r="AD42"/>
      <c r="AE42"/>
      <c r="AF42"/>
      <c r="AG42"/>
    </row>
    <row r="43" spans="1:33" x14ac:dyDescent="0.25">
      <c r="A43" s="11">
        <v>2018</v>
      </c>
      <c r="B43" s="11">
        <v>136</v>
      </c>
      <c r="C43" s="11">
        <v>1</v>
      </c>
      <c r="D43" s="11" t="s">
        <v>601</v>
      </c>
      <c r="E43" s="11" t="s">
        <v>890</v>
      </c>
      <c r="F43" s="11" t="s">
        <v>890</v>
      </c>
      <c r="G43" s="11" t="s">
        <v>498</v>
      </c>
      <c r="H43" s="11">
        <v>0</v>
      </c>
      <c r="I43" s="11">
        <v>14</v>
      </c>
      <c r="J43" s="225">
        <v>43209</v>
      </c>
      <c r="K43" s="225">
        <v>43209</v>
      </c>
      <c r="L43" s="11">
        <v>102</v>
      </c>
      <c r="M43" s="11">
        <v>124</v>
      </c>
      <c r="N43" s="11" t="s">
        <v>498</v>
      </c>
      <c r="O43" s="11">
        <v>14</v>
      </c>
      <c r="P43" s="11" t="s">
        <v>543</v>
      </c>
      <c r="Q43" s="11">
        <v>899999061</v>
      </c>
      <c r="R43" s="11" t="s">
        <v>497</v>
      </c>
      <c r="S43" s="26">
        <v>617477</v>
      </c>
      <c r="T43" s="26"/>
      <c r="U43" s="26"/>
      <c r="V43" s="26">
        <v>617477</v>
      </c>
      <c r="W43" s="11" t="str">
        <f>VLOOKUP(MONTH(J43),'PLANO DISPONIBILIDADES 28-04-20'!$W$2:$X$13,2,0)</f>
        <v>ABRIL</v>
      </c>
      <c r="X43" s="11" t="str">
        <f>VLOOKUP(L43,'PLANO PREDIS EJECUCIONES'!$J$2:$Y$217,16,0)</f>
        <v>3-1-1-01-01-00-0000-00</v>
      </c>
      <c r="AB43"/>
      <c r="AC43"/>
      <c r="AD43"/>
      <c r="AE43"/>
      <c r="AF43"/>
      <c r="AG43"/>
    </row>
    <row r="44" spans="1:33" x14ac:dyDescent="0.25">
      <c r="A44" s="11">
        <v>2018</v>
      </c>
      <c r="B44" s="11">
        <v>136</v>
      </c>
      <c r="C44" s="11">
        <v>1</v>
      </c>
      <c r="D44" s="11" t="s">
        <v>601</v>
      </c>
      <c r="E44" s="11" t="s">
        <v>890</v>
      </c>
      <c r="F44" s="11" t="s">
        <v>890</v>
      </c>
      <c r="G44" s="11" t="s">
        <v>498</v>
      </c>
      <c r="H44" s="11">
        <v>0</v>
      </c>
      <c r="I44" s="11">
        <v>17</v>
      </c>
      <c r="J44" s="225">
        <v>43241</v>
      </c>
      <c r="K44" s="225">
        <v>43241</v>
      </c>
      <c r="L44" s="11">
        <v>110</v>
      </c>
      <c r="M44" s="11">
        <v>131</v>
      </c>
      <c r="N44" s="11" t="s">
        <v>498</v>
      </c>
      <c r="O44" s="11">
        <v>17</v>
      </c>
      <c r="P44" s="11" t="s">
        <v>543</v>
      </c>
      <c r="Q44" s="11">
        <v>899999061</v>
      </c>
      <c r="R44" s="11" t="s">
        <v>497</v>
      </c>
      <c r="S44" s="26">
        <v>617477</v>
      </c>
      <c r="T44" s="26"/>
      <c r="U44" s="26"/>
      <c r="V44" s="26">
        <v>617477</v>
      </c>
      <c r="W44" s="11" t="str">
        <f>VLOOKUP(MONTH(J44),'PLANO DISPONIBILIDADES 28-04-20'!$W$2:$X$13,2,0)</f>
        <v>MAYO</v>
      </c>
      <c r="X44" s="11" t="str">
        <f>VLOOKUP(L44,'PLANO PREDIS EJECUCIONES'!$J$2:$Y$217,16,0)</f>
        <v>3-1-1-01-01-00-0000-00</v>
      </c>
      <c r="AB44"/>
      <c r="AC44"/>
      <c r="AD44"/>
      <c r="AE44"/>
      <c r="AF44"/>
      <c r="AG44"/>
    </row>
    <row r="45" spans="1:33" x14ac:dyDescent="0.25">
      <c r="A45" s="11">
        <v>2018</v>
      </c>
      <c r="B45" s="11">
        <v>136</v>
      </c>
      <c r="C45" s="11">
        <v>1</v>
      </c>
      <c r="D45" s="11" t="s">
        <v>601</v>
      </c>
      <c r="E45" s="11" t="s">
        <v>890</v>
      </c>
      <c r="F45" s="11" t="s">
        <v>890</v>
      </c>
      <c r="G45" s="11" t="s">
        <v>498</v>
      </c>
      <c r="H45" s="11">
        <v>0</v>
      </c>
      <c r="I45" s="11">
        <v>21</v>
      </c>
      <c r="J45" s="225">
        <v>43259</v>
      </c>
      <c r="K45" s="225">
        <v>43259</v>
      </c>
      <c r="L45" s="11">
        <v>118</v>
      </c>
      <c r="M45" s="11">
        <v>135</v>
      </c>
      <c r="N45" s="11" t="s">
        <v>498</v>
      </c>
      <c r="O45" s="11">
        <v>21</v>
      </c>
      <c r="P45" s="11" t="s">
        <v>543</v>
      </c>
      <c r="Q45" s="11">
        <v>899999061</v>
      </c>
      <c r="R45" s="11" t="s">
        <v>497</v>
      </c>
      <c r="S45" s="26">
        <v>552789</v>
      </c>
      <c r="T45" s="26"/>
      <c r="U45" s="26"/>
      <c r="V45" s="26">
        <v>552789</v>
      </c>
      <c r="W45" s="11" t="str">
        <f>VLOOKUP(MONTH(J45),'PLANO DISPONIBILIDADES 28-04-20'!$W$2:$X$13,2,0)</f>
        <v>JUNIO</v>
      </c>
      <c r="X45" s="11" t="str">
        <f>VLOOKUP(L45,'PLANO PREDIS EJECUCIONES'!$J$2:$Y$217,16,0)</f>
        <v>3-1-1-01-01-00-0000-00</v>
      </c>
      <c r="AB45"/>
      <c r="AC45"/>
      <c r="AD45"/>
      <c r="AE45"/>
      <c r="AF45"/>
      <c r="AG45"/>
    </row>
    <row r="46" spans="1:33" x14ac:dyDescent="0.25">
      <c r="A46" s="11">
        <v>2018</v>
      </c>
      <c r="B46" s="11">
        <v>136</v>
      </c>
      <c r="C46" s="11">
        <v>1</v>
      </c>
      <c r="D46" s="11" t="s">
        <v>601</v>
      </c>
      <c r="E46" s="11" t="s">
        <v>890</v>
      </c>
      <c r="F46" s="11" t="s">
        <v>890</v>
      </c>
      <c r="G46" s="11" t="s">
        <v>498</v>
      </c>
      <c r="H46" s="11">
        <v>0</v>
      </c>
      <c r="I46" s="11">
        <v>25</v>
      </c>
      <c r="J46" s="225">
        <v>43298</v>
      </c>
      <c r="K46" s="225">
        <v>43298</v>
      </c>
      <c r="L46" s="11">
        <v>126</v>
      </c>
      <c r="M46" s="11">
        <v>151</v>
      </c>
      <c r="N46" s="11" t="s">
        <v>498</v>
      </c>
      <c r="O46" s="11">
        <v>24</v>
      </c>
      <c r="P46" s="11" t="s">
        <v>543</v>
      </c>
      <c r="Q46" s="11">
        <v>899999061</v>
      </c>
      <c r="R46" s="11" t="s">
        <v>497</v>
      </c>
      <c r="S46" s="26">
        <v>617477</v>
      </c>
      <c r="T46" s="26"/>
      <c r="U46" s="26"/>
      <c r="V46" s="26">
        <v>617477</v>
      </c>
      <c r="W46" s="11" t="str">
        <f>VLOOKUP(MONTH(J46),'PLANO DISPONIBILIDADES 28-04-20'!$W$2:$X$13,2,0)</f>
        <v>JULIO</v>
      </c>
      <c r="X46" s="11" t="str">
        <f>VLOOKUP(L46,'PLANO PREDIS EJECUCIONES'!$J$2:$Y$217,16,0)</f>
        <v>3-1-1-01-01-00-0000-00</v>
      </c>
      <c r="AB46"/>
      <c r="AC46"/>
      <c r="AD46"/>
      <c r="AE46"/>
      <c r="AF46"/>
      <c r="AG46"/>
    </row>
    <row r="47" spans="1:33" x14ac:dyDescent="0.25">
      <c r="A47" s="11">
        <v>2018</v>
      </c>
      <c r="B47" s="11">
        <v>136</v>
      </c>
      <c r="C47" s="11">
        <v>1</v>
      </c>
      <c r="D47" s="11" t="s">
        <v>601</v>
      </c>
      <c r="E47" s="11" t="s">
        <v>890</v>
      </c>
      <c r="F47" s="11" t="s">
        <v>890</v>
      </c>
      <c r="G47" s="11" t="s">
        <v>498</v>
      </c>
      <c r="H47" s="11">
        <v>0</v>
      </c>
      <c r="I47" s="11">
        <v>29</v>
      </c>
      <c r="J47" s="225">
        <v>43334</v>
      </c>
      <c r="K47" s="225">
        <v>43334</v>
      </c>
      <c r="L47" s="11">
        <v>141</v>
      </c>
      <c r="M47" s="11">
        <v>168</v>
      </c>
      <c r="N47" s="11" t="s">
        <v>498</v>
      </c>
      <c r="O47" s="11">
        <v>29</v>
      </c>
      <c r="P47" s="11" t="s">
        <v>543</v>
      </c>
      <c r="Q47" s="11">
        <v>899999061</v>
      </c>
      <c r="R47" s="11" t="s">
        <v>497</v>
      </c>
      <c r="S47" s="26">
        <v>617477</v>
      </c>
      <c r="T47" s="26"/>
      <c r="U47" s="26"/>
      <c r="V47" s="26">
        <v>617477</v>
      </c>
      <c r="W47" s="11" t="str">
        <f>VLOOKUP(MONTH(J47),'PLANO DISPONIBILIDADES 28-04-20'!$W$2:$X$13,2,0)</f>
        <v>AGOSTO</v>
      </c>
      <c r="X47" s="11" t="str">
        <f>VLOOKUP(L47,'PLANO PREDIS EJECUCIONES'!$J$2:$Y$217,16,0)</f>
        <v>3-1-1-01-01-00-0000-00</v>
      </c>
      <c r="AB47"/>
      <c r="AC47"/>
      <c r="AD47"/>
      <c r="AE47"/>
      <c r="AF47"/>
      <c r="AG47"/>
    </row>
    <row r="48" spans="1:33" x14ac:dyDescent="0.25">
      <c r="A48" s="11">
        <v>2018</v>
      </c>
      <c r="B48" s="11">
        <v>136</v>
      </c>
      <c r="C48" s="11">
        <v>1</v>
      </c>
      <c r="D48" s="11" t="s">
        <v>601</v>
      </c>
      <c r="E48" s="11" t="s">
        <v>890</v>
      </c>
      <c r="F48" s="11" t="s">
        <v>890</v>
      </c>
      <c r="G48" s="11" t="s">
        <v>498</v>
      </c>
      <c r="H48" s="11">
        <v>0</v>
      </c>
      <c r="I48" s="11">
        <v>33</v>
      </c>
      <c r="J48" s="225">
        <v>43361</v>
      </c>
      <c r="K48" s="225">
        <v>43361</v>
      </c>
      <c r="L48" s="11">
        <v>161</v>
      </c>
      <c r="M48" s="11">
        <v>185</v>
      </c>
      <c r="N48" s="11" t="s">
        <v>498</v>
      </c>
      <c r="O48" s="11">
        <v>33</v>
      </c>
      <c r="P48" s="11" t="s">
        <v>543</v>
      </c>
      <c r="Q48" s="11">
        <v>899999061</v>
      </c>
      <c r="R48" s="11" t="s">
        <v>497</v>
      </c>
      <c r="S48" s="26">
        <v>555729</v>
      </c>
      <c r="T48" s="26"/>
      <c r="U48" s="26"/>
      <c r="V48" s="26">
        <v>555729</v>
      </c>
      <c r="W48" s="11" t="str">
        <f>VLOOKUP(MONTH(J48),'PLANO DISPONIBILIDADES 28-04-20'!$W$2:$X$13,2,0)</f>
        <v>SEPTIEMBRE</v>
      </c>
      <c r="X48" s="11" t="str">
        <f>VLOOKUP(L48,'PLANO PREDIS EJECUCIONES'!$J$2:$Y$217,16,0)</f>
        <v>3-1-1-01-01-00-0000-00</v>
      </c>
      <c r="AB48"/>
      <c r="AC48"/>
      <c r="AD48"/>
      <c r="AE48"/>
      <c r="AF48"/>
      <c r="AG48"/>
    </row>
    <row r="49" spans="1:33" x14ac:dyDescent="0.25">
      <c r="A49" s="11">
        <v>2018</v>
      </c>
      <c r="B49" s="11">
        <v>136</v>
      </c>
      <c r="C49" s="11">
        <v>1</v>
      </c>
      <c r="D49" s="11" t="s">
        <v>601</v>
      </c>
      <c r="E49" s="11" t="s">
        <v>890</v>
      </c>
      <c r="F49" s="11" t="s">
        <v>890</v>
      </c>
      <c r="G49" s="11" t="s">
        <v>498</v>
      </c>
      <c r="H49" s="11">
        <v>0</v>
      </c>
      <c r="I49" s="11">
        <v>38</v>
      </c>
      <c r="J49" s="225">
        <v>43392</v>
      </c>
      <c r="K49" s="225">
        <v>43392</v>
      </c>
      <c r="L49" s="11">
        <v>179</v>
      </c>
      <c r="M49" s="11">
        <v>199</v>
      </c>
      <c r="N49" s="11" t="s">
        <v>498</v>
      </c>
      <c r="O49" s="11">
        <v>37</v>
      </c>
      <c r="P49" s="11" t="s">
        <v>543</v>
      </c>
      <c r="Q49" s="11">
        <v>899999061</v>
      </c>
      <c r="R49" s="11" t="s">
        <v>497</v>
      </c>
      <c r="S49" s="26">
        <v>617477</v>
      </c>
      <c r="T49" s="26"/>
      <c r="U49" s="26"/>
      <c r="V49" s="26">
        <v>617477</v>
      </c>
      <c r="W49" s="11" t="str">
        <f>VLOOKUP(MONTH(J49),'PLANO DISPONIBILIDADES 28-04-20'!$W$2:$X$13,2,0)</f>
        <v>OCTUBRE</v>
      </c>
      <c r="X49" s="11" t="str">
        <f>VLOOKUP(L49,'PLANO PREDIS EJECUCIONES'!$J$2:$Y$217,16,0)</f>
        <v>3-1-1-01-01-00-0000-00</v>
      </c>
      <c r="AB49"/>
      <c r="AC49"/>
      <c r="AD49"/>
      <c r="AE49"/>
      <c r="AF49"/>
      <c r="AG49"/>
    </row>
    <row r="50" spans="1:33" x14ac:dyDescent="0.25">
      <c r="A50" s="11">
        <v>2018</v>
      </c>
      <c r="B50" s="11">
        <v>136</v>
      </c>
      <c r="C50" s="11">
        <v>1</v>
      </c>
      <c r="D50" s="11" t="s">
        <v>601</v>
      </c>
      <c r="E50" s="11" t="s">
        <v>890</v>
      </c>
      <c r="F50" s="11" t="s">
        <v>890</v>
      </c>
      <c r="G50" s="11" t="s">
        <v>498</v>
      </c>
      <c r="H50" s="11">
        <v>0</v>
      </c>
      <c r="I50" s="11">
        <v>44</v>
      </c>
      <c r="J50" s="225">
        <v>43424</v>
      </c>
      <c r="K50" s="225">
        <v>43424</v>
      </c>
      <c r="L50" s="11">
        <v>199</v>
      </c>
      <c r="M50" s="11">
        <v>214</v>
      </c>
      <c r="N50" s="11" t="s">
        <v>498</v>
      </c>
      <c r="O50" s="11">
        <v>44</v>
      </c>
      <c r="P50" s="11" t="s">
        <v>543</v>
      </c>
      <c r="Q50" s="11">
        <v>899999061</v>
      </c>
      <c r="R50" s="11" t="s">
        <v>497</v>
      </c>
      <c r="S50" s="26">
        <v>702748</v>
      </c>
      <c r="T50" s="26"/>
      <c r="U50" s="26"/>
      <c r="V50" s="26">
        <v>702748</v>
      </c>
      <c r="W50" s="11" t="str">
        <f>VLOOKUP(MONTH(J50),'PLANO DISPONIBILIDADES 28-04-20'!$W$2:$X$13,2,0)</f>
        <v>NOVIEMBRE</v>
      </c>
      <c r="X50" s="11" t="str">
        <f>VLOOKUP(L50,'PLANO PREDIS EJECUCIONES'!$J$2:$Y$217,16,0)</f>
        <v>3-1-1-01-01-00-0000-00</v>
      </c>
      <c r="AB50"/>
      <c r="AC50"/>
      <c r="AD50"/>
      <c r="AE50"/>
      <c r="AF50"/>
      <c r="AG50"/>
    </row>
    <row r="51" spans="1:33" x14ac:dyDescent="0.25">
      <c r="A51" s="11">
        <v>2018</v>
      </c>
      <c r="B51" s="11">
        <v>136</v>
      </c>
      <c r="C51" s="11">
        <v>1</v>
      </c>
      <c r="D51" s="11" t="s">
        <v>601</v>
      </c>
      <c r="E51" s="11" t="s">
        <v>890</v>
      </c>
      <c r="F51" s="11" t="s">
        <v>890</v>
      </c>
      <c r="G51" s="11" t="s">
        <v>498</v>
      </c>
      <c r="H51" s="11">
        <v>0</v>
      </c>
      <c r="I51" s="11">
        <v>48</v>
      </c>
      <c r="J51" s="225">
        <v>43441</v>
      </c>
      <c r="K51" s="225">
        <v>43441</v>
      </c>
      <c r="L51" s="11">
        <v>207</v>
      </c>
      <c r="M51" s="11">
        <v>224</v>
      </c>
      <c r="N51" s="11" t="s">
        <v>498</v>
      </c>
      <c r="O51" s="11">
        <v>47</v>
      </c>
      <c r="P51" s="11" t="s">
        <v>543</v>
      </c>
      <c r="Q51" s="11">
        <v>899999061</v>
      </c>
      <c r="R51" s="11" t="s">
        <v>497</v>
      </c>
      <c r="S51" s="26">
        <v>676284</v>
      </c>
      <c r="T51" s="26"/>
      <c r="U51" s="26"/>
      <c r="V51" s="26">
        <v>676284</v>
      </c>
      <c r="W51" s="11" t="str">
        <f>VLOOKUP(MONTH(J51),'PLANO DISPONIBILIDADES 28-04-20'!$W$2:$X$13,2,0)</f>
        <v>DICIEMBRE</v>
      </c>
      <c r="X51" s="11" t="str">
        <f>VLOOKUP(L51,'PLANO PREDIS EJECUCIONES'!$J$2:$Y$217,16,0)</f>
        <v>3-1-1-01-01-00-0000-00</v>
      </c>
      <c r="AB51"/>
      <c r="AC51"/>
      <c r="AD51"/>
      <c r="AE51"/>
      <c r="AF51"/>
      <c r="AG51"/>
    </row>
    <row r="52" spans="1:33" x14ac:dyDescent="0.25">
      <c r="A52" s="11">
        <v>2018</v>
      </c>
      <c r="B52" s="11">
        <v>136</v>
      </c>
      <c r="C52" s="11">
        <v>1</v>
      </c>
      <c r="D52" s="11" t="s">
        <v>601</v>
      </c>
      <c r="E52" s="11" t="s">
        <v>890</v>
      </c>
      <c r="F52" s="11" t="s">
        <v>890</v>
      </c>
      <c r="G52" s="11" t="s">
        <v>498</v>
      </c>
      <c r="H52" s="11">
        <v>0</v>
      </c>
      <c r="I52" s="11">
        <v>1</v>
      </c>
      <c r="J52" s="225">
        <v>43122</v>
      </c>
      <c r="K52" s="225">
        <v>43122</v>
      </c>
      <c r="L52" s="11">
        <v>19</v>
      </c>
      <c r="M52" s="11">
        <v>90</v>
      </c>
      <c r="N52" s="11" t="s">
        <v>498</v>
      </c>
      <c r="O52" s="11">
        <v>1</v>
      </c>
      <c r="P52" s="11" t="s">
        <v>543</v>
      </c>
      <c r="Q52" s="11">
        <v>899999061</v>
      </c>
      <c r="R52" s="11" t="s">
        <v>497</v>
      </c>
      <c r="S52" s="26">
        <v>532472</v>
      </c>
      <c r="T52" s="26"/>
      <c r="U52" s="26"/>
      <c r="V52" s="26">
        <v>532472</v>
      </c>
      <c r="W52" s="11" t="str">
        <f>VLOOKUP(MONTH(J52),'PLANO DISPONIBILIDADES 28-04-20'!$W$2:$X$13,2,0)</f>
        <v>ENERO</v>
      </c>
      <c r="X52" s="11" t="str">
        <f>VLOOKUP(L52,'PLANO PREDIS EJECUCIONES'!$J$2:$Y$217,16,0)</f>
        <v>3-1-1-01-01-00-0000-00</v>
      </c>
      <c r="AB52"/>
      <c r="AC52"/>
      <c r="AD52"/>
      <c r="AE52"/>
      <c r="AF52"/>
      <c r="AG52"/>
    </row>
    <row r="53" spans="1:33" x14ac:dyDescent="0.25">
      <c r="A53" s="11">
        <v>2018</v>
      </c>
      <c r="B53" s="11">
        <v>136</v>
      </c>
      <c r="C53" s="11">
        <v>1</v>
      </c>
      <c r="D53" s="11" t="s">
        <v>601</v>
      </c>
      <c r="E53" s="11" t="s">
        <v>890</v>
      </c>
      <c r="F53" s="11" t="s">
        <v>890</v>
      </c>
      <c r="G53" s="11" t="s">
        <v>498</v>
      </c>
      <c r="H53" s="11">
        <v>0</v>
      </c>
      <c r="I53" s="11">
        <v>4</v>
      </c>
      <c r="J53" s="225">
        <v>43150</v>
      </c>
      <c r="K53" s="225">
        <v>43150</v>
      </c>
      <c r="L53" s="11">
        <v>84</v>
      </c>
      <c r="M53" s="11">
        <v>111</v>
      </c>
      <c r="N53" s="11" t="s">
        <v>498</v>
      </c>
      <c r="O53" s="11">
        <v>4</v>
      </c>
      <c r="P53" s="11" t="s">
        <v>543</v>
      </c>
      <c r="Q53" s="11">
        <v>899999061</v>
      </c>
      <c r="R53" s="11" t="s">
        <v>497</v>
      </c>
      <c r="S53" s="26">
        <v>532472</v>
      </c>
      <c r="T53" s="26"/>
      <c r="U53" s="26"/>
      <c r="V53" s="26">
        <v>532472</v>
      </c>
      <c r="W53" s="11" t="str">
        <f>VLOOKUP(MONTH(J53),'PLANO DISPONIBILIDADES 28-04-20'!$W$2:$X$13,2,0)</f>
        <v>FEBRERO</v>
      </c>
      <c r="X53" s="11" t="str">
        <f>VLOOKUP(L53,'PLANO PREDIS EJECUCIONES'!$J$2:$Y$217,16,0)</f>
        <v>3-1-1-01-01-00-0000-00</v>
      </c>
      <c r="AB53"/>
      <c r="AC53"/>
      <c r="AD53"/>
      <c r="AE53"/>
      <c r="AF53"/>
      <c r="AG53"/>
    </row>
    <row r="54" spans="1:33" x14ac:dyDescent="0.25">
      <c r="A54" s="11">
        <v>2018</v>
      </c>
      <c r="B54" s="11">
        <v>136</v>
      </c>
      <c r="C54" s="11">
        <v>1</v>
      </c>
      <c r="D54" s="11" t="s">
        <v>601</v>
      </c>
      <c r="E54" s="11" t="s">
        <v>890</v>
      </c>
      <c r="F54" s="11" t="s">
        <v>890</v>
      </c>
      <c r="G54" s="11" t="s">
        <v>498</v>
      </c>
      <c r="H54" s="11">
        <v>0</v>
      </c>
      <c r="I54" s="11">
        <v>11</v>
      </c>
      <c r="J54" s="225">
        <v>43174</v>
      </c>
      <c r="K54" s="225">
        <v>43174</v>
      </c>
      <c r="L54" s="11">
        <v>92</v>
      </c>
      <c r="M54" s="11">
        <v>116</v>
      </c>
      <c r="N54" s="11" t="s">
        <v>498</v>
      </c>
      <c r="O54" s="11">
        <v>11</v>
      </c>
      <c r="P54" s="11" t="s">
        <v>543</v>
      </c>
      <c r="Q54" s="11">
        <v>899999061</v>
      </c>
      <c r="R54" s="11" t="s">
        <v>497</v>
      </c>
      <c r="S54" s="26">
        <v>655821</v>
      </c>
      <c r="T54" s="26"/>
      <c r="U54" s="26"/>
      <c r="V54" s="26">
        <v>655821</v>
      </c>
      <c r="W54" s="11" t="str">
        <f>VLOOKUP(MONTH(J54),'PLANO DISPONIBILIDADES 28-04-20'!$W$2:$X$13,2,0)</f>
        <v>MARZO</v>
      </c>
      <c r="X54" s="11" t="str">
        <f>VLOOKUP(L54,'PLANO PREDIS EJECUCIONES'!$J$2:$Y$217,16,0)</f>
        <v>3-1-1-01-01-00-0000-00</v>
      </c>
      <c r="AB54"/>
      <c r="AC54"/>
      <c r="AD54"/>
      <c r="AE54"/>
      <c r="AF54"/>
      <c r="AG54"/>
    </row>
    <row r="55" spans="1:33" x14ac:dyDescent="0.25">
      <c r="A55" s="11">
        <v>2018</v>
      </c>
      <c r="B55" s="11">
        <v>136</v>
      </c>
      <c r="C55" s="11">
        <v>1</v>
      </c>
      <c r="D55" s="11" t="s">
        <v>601</v>
      </c>
      <c r="E55" s="11" t="s">
        <v>890</v>
      </c>
      <c r="F55" s="11" t="s">
        <v>890</v>
      </c>
      <c r="G55" s="11" t="s">
        <v>498</v>
      </c>
      <c r="H55" s="11">
        <v>0</v>
      </c>
      <c r="I55" s="11">
        <v>14</v>
      </c>
      <c r="J55" s="225">
        <v>43209</v>
      </c>
      <c r="K55" s="225">
        <v>43209</v>
      </c>
      <c r="L55" s="11">
        <v>102</v>
      </c>
      <c r="M55" s="11">
        <v>124</v>
      </c>
      <c r="N55" s="11" t="s">
        <v>498</v>
      </c>
      <c r="O55" s="11">
        <v>14</v>
      </c>
      <c r="P55" s="11" t="s">
        <v>543</v>
      </c>
      <c r="Q55" s="11">
        <v>899999061</v>
      </c>
      <c r="R55" s="11" t="s">
        <v>497</v>
      </c>
      <c r="S55" s="26">
        <v>6017</v>
      </c>
      <c r="T55" s="26"/>
      <c r="U55" s="26"/>
      <c r="V55" s="26">
        <v>6017</v>
      </c>
      <c r="W55" s="11" t="str">
        <f>VLOOKUP(MONTH(J55),'PLANO DISPONIBILIDADES 28-04-20'!$W$2:$X$13,2,0)</f>
        <v>ABRIL</v>
      </c>
      <c r="X55" s="11" t="str">
        <f>VLOOKUP(L55,'PLANO PREDIS EJECUCIONES'!$J$2:$Y$217,16,0)</f>
        <v>3-1-1-01-01-00-0000-00</v>
      </c>
      <c r="AB55"/>
      <c r="AC55"/>
      <c r="AD55"/>
      <c r="AE55"/>
      <c r="AF55"/>
      <c r="AG55"/>
    </row>
    <row r="56" spans="1:33" x14ac:dyDescent="0.25">
      <c r="A56" s="11">
        <v>2018</v>
      </c>
      <c r="B56" s="11">
        <v>136</v>
      </c>
      <c r="C56" s="11">
        <v>1</v>
      </c>
      <c r="D56" s="11" t="s">
        <v>601</v>
      </c>
      <c r="E56" s="11" t="s">
        <v>890</v>
      </c>
      <c r="F56" s="11" t="s">
        <v>890</v>
      </c>
      <c r="G56" s="11" t="s">
        <v>498</v>
      </c>
      <c r="H56" s="11">
        <v>0</v>
      </c>
      <c r="I56" s="11">
        <v>17</v>
      </c>
      <c r="J56" s="225">
        <v>43241</v>
      </c>
      <c r="K56" s="225">
        <v>43241</v>
      </c>
      <c r="L56" s="11">
        <v>110</v>
      </c>
      <c r="M56" s="11">
        <v>131</v>
      </c>
      <c r="N56" s="11" t="s">
        <v>498</v>
      </c>
      <c r="O56" s="11">
        <v>17</v>
      </c>
      <c r="P56" s="11" t="s">
        <v>543</v>
      </c>
      <c r="Q56" s="11">
        <v>899999061</v>
      </c>
      <c r="R56" s="11" t="s">
        <v>497</v>
      </c>
      <c r="S56" s="26">
        <v>6017</v>
      </c>
      <c r="T56" s="26"/>
      <c r="U56" s="26"/>
      <c r="V56" s="26">
        <v>6017</v>
      </c>
      <c r="W56" s="11" t="str">
        <f>VLOOKUP(MONTH(J56),'PLANO DISPONIBILIDADES 28-04-20'!$W$2:$X$13,2,0)</f>
        <v>MAYO</v>
      </c>
      <c r="X56" s="11" t="str">
        <f>VLOOKUP(L56,'PLANO PREDIS EJECUCIONES'!$J$2:$Y$217,16,0)</f>
        <v>3-1-1-01-01-00-0000-00</v>
      </c>
      <c r="AB56"/>
      <c r="AC56"/>
      <c r="AD56"/>
      <c r="AE56"/>
      <c r="AF56"/>
      <c r="AG56"/>
    </row>
    <row r="57" spans="1:33" x14ac:dyDescent="0.25">
      <c r="A57" s="11">
        <v>2018</v>
      </c>
      <c r="B57" s="11">
        <v>136</v>
      </c>
      <c r="C57" s="11">
        <v>1</v>
      </c>
      <c r="D57" s="11" t="s">
        <v>601</v>
      </c>
      <c r="E57" s="11" t="s">
        <v>890</v>
      </c>
      <c r="F57" s="11" t="s">
        <v>890</v>
      </c>
      <c r="G57" s="11" t="s">
        <v>498</v>
      </c>
      <c r="H57" s="11">
        <v>0</v>
      </c>
      <c r="I57" s="11">
        <v>21</v>
      </c>
      <c r="J57" s="225">
        <v>43259</v>
      </c>
      <c r="K57" s="225">
        <v>43259</v>
      </c>
      <c r="L57" s="11">
        <v>118</v>
      </c>
      <c r="M57" s="11">
        <v>135</v>
      </c>
      <c r="N57" s="11" t="s">
        <v>498</v>
      </c>
      <c r="O57" s="11">
        <v>21</v>
      </c>
      <c r="P57" s="11" t="s">
        <v>543</v>
      </c>
      <c r="Q57" s="11">
        <v>899999061</v>
      </c>
      <c r="R57" s="11" t="s">
        <v>497</v>
      </c>
      <c r="S57" s="26">
        <v>525484</v>
      </c>
      <c r="T57" s="26"/>
      <c r="U57" s="26"/>
      <c r="V57" s="26">
        <v>525484</v>
      </c>
      <c r="W57" s="11" t="str">
        <f>VLOOKUP(MONTH(J57),'PLANO DISPONIBILIDADES 28-04-20'!$W$2:$X$13,2,0)</f>
        <v>JUNIO</v>
      </c>
      <c r="X57" s="11" t="str">
        <f>VLOOKUP(L57,'PLANO PREDIS EJECUCIONES'!$J$2:$Y$217,16,0)</f>
        <v>3-1-1-01-01-00-0000-00</v>
      </c>
      <c r="AB57"/>
      <c r="AC57"/>
      <c r="AD57"/>
      <c r="AE57"/>
      <c r="AF57"/>
      <c r="AG57"/>
    </row>
    <row r="58" spans="1:33" x14ac:dyDescent="0.25">
      <c r="A58" s="11">
        <v>2018</v>
      </c>
      <c r="B58" s="11">
        <v>136</v>
      </c>
      <c r="C58" s="11">
        <v>1</v>
      </c>
      <c r="D58" s="11" t="s">
        <v>601</v>
      </c>
      <c r="E58" s="11" t="s">
        <v>890</v>
      </c>
      <c r="F58" s="11" t="s">
        <v>890</v>
      </c>
      <c r="G58" s="11" t="s">
        <v>498</v>
      </c>
      <c r="H58" s="11">
        <v>0</v>
      </c>
      <c r="I58" s="11">
        <v>25</v>
      </c>
      <c r="J58" s="225">
        <v>43298</v>
      </c>
      <c r="K58" s="225">
        <v>43298</v>
      </c>
      <c r="L58" s="11">
        <v>126</v>
      </c>
      <c r="M58" s="11">
        <v>151</v>
      </c>
      <c r="N58" s="11" t="s">
        <v>498</v>
      </c>
      <c r="O58" s="11">
        <v>24</v>
      </c>
      <c r="P58" s="11" t="s">
        <v>543</v>
      </c>
      <c r="Q58" s="11">
        <v>899999061</v>
      </c>
      <c r="R58" s="11" t="s">
        <v>497</v>
      </c>
      <c r="S58" s="26">
        <v>589666</v>
      </c>
      <c r="T58" s="26"/>
      <c r="U58" s="26"/>
      <c r="V58" s="26">
        <v>589666</v>
      </c>
      <c r="W58" s="11" t="str">
        <f>VLOOKUP(MONTH(J58),'PLANO DISPONIBILIDADES 28-04-20'!$W$2:$X$13,2,0)</f>
        <v>JULIO</v>
      </c>
      <c r="X58" s="11" t="str">
        <f>VLOOKUP(L58,'PLANO PREDIS EJECUCIONES'!$J$2:$Y$217,16,0)</f>
        <v>3-1-1-01-01-00-0000-00</v>
      </c>
      <c r="AB58"/>
      <c r="AC58"/>
      <c r="AD58"/>
      <c r="AE58"/>
      <c r="AF58"/>
      <c r="AG58"/>
    </row>
    <row r="59" spans="1:33" x14ac:dyDescent="0.25">
      <c r="A59" s="11">
        <v>2018</v>
      </c>
      <c r="B59" s="11">
        <v>136</v>
      </c>
      <c r="C59" s="11">
        <v>1</v>
      </c>
      <c r="D59" s="11" t="s">
        <v>601</v>
      </c>
      <c r="E59" s="11" t="s">
        <v>890</v>
      </c>
      <c r="F59" s="11" t="s">
        <v>890</v>
      </c>
      <c r="G59" s="11" t="s">
        <v>498</v>
      </c>
      <c r="H59" s="11">
        <v>0</v>
      </c>
      <c r="I59" s="11">
        <v>29</v>
      </c>
      <c r="J59" s="225">
        <v>43334</v>
      </c>
      <c r="K59" s="225">
        <v>43334</v>
      </c>
      <c r="L59" s="11">
        <v>141</v>
      </c>
      <c r="M59" s="11">
        <v>168</v>
      </c>
      <c r="N59" s="11" t="s">
        <v>498</v>
      </c>
      <c r="O59" s="11">
        <v>29</v>
      </c>
      <c r="P59" s="11" t="s">
        <v>543</v>
      </c>
      <c r="Q59" s="11">
        <v>899999061</v>
      </c>
      <c r="R59" s="11" t="s">
        <v>497</v>
      </c>
      <c r="S59" s="26">
        <v>6017</v>
      </c>
      <c r="T59" s="26"/>
      <c r="U59" s="26"/>
      <c r="V59" s="26">
        <v>6017</v>
      </c>
      <c r="W59" s="11" t="str">
        <f>VLOOKUP(MONTH(J59),'PLANO DISPONIBILIDADES 28-04-20'!$W$2:$X$13,2,0)</f>
        <v>AGOSTO</v>
      </c>
      <c r="X59" s="11" t="str">
        <f>VLOOKUP(L59,'PLANO PREDIS EJECUCIONES'!$J$2:$Y$217,16,0)</f>
        <v>3-1-1-01-01-00-0000-00</v>
      </c>
      <c r="AB59"/>
      <c r="AC59"/>
      <c r="AD59"/>
      <c r="AE59"/>
      <c r="AF59"/>
      <c r="AG59"/>
    </row>
    <row r="60" spans="1:33" x14ac:dyDescent="0.25">
      <c r="A60" s="11">
        <v>2018</v>
      </c>
      <c r="B60" s="11">
        <v>136</v>
      </c>
      <c r="C60" s="11">
        <v>1</v>
      </c>
      <c r="D60" s="11" t="s">
        <v>601</v>
      </c>
      <c r="E60" s="11" t="s">
        <v>890</v>
      </c>
      <c r="F60" s="11" t="s">
        <v>890</v>
      </c>
      <c r="G60" s="11" t="s">
        <v>498</v>
      </c>
      <c r="H60" s="11">
        <v>0</v>
      </c>
      <c r="I60" s="11">
        <v>33</v>
      </c>
      <c r="J60" s="225">
        <v>43361</v>
      </c>
      <c r="K60" s="225">
        <v>43361</v>
      </c>
      <c r="L60" s="11">
        <v>161</v>
      </c>
      <c r="M60" s="11">
        <v>185</v>
      </c>
      <c r="N60" s="11" t="s">
        <v>498</v>
      </c>
      <c r="O60" s="11">
        <v>33</v>
      </c>
      <c r="P60" s="11" t="s">
        <v>543</v>
      </c>
      <c r="Q60" s="11">
        <v>899999061</v>
      </c>
      <c r="R60" s="11" t="s">
        <v>497</v>
      </c>
      <c r="S60" s="26">
        <v>559581</v>
      </c>
      <c r="T60" s="26"/>
      <c r="U60" s="26"/>
      <c r="V60" s="26">
        <v>559581</v>
      </c>
      <c r="W60" s="11" t="str">
        <f>VLOOKUP(MONTH(J60),'PLANO DISPONIBILIDADES 28-04-20'!$W$2:$X$13,2,0)</f>
        <v>SEPTIEMBRE</v>
      </c>
      <c r="X60" s="11" t="str">
        <f>VLOOKUP(L60,'PLANO PREDIS EJECUCIONES'!$J$2:$Y$217,16,0)</f>
        <v>3-1-1-01-01-00-0000-00</v>
      </c>
      <c r="AB60"/>
      <c r="AC60"/>
      <c r="AD60"/>
      <c r="AE60"/>
      <c r="AF60"/>
      <c r="AG60"/>
    </row>
    <row r="61" spans="1:33" x14ac:dyDescent="0.25">
      <c r="A61" s="11">
        <v>2018</v>
      </c>
      <c r="B61" s="11">
        <v>136</v>
      </c>
      <c r="C61" s="11">
        <v>1</v>
      </c>
      <c r="D61" s="11" t="s">
        <v>601</v>
      </c>
      <c r="E61" s="11" t="s">
        <v>890</v>
      </c>
      <c r="F61" s="11" t="s">
        <v>890</v>
      </c>
      <c r="G61" s="11" t="s">
        <v>498</v>
      </c>
      <c r="H61" s="11">
        <v>0</v>
      </c>
      <c r="I61" s="11">
        <v>38</v>
      </c>
      <c r="J61" s="225">
        <v>43392</v>
      </c>
      <c r="K61" s="225">
        <v>43392</v>
      </c>
      <c r="L61" s="11">
        <v>179</v>
      </c>
      <c r="M61" s="11">
        <v>199</v>
      </c>
      <c r="N61" s="11" t="s">
        <v>498</v>
      </c>
      <c r="O61" s="11">
        <v>37</v>
      </c>
      <c r="P61" s="11" t="s">
        <v>543</v>
      </c>
      <c r="Q61" s="11">
        <v>899999061</v>
      </c>
      <c r="R61" s="11" t="s">
        <v>497</v>
      </c>
      <c r="S61" s="26">
        <v>6017</v>
      </c>
      <c r="T61" s="26"/>
      <c r="U61" s="26"/>
      <c r="V61" s="26">
        <v>6017</v>
      </c>
      <c r="W61" s="11" t="str">
        <f>VLOOKUP(MONTH(J61),'PLANO DISPONIBILIDADES 28-04-20'!$W$2:$X$13,2,0)</f>
        <v>OCTUBRE</v>
      </c>
      <c r="X61" s="11" t="str">
        <f>VLOOKUP(L61,'PLANO PREDIS EJECUCIONES'!$J$2:$Y$217,16,0)</f>
        <v>3-1-1-01-01-00-0000-00</v>
      </c>
      <c r="AB61"/>
      <c r="AC61"/>
      <c r="AD61"/>
      <c r="AE61"/>
      <c r="AF61"/>
      <c r="AG61"/>
    </row>
    <row r="62" spans="1:33" x14ac:dyDescent="0.25">
      <c r="A62" s="11">
        <v>2018</v>
      </c>
      <c r="B62" s="11">
        <v>136</v>
      </c>
      <c r="C62" s="11">
        <v>1</v>
      </c>
      <c r="D62" s="11" t="s">
        <v>601</v>
      </c>
      <c r="E62" s="11" t="s">
        <v>890</v>
      </c>
      <c r="F62" s="11" t="s">
        <v>890</v>
      </c>
      <c r="G62" s="11" t="s">
        <v>498</v>
      </c>
      <c r="H62" s="11">
        <v>0</v>
      </c>
      <c r="I62" s="11">
        <v>44</v>
      </c>
      <c r="J62" s="225">
        <v>43424</v>
      </c>
      <c r="K62" s="225">
        <v>43424</v>
      </c>
      <c r="L62" s="11">
        <v>199</v>
      </c>
      <c r="M62" s="11">
        <v>214</v>
      </c>
      <c r="N62" s="11" t="s">
        <v>498</v>
      </c>
      <c r="O62" s="11">
        <v>44</v>
      </c>
      <c r="P62" s="11" t="s">
        <v>543</v>
      </c>
      <c r="Q62" s="11">
        <v>899999061</v>
      </c>
      <c r="R62" s="11" t="s">
        <v>497</v>
      </c>
      <c r="S62" s="26">
        <v>659864</v>
      </c>
      <c r="T62" s="26"/>
      <c r="U62" s="26"/>
      <c r="V62" s="26">
        <v>659864</v>
      </c>
      <c r="W62" s="11" t="str">
        <f>VLOOKUP(MONTH(J62),'PLANO DISPONIBILIDADES 28-04-20'!$W$2:$X$13,2,0)</f>
        <v>NOVIEMBRE</v>
      </c>
      <c r="X62" s="11" t="str">
        <f>VLOOKUP(L62,'PLANO PREDIS EJECUCIONES'!$J$2:$Y$217,16,0)</f>
        <v>3-1-1-01-01-00-0000-00</v>
      </c>
      <c r="AB62"/>
      <c r="AC62"/>
      <c r="AD62"/>
      <c r="AE62"/>
      <c r="AF62"/>
      <c r="AG62"/>
    </row>
    <row r="63" spans="1:33" x14ac:dyDescent="0.25">
      <c r="A63" s="11">
        <v>2018</v>
      </c>
      <c r="B63" s="11">
        <v>136</v>
      </c>
      <c r="C63" s="11">
        <v>1</v>
      </c>
      <c r="D63" s="11" t="s">
        <v>601</v>
      </c>
      <c r="E63" s="11" t="s">
        <v>890</v>
      </c>
      <c r="F63" s="11" t="s">
        <v>890</v>
      </c>
      <c r="G63" s="11" t="s">
        <v>498</v>
      </c>
      <c r="H63" s="11">
        <v>0</v>
      </c>
      <c r="I63" s="11">
        <v>48</v>
      </c>
      <c r="J63" s="225">
        <v>43441</v>
      </c>
      <c r="K63" s="225">
        <v>43441</v>
      </c>
      <c r="L63" s="11">
        <v>207</v>
      </c>
      <c r="M63" s="11">
        <v>224</v>
      </c>
      <c r="N63" s="11" t="s">
        <v>498</v>
      </c>
      <c r="O63" s="11">
        <v>47</v>
      </c>
      <c r="P63" s="11" t="s">
        <v>543</v>
      </c>
      <c r="Q63" s="11">
        <v>899999061</v>
      </c>
      <c r="R63" s="11" t="s">
        <v>497</v>
      </c>
      <c r="S63" s="26">
        <v>631785</v>
      </c>
      <c r="T63" s="26"/>
      <c r="U63" s="26"/>
      <c r="V63" s="26">
        <v>631785</v>
      </c>
      <c r="W63" s="11" t="str">
        <f>VLOOKUP(MONTH(J63),'PLANO DISPONIBILIDADES 28-04-20'!$W$2:$X$13,2,0)</f>
        <v>DICIEMBRE</v>
      </c>
      <c r="X63" s="11" t="str">
        <f>VLOOKUP(L63,'PLANO PREDIS EJECUCIONES'!$J$2:$Y$217,16,0)</f>
        <v>3-1-1-01-01-00-0000-00</v>
      </c>
      <c r="AB63"/>
      <c r="AC63"/>
      <c r="AD63"/>
      <c r="AE63"/>
      <c r="AF63"/>
      <c r="AG63"/>
    </row>
    <row r="64" spans="1:33" x14ac:dyDescent="0.25">
      <c r="A64" s="11">
        <v>2018</v>
      </c>
      <c r="B64" s="11">
        <v>136</v>
      </c>
      <c r="C64" s="11">
        <v>1</v>
      </c>
      <c r="D64" s="11" t="s">
        <v>601</v>
      </c>
      <c r="E64" s="11" t="s">
        <v>890</v>
      </c>
      <c r="F64" s="11" t="s">
        <v>890</v>
      </c>
      <c r="G64" s="11" t="s">
        <v>498</v>
      </c>
      <c r="H64" s="11">
        <v>0</v>
      </c>
      <c r="I64" s="11">
        <v>1</v>
      </c>
      <c r="J64" s="225">
        <v>43122</v>
      </c>
      <c r="K64" s="225">
        <v>43122</v>
      </c>
      <c r="L64" s="11">
        <v>19</v>
      </c>
      <c r="M64" s="11">
        <v>90</v>
      </c>
      <c r="N64" s="11" t="s">
        <v>498</v>
      </c>
      <c r="O64" s="11">
        <v>1</v>
      </c>
      <c r="P64" s="11" t="s">
        <v>543</v>
      </c>
      <c r="Q64" s="11">
        <v>899999061</v>
      </c>
      <c r="R64" s="11" t="s">
        <v>497</v>
      </c>
      <c r="S64" s="26">
        <v>13445035</v>
      </c>
      <c r="T64" s="26"/>
      <c r="U64" s="26"/>
      <c r="V64" s="26">
        <v>13445035</v>
      </c>
      <c r="W64" s="11" t="str">
        <f>VLOOKUP(MONTH(J64),'PLANO DISPONIBILIDADES 28-04-20'!$W$2:$X$13,2,0)</f>
        <v>ENERO</v>
      </c>
      <c r="X64" s="11" t="str">
        <f>VLOOKUP(L64,'PLANO PREDIS EJECUCIONES'!$J$2:$Y$217,16,0)</f>
        <v>3-1-1-01-01-00-0000-00</v>
      </c>
      <c r="AB64"/>
      <c r="AC64"/>
      <c r="AD64"/>
      <c r="AE64"/>
      <c r="AF64"/>
      <c r="AG64"/>
    </row>
    <row r="65" spans="1:33" x14ac:dyDescent="0.25">
      <c r="A65" s="11">
        <v>2018</v>
      </c>
      <c r="B65" s="11">
        <v>136</v>
      </c>
      <c r="C65" s="11">
        <v>1</v>
      </c>
      <c r="D65" s="11" t="s">
        <v>601</v>
      </c>
      <c r="E65" s="11" t="s">
        <v>890</v>
      </c>
      <c r="F65" s="11" t="s">
        <v>890</v>
      </c>
      <c r="G65" s="11" t="s">
        <v>498</v>
      </c>
      <c r="H65" s="11">
        <v>0</v>
      </c>
      <c r="I65" s="11">
        <v>4</v>
      </c>
      <c r="J65" s="225">
        <v>43150</v>
      </c>
      <c r="K65" s="225">
        <v>43150</v>
      </c>
      <c r="L65" s="11">
        <v>84</v>
      </c>
      <c r="M65" s="11">
        <v>111</v>
      </c>
      <c r="N65" s="11" t="s">
        <v>498</v>
      </c>
      <c r="O65" s="11">
        <v>4</v>
      </c>
      <c r="P65" s="11" t="s">
        <v>543</v>
      </c>
      <c r="Q65" s="11">
        <v>899999061</v>
      </c>
      <c r="R65" s="11" t="s">
        <v>497</v>
      </c>
      <c r="S65" s="26">
        <v>10084852</v>
      </c>
      <c r="T65" s="26"/>
      <c r="U65" s="26"/>
      <c r="V65" s="26">
        <v>10084852</v>
      </c>
      <c r="W65" s="11" t="str">
        <f>VLOOKUP(MONTH(J65),'PLANO DISPONIBILIDADES 28-04-20'!$W$2:$X$13,2,0)</f>
        <v>FEBRERO</v>
      </c>
      <c r="X65" s="11" t="str">
        <f>VLOOKUP(L65,'PLANO PREDIS EJECUCIONES'!$J$2:$Y$217,16,0)</f>
        <v>3-1-1-01-01-00-0000-00</v>
      </c>
      <c r="AB65"/>
      <c r="AC65"/>
      <c r="AD65"/>
      <c r="AE65"/>
      <c r="AF65"/>
      <c r="AG65"/>
    </row>
    <row r="66" spans="1:33" x14ac:dyDescent="0.25">
      <c r="A66" s="11">
        <v>2018</v>
      </c>
      <c r="B66" s="11">
        <v>136</v>
      </c>
      <c r="C66" s="11">
        <v>1</v>
      </c>
      <c r="D66" s="11" t="s">
        <v>601</v>
      </c>
      <c r="E66" s="11" t="s">
        <v>890</v>
      </c>
      <c r="F66" s="11" t="s">
        <v>890</v>
      </c>
      <c r="G66" s="11" t="s">
        <v>498</v>
      </c>
      <c r="H66" s="11">
        <v>0</v>
      </c>
      <c r="I66" s="11">
        <v>11</v>
      </c>
      <c r="J66" s="225">
        <v>43174</v>
      </c>
      <c r="K66" s="225">
        <v>43174</v>
      </c>
      <c r="L66" s="11">
        <v>92</v>
      </c>
      <c r="M66" s="11">
        <v>116</v>
      </c>
      <c r="N66" s="11" t="s">
        <v>498</v>
      </c>
      <c r="O66" s="11">
        <v>11</v>
      </c>
      <c r="P66" s="11" t="s">
        <v>543</v>
      </c>
      <c r="Q66" s="11">
        <v>899999061</v>
      </c>
      <c r="R66" s="11" t="s">
        <v>497</v>
      </c>
      <c r="S66" s="26">
        <v>31505576</v>
      </c>
      <c r="T66" s="26"/>
      <c r="U66" s="26"/>
      <c r="V66" s="26">
        <v>31505576</v>
      </c>
      <c r="W66" s="11" t="str">
        <f>VLOOKUP(MONTH(J66),'PLANO DISPONIBILIDADES 28-04-20'!$W$2:$X$13,2,0)</f>
        <v>MARZO</v>
      </c>
      <c r="X66" s="11" t="str">
        <f>VLOOKUP(L66,'PLANO PREDIS EJECUCIONES'!$J$2:$Y$217,16,0)</f>
        <v>3-1-1-01-01-00-0000-00</v>
      </c>
      <c r="AB66"/>
      <c r="AC66"/>
      <c r="AD66"/>
      <c r="AE66"/>
      <c r="AF66"/>
      <c r="AG66"/>
    </row>
    <row r="67" spans="1:33" x14ac:dyDescent="0.25">
      <c r="A67" s="11">
        <v>2018</v>
      </c>
      <c r="B67" s="11">
        <v>136</v>
      </c>
      <c r="C67" s="11">
        <v>1</v>
      </c>
      <c r="D67" s="11" t="s">
        <v>601</v>
      </c>
      <c r="E67" s="11" t="s">
        <v>890</v>
      </c>
      <c r="F67" s="11" t="s">
        <v>890</v>
      </c>
      <c r="G67" s="11" t="s">
        <v>498</v>
      </c>
      <c r="H67" s="11">
        <v>0</v>
      </c>
      <c r="I67" s="11">
        <v>14</v>
      </c>
      <c r="J67" s="225">
        <v>43209</v>
      </c>
      <c r="K67" s="225">
        <v>43209</v>
      </c>
      <c r="L67" s="11">
        <v>102</v>
      </c>
      <c r="M67" s="11">
        <v>124</v>
      </c>
      <c r="N67" s="11" t="s">
        <v>498</v>
      </c>
      <c r="O67" s="11">
        <v>14</v>
      </c>
      <c r="P67" s="11" t="s">
        <v>543</v>
      </c>
      <c r="Q67" s="11">
        <v>899999061</v>
      </c>
      <c r="R67" s="11" t="s">
        <v>497</v>
      </c>
      <c r="S67" s="26">
        <v>27497214</v>
      </c>
      <c r="T67" s="26"/>
      <c r="U67" s="26"/>
      <c r="V67" s="26">
        <v>27497214</v>
      </c>
      <c r="W67" s="11" t="str">
        <f>VLOOKUP(MONTH(J67),'PLANO DISPONIBILIDADES 28-04-20'!$W$2:$X$13,2,0)</f>
        <v>ABRIL</v>
      </c>
      <c r="X67" s="11" t="str">
        <f>VLOOKUP(L67,'PLANO PREDIS EJECUCIONES'!$J$2:$Y$217,16,0)</f>
        <v>3-1-1-01-01-00-0000-00</v>
      </c>
      <c r="AB67"/>
      <c r="AC67"/>
      <c r="AD67"/>
      <c r="AE67"/>
      <c r="AF67"/>
      <c r="AG67"/>
    </row>
    <row r="68" spans="1:33" x14ac:dyDescent="0.25">
      <c r="A68" s="11">
        <v>2018</v>
      </c>
      <c r="B68" s="11">
        <v>136</v>
      </c>
      <c r="C68" s="11">
        <v>1</v>
      </c>
      <c r="D68" s="11" t="s">
        <v>601</v>
      </c>
      <c r="E68" s="11" t="s">
        <v>890</v>
      </c>
      <c r="F68" s="11" t="s">
        <v>890</v>
      </c>
      <c r="G68" s="11" t="s">
        <v>498</v>
      </c>
      <c r="H68" s="11">
        <v>0</v>
      </c>
      <c r="I68" s="11">
        <v>17</v>
      </c>
      <c r="J68" s="225">
        <v>43241</v>
      </c>
      <c r="K68" s="225">
        <v>43241</v>
      </c>
      <c r="L68" s="11">
        <v>110</v>
      </c>
      <c r="M68" s="11">
        <v>131</v>
      </c>
      <c r="N68" s="11" t="s">
        <v>498</v>
      </c>
      <c r="O68" s="11">
        <v>17</v>
      </c>
      <c r="P68" s="11" t="s">
        <v>543</v>
      </c>
      <c r="Q68" s="11">
        <v>899999061</v>
      </c>
      <c r="R68" s="11" t="s">
        <v>497</v>
      </c>
      <c r="S68" s="26">
        <v>18275752</v>
      </c>
      <c r="T68" s="26"/>
      <c r="U68" s="26"/>
      <c r="V68" s="26">
        <v>18275752</v>
      </c>
      <c r="W68" s="11" t="str">
        <f>VLOOKUP(MONTH(J68),'PLANO DISPONIBILIDADES 28-04-20'!$W$2:$X$13,2,0)</f>
        <v>MAYO</v>
      </c>
      <c r="X68" s="11" t="str">
        <f>VLOOKUP(L68,'PLANO PREDIS EJECUCIONES'!$J$2:$Y$217,16,0)</f>
        <v>3-1-1-01-01-00-0000-00</v>
      </c>
      <c r="AB68"/>
      <c r="AC68"/>
      <c r="AD68"/>
      <c r="AE68"/>
      <c r="AF68"/>
      <c r="AG68"/>
    </row>
    <row r="69" spans="1:33" x14ac:dyDescent="0.25">
      <c r="A69" s="11">
        <v>2018</v>
      </c>
      <c r="B69" s="11">
        <v>136</v>
      </c>
      <c r="C69" s="11">
        <v>1</v>
      </c>
      <c r="D69" s="11" t="s">
        <v>601</v>
      </c>
      <c r="E69" s="11" t="s">
        <v>890</v>
      </c>
      <c r="F69" s="11" t="s">
        <v>890</v>
      </c>
      <c r="G69" s="11" t="s">
        <v>498</v>
      </c>
      <c r="H69" s="11">
        <v>0</v>
      </c>
      <c r="I69" s="11">
        <v>21</v>
      </c>
      <c r="J69" s="225">
        <v>43259</v>
      </c>
      <c r="K69" s="225">
        <v>43259</v>
      </c>
      <c r="L69" s="11">
        <v>118</v>
      </c>
      <c r="M69" s="11">
        <v>135</v>
      </c>
      <c r="N69" s="11" t="s">
        <v>498</v>
      </c>
      <c r="O69" s="11">
        <v>21</v>
      </c>
      <c r="P69" s="11" t="s">
        <v>543</v>
      </c>
      <c r="Q69" s="11">
        <v>899999061</v>
      </c>
      <c r="R69" s="11" t="s">
        <v>497</v>
      </c>
      <c r="S69" s="26">
        <v>18604605</v>
      </c>
      <c r="T69" s="26"/>
      <c r="U69" s="26"/>
      <c r="V69" s="26">
        <v>18604605</v>
      </c>
      <c r="W69" s="11" t="str">
        <f>VLOOKUP(MONTH(J69),'PLANO DISPONIBILIDADES 28-04-20'!$W$2:$X$13,2,0)</f>
        <v>JUNIO</v>
      </c>
      <c r="X69" s="11" t="str">
        <f>VLOOKUP(L69,'PLANO PREDIS EJECUCIONES'!$J$2:$Y$217,16,0)</f>
        <v>3-1-1-01-01-00-0000-00</v>
      </c>
      <c r="AB69"/>
      <c r="AC69"/>
      <c r="AD69"/>
      <c r="AE69"/>
      <c r="AF69"/>
      <c r="AG69"/>
    </row>
    <row r="70" spans="1:33" x14ac:dyDescent="0.25">
      <c r="A70" s="11">
        <v>2018</v>
      </c>
      <c r="B70" s="11">
        <v>136</v>
      </c>
      <c r="C70" s="11">
        <v>1</v>
      </c>
      <c r="D70" s="11" t="s">
        <v>601</v>
      </c>
      <c r="E70" s="11" t="s">
        <v>890</v>
      </c>
      <c r="F70" s="11" t="s">
        <v>890</v>
      </c>
      <c r="G70" s="11" t="s">
        <v>498</v>
      </c>
      <c r="H70" s="11">
        <v>0</v>
      </c>
      <c r="I70" s="11">
        <v>25</v>
      </c>
      <c r="J70" s="225">
        <v>43298</v>
      </c>
      <c r="K70" s="225">
        <v>43298</v>
      </c>
      <c r="L70" s="11">
        <v>126</v>
      </c>
      <c r="M70" s="11">
        <v>151</v>
      </c>
      <c r="N70" s="11" t="s">
        <v>498</v>
      </c>
      <c r="O70" s="11">
        <v>24</v>
      </c>
      <c r="P70" s="11" t="s">
        <v>543</v>
      </c>
      <c r="Q70" s="11">
        <v>899999061</v>
      </c>
      <c r="R70" s="11" t="s">
        <v>497</v>
      </c>
      <c r="S70" s="26">
        <v>10986145</v>
      </c>
      <c r="T70" s="26"/>
      <c r="U70" s="26"/>
      <c r="V70" s="26">
        <v>10986145</v>
      </c>
      <c r="W70" s="11" t="str">
        <f>VLOOKUP(MONTH(J70),'PLANO DISPONIBILIDADES 28-04-20'!$W$2:$X$13,2,0)</f>
        <v>JULIO</v>
      </c>
      <c r="X70" s="11" t="str">
        <f>VLOOKUP(L70,'PLANO PREDIS EJECUCIONES'!$J$2:$Y$217,16,0)</f>
        <v>3-1-1-01-01-00-0000-00</v>
      </c>
      <c r="AB70"/>
      <c r="AC70"/>
      <c r="AD70"/>
      <c r="AE70"/>
      <c r="AF70"/>
      <c r="AG70"/>
    </row>
    <row r="71" spans="1:33" x14ac:dyDescent="0.25">
      <c r="A71" s="11">
        <v>2018</v>
      </c>
      <c r="B71" s="11">
        <v>136</v>
      </c>
      <c r="C71" s="11">
        <v>1</v>
      </c>
      <c r="D71" s="11" t="s">
        <v>601</v>
      </c>
      <c r="E71" s="11" t="s">
        <v>890</v>
      </c>
      <c r="F71" s="11" t="s">
        <v>890</v>
      </c>
      <c r="G71" s="11" t="s">
        <v>498</v>
      </c>
      <c r="H71" s="11">
        <v>0</v>
      </c>
      <c r="I71" s="11">
        <v>29</v>
      </c>
      <c r="J71" s="225">
        <v>43334</v>
      </c>
      <c r="K71" s="225">
        <v>43334</v>
      </c>
      <c r="L71" s="11">
        <v>141</v>
      </c>
      <c r="M71" s="11">
        <v>168</v>
      </c>
      <c r="N71" s="11" t="s">
        <v>498</v>
      </c>
      <c r="O71" s="11">
        <v>29</v>
      </c>
      <c r="P71" s="11" t="s">
        <v>543</v>
      </c>
      <c r="Q71" s="11">
        <v>899999061</v>
      </c>
      <c r="R71" s="11" t="s">
        <v>497</v>
      </c>
      <c r="S71" s="26">
        <v>14651119</v>
      </c>
      <c r="T71" s="26"/>
      <c r="U71" s="26"/>
      <c r="V71" s="26">
        <v>14651119</v>
      </c>
      <c r="W71" s="11" t="str">
        <f>VLOOKUP(MONTH(J71),'PLANO DISPONIBILIDADES 28-04-20'!$W$2:$X$13,2,0)</f>
        <v>AGOSTO</v>
      </c>
      <c r="X71" s="11" t="str">
        <f>VLOOKUP(L71,'PLANO PREDIS EJECUCIONES'!$J$2:$Y$217,16,0)</f>
        <v>3-1-1-01-01-00-0000-00</v>
      </c>
      <c r="AB71"/>
      <c r="AC71"/>
      <c r="AD71"/>
      <c r="AE71"/>
      <c r="AF71"/>
      <c r="AG71"/>
    </row>
    <row r="72" spans="1:33" x14ac:dyDescent="0.25">
      <c r="A72" s="11">
        <v>2018</v>
      </c>
      <c r="B72" s="11">
        <v>136</v>
      </c>
      <c r="C72" s="11">
        <v>1</v>
      </c>
      <c r="D72" s="11" t="s">
        <v>601</v>
      </c>
      <c r="E72" s="11" t="s">
        <v>890</v>
      </c>
      <c r="F72" s="11" t="s">
        <v>890</v>
      </c>
      <c r="G72" s="11" t="s">
        <v>498</v>
      </c>
      <c r="H72" s="11">
        <v>0</v>
      </c>
      <c r="I72" s="11">
        <v>33</v>
      </c>
      <c r="J72" s="225">
        <v>43361</v>
      </c>
      <c r="K72" s="225">
        <v>43361</v>
      </c>
      <c r="L72" s="11">
        <v>161</v>
      </c>
      <c r="M72" s="11">
        <v>185</v>
      </c>
      <c r="N72" s="11" t="s">
        <v>498</v>
      </c>
      <c r="O72" s="11">
        <v>33</v>
      </c>
      <c r="P72" s="11" t="s">
        <v>543</v>
      </c>
      <c r="Q72" s="11">
        <v>899999061</v>
      </c>
      <c r="R72" s="11" t="s">
        <v>497</v>
      </c>
      <c r="S72" s="26">
        <v>17288195</v>
      </c>
      <c r="T72" s="26"/>
      <c r="U72" s="26"/>
      <c r="V72" s="26">
        <v>17288195</v>
      </c>
      <c r="W72" s="11" t="str">
        <f>VLOOKUP(MONTH(J72),'PLANO DISPONIBILIDADES 28-04-20'!$W$2:$X$13,2,0)</f>
        <v>SEPTIEMBRE</v>
      </c>
      <c r="X72" s="11" t="str">
        <f>VLOOKUP(L72,'PLANO PREDIS EJECUCIONES'!$J$2:$Y$217,16,0)</f>
        <v>3-1-1-01-01-00-0000-00</v>
      </c>
      <c r="AB72"/>
      <c r="AC72"/>
      <c r="AD72"/>
      <c r="AE72"/>
      <c r="AF72"/>
      <c r="AG72"/>
    </row>
    <row r="73" spans="1:33" x14ac:dyDescent="0.25">
      <c r="A73" s="11">
        <v>2018</v>
      </c>
      <c r="B73" s="11">
        <v>136</v>
      </c>
      <c r="C73" s="11">
        <v>1</v>
      </c>
      <c r="D73" s="11" t="s">
        <v>601</v>
      </c>
      <c r="E73" s="11" t="s">
        <v>890</v>
      </c>
      <c r="F73" s="11" t="s">
        <v>890</v>
      </c>
      <c r="G73" s="11" t="s">
        <v>498</v>
      </c>
      <c r="H73" s="11">
        <v>0</v>
      </c>
      <c r="I73" s="11">
        <v>38</v>
      </c>
      <c r="J73" s="225">
        <v>43392</v>
      </c>
      <c r="K73" s="225">
        <v>43392</v>
      </c>
      <c r="L73" s="11">
        <v>179</v>
      </c>
      <c r="M73" s="11">
        <v>199</v>
      </c>
      <c r="N73" s="11" t="s">
        <v>498</v>
      </c>
      <c r="O73" s="11">
        <v>37</v>
      </c>
      <c r="P73" s="11" t="s">
        <v>543</v>
      </c>
      <c r="Q73" s="11">
        <v>899999061</v>
      </c>
      <c r="R73" s="11" t="s">
        <v>497</v>
      </c>
      <c r="S73" s="26">
        <v>8521332</v>
      </c>
      <c r="T73" s="26"/>
      <c r="U73" s="26"/>
      <c r="V73" s="26">
        <v>8521332</v>
      </c>
      <c r="W73" s="11" t="str">
        <f>VLOOKUP(MONTH(J73),'PLANO DISPONIBILIDADES 28-04-20'!$W$2:$X$13,2,0)</f>
        <v>OCTUBRE</v>
      </c>
      <c r="X73" s="11" t="str">
        <f>VLOOKUP(L73,'PLANO PREDIS EJECUCIONES'!$J$2:$Y$217,16,0)</f>
        <v>3-1-1-01-01-00-0000-00</v>
      </c>
      <c r="AB73"/>
      <c r="AC73"/>
      <c r="AD73"/>
      <c r="AE73"/>
      <c r="AF73"/>
      <c r="AG73"/>
    </row>
    <row r="74" spans="1:33" x14ac:dyDescent="0.25">
      <c r="A74" s="11">
        <v>2018</v>
      </c>
      <c r="B74" s="11">
        <v>136</v>
      </c>
      <c r="C74" s="11">
        <v>1</v>
      </c>
      <c r="D74" s="11" t="s">
        <v>601</v>
      </c>
      <c r="E74" s="11" t="s">
        <v>890</v>
      </c>
      <c r="F74" s="11" t="s">
        <v>890</v>
      </c>
      <c r="G74" s="11" t="s">
        <v>498</v>
      </c>
      <c r="H74" s="11">
        <v>0</v>
      </c>
      <c r="I74" s="11">
        <v>44</v>
      </c>
      <c r="J74" s="225">
        <v>43424</v>
      </c>
      <c r="K74" s="225">
        <v>43424</v>
      </c>
      <c r="L74" s="11">
        <v>199</v>
      </c>
      <c r="M74" s="11">
        <v>214</v>
      </c>
      <c r="N74" s="11" t="s">
        <v>498</v>
      </c>
      <c r="O74" s="11">
        <v>44</v>
      </c>
      <c r="P74" s="11" t="s">
        <v>543</v>
      </c>
      <c r="Q74" s="11">
        <v>899999061</v>
      </c>
      <c r="R74" s="11" t="s">
        <v>497</v>
      </c>
      <c r="S74" s="26">
        <v>19466809</v>
      </c>
      <c r="T74" s="26"/>
      <c r="U74" s="26"/>
      <c r="V74" s="26">
        <v>19466809</v>
      </c>
      <c r="W74" s="11" t="str">
        <f>VLOOKUP(MONTH(J74),'PLANO DISPONIBILIDADES 28-04-20'!$W$2:$X$13,2,0)</f>
        <v>NOVIEMBRE</v>
      </c>
      <c r="X74" s="11" t="str">
        <f>VLOOKUP(L74,'PLANO PREDIS EJECUCIONES'!$J$2:$Y$217,16,0)</f>
        <v>3-1-1-01-01-00-0000-00</v>
      </c>
      <c r="AB74"/>
      <c r="AC74"/>
      <c r="AD74"/>
      <c r="AE74"/>
      <c r="AF74"/>
      <c r="AG74"/>
    </row>
    <row r="75" spans="1:33" x14ac:dyDescent="0.25">
      <c r="A75" s="11">
        <v>2018</v>
      </c>
      <c r="B75" s="11">
        <v>136</v>
      </c>
      <c r="C75" s="11">
        <v>1</v>
      </c>
      <c r="D75" s="11" t="s">
        <v>601</v>
      </c>
      <c r="E75" s="11" t="s">
        <v>890</v>
      </c>
      <c r="F75" s="11" t="s">
        <v>890</v>
      </c>
      <c r="G75" s="11" t="s">
        <v>498</v>
      </c>
      <c r="H75" s="11">
        <v>0</v>
      </c>
      <c r="I75" s="11">
        <v>48</v>
      </c>
      <c r="J75" s="225">
        <v>43441</v>
      </c>
      <c r="K75" s="225">
        <v>43441</v>
      </c>
      <c r="L75" s="11">
        <v>207</v>
      </c>
      <c r="M75" s="11">
        <v>224</v>
      </c>
      <c r="N75" s="11" t="s">
        <v>498</v>
      </c>
      <c r="O75" s="11">
        <v>47</v>
      </c>
      <c r="P75" s="11" t="s">
        <v>543</v>
      </c>
      <c r="Q75" s="11">
        <v>899999061</v>
      </c>
      <c r="R75" s="11" t="s">
        <v>497</v>
      </c>
      <c r="S75" s="26">
        <v>8338221</v>
      </c>
      <c r="T75" s="26"/>
      <c r="U75" s="26"/>
      <c r="V75" s="26">
        <v>8338221</v>
      </c>
      <c r="W75" s="11" t="str">
        <f>VLOOKUP(MONTH(J75),'PLANO DISPONIBILIDADES 28-04-20'!$W$2:$X$13,2,0)</f>
        <v>DICIEMBRE</v>
      </c>
      <c r="X75" s="11" t="str">
        <f>VLOOKUP(L75,'PLANO PREDIS EJECUCIONES'!$J$2:$Y$217,16,0)</f>
        <v>3-1-1-01-01-00-0000-00</v>
      </c>
      <c r="AB75"/>
      <c r="AC75"/>
      <c r="AD75"/>
      <c r="AE75"/>
      <c r="AF75"/>
      <c r="AG75"/>
    </row>
    <row r="76" spans="1:33" x14ac:dyDescent="0.25">
      <c r="A76" s="11">
        <v>2018</v>
      </c>
      <c r="B76" s="11">
        <v>136</v>
      </c>
      <c r="C76" s="11">
        <v>1</v>
      </c>
      <c r="D76" s="11" t="s">
        <v>601</v>
      </c>
      <c r="E76" s="11" t="s">
        <v>890</v>
      </c>
      <c r="F76" s="11" t="s">
        <v>890</v>
      </c>
      <c r="G76" s="11" t="s">
        <v>498</v>
      </c>
      <c r="H76" s="11">
        <v>0</v>
      </c>
      <c r="I76" s="11">
        <v>17</v>
      </c>
      <c r="J76" s="225">
        <v>43241</v>
      </c>
      <c r="K76" s="225">
        <v>43241</v>
      </c>
      <c r="L76" s="11">
        <v>110</v>
      </c>
      <c r="M76" s="11">
        <v>131</v>
      </c>
      <c r="N76" s="11" t="s">
        <v>498</v>
      </c>
      <c r="O76" s="11">
        <v>17</v>
      </c>
      <c r="P76" s="11" t="s">
        <v>543</v>
      </c>
      <c r="Q76" s="11">
        <v>899999061</v>
      </c>
      <c r="R76" s="11" t="s">
        <v>497</v>
      </c>
      <c r="S76" s="26">
        <v>3699196</v>
      </c>
      <c r="T76" s="26"/>
      <c r="U76" s="26"/>
      <c r="V76" s="26">
        <v>3699196</v>
      </c>
      <c r="W76" s="11" t="str">
        <f>VLOOKUP(MONTH(J76),'PLANO DISPONIBILIDADES 28-04-20'!$W$2:$X$13,2,0)</f>
        <v>MAYO</v>
      </c>
      <c r="X76" s="11" t="str">
        <f>VLOOKUP(L76,'PLANO PREDIS EJECUCIONES'!$J$2:$Y$217,16,0)</f>
        <v>3-1-1-01-01-00-0000-00</v>
      </c>
      <c r="AB76"/>
      <c r="AC76"/>
      <c r="AD76"/>
      <c r="AE76"/>
      <c r="AF76"/>
      <c r="AG76"/>
    </row>
    <row r="77" spans="1:33" x14ac:dyDescent="0.25">
      <c r="A77" s="11">
        <v>2018</v>
      </c>
      <c r="B77" s="11">
        <v>136</v>
      </c>
      <c r="C77" s="11">
        <v>1</v>
      </c>
      <c r="D77" s="11" t="s">
        <v>601</v>
      </c>
      <c r="E77" s="11" t="s">
        <v>890</v>
      </c>
      <c r="F77" s="11" t="s">
        <v>890</v>
      </c>
      <c r="G77" s="11" t="s">
        <v>498</v>
      </c>
      <c r="H77" s="11">
        <v>0</v>
      </c>
      <c r="I77" s="11">
        <v>21</v>
      </c>
      <c r="J77" s="225">
        <v>43259</v>
      </c>
      <c r="K77" s="225">
        <v>43259</v>
      </c>
      <c r="L77" s="11">
        <v>118</v>
      </c>
      <c r="M77" s="11">
        <v>135</v>
      </c>
      <c r="N77" s="11" t="s">
        <v>498</v>
      </c>
      <c r="O77" s="11">
        <v>21</v>
      </c>
      <c r="P77" s="11" t="s">
        <v>543</v>
      </c>
      <c r="Q77" s="11">
        <v>899999061</v>
      </c>
      <c r="R77" s="11" t="s">
        <v>497</v>
      </c>
      <c r="S77" s="26">
        <v>922509431</v>
      </c>
      <c r="T77" s="26"/>
      <c r="U77" s="26"/>
      <c r="V77" s="26">
        <v>922509431</v>
      </c>
      <c r="W77" s="11" t="str">
        <f>VLOOKUP(MONTH(J77),'PLANO DISPONIBILIDADES 28-04-20'!$W$2:$X$13,2,0)</f>
        <v>JUNIO</v>
      </c>
      <c r="X77" s="11" t="str">
        <f>VLOOKUP(L77,'PLANO PREDIS EJECUCIONES'!$J$2:$Y$217,16,0)</f>
        <v>3-1-1-01-01-00-0000-00</v>
      </c>
      <c r="AB77"/>
      <c r="AC77"/>
      <c r="AD77"/>
      <c r="AE77"/>
      <c r="AF77"/>
      <c r="AG77"/>
    </row>
    <row r="78" spans="1:33" x14ac:dyDescent="0.25">
      <c r="A78" s="11">
        <v>2018</v>
      </c>
      <c r="B78" s="11">
        <v>136</v>
      </c>
      <c r="C78" s="11">
        <v>1</v>
      </c>
      <c r="D78" s="11" t="s">
        <v>601</v>
      </c>
      <c r="E78" s="11" t="s">
        <v>890</v>
      </c>
      <c r="F78" s="11" t="s">
        <v>890</v>
      </c>
      <c r="G78" s="11" t="s">
        <v>498</v>
      </c>
      <c r="H78" s="11">
        <v>0</v>
      </c>
      <c r="I78" s="11">
        <v>25</v>
      </c>
      <c r="J78" s="225">
        <v>43298</v>
      </c>
      <c r="K78" s="225">
        <v>43298</v>
      </c>
      <c r="L78" s="11">
        <v>126</v>
      </c>
      <c r="M78" s="11">
        <v>151</v>
      </c>
      <c r="N78" s="11" t="s">
        <v>498</v>
      </c>
      <c r="O78" s="11">
        <v>24</v>
      </c>
      <c r="P78" s="11" t="s">
        <v>543</v>
      </c>
      <c r="Q78" s="11">
        <v>899999061</v>
      </c>
      <c r="R78" s="11" t="s">
        <v>497</v>
      </c>
      <c r="S78" s="26">
        <v>276297</v>
      </c>
      <c r="T78" s="26"/>
      <c r="U78" s="26"/>
      <c r="V78" s="26">
        <v>276297</v>
      </c>
      <c r="W78" s="11" t="str">
        <f>VLOOKUP(MONTH(J78),'PLANO DISPONIBILIDADES 28-04-20'!$W$2:$X$13,2,0)</f>
        <v>JULIO</v>
      </c>
      <c r="X78" s="11" t="str">
        <f>VLOOKUP(L78,'PLANO PREDIS EJECUCIONES'!$J$2:$Y$217,16,0)</f>
        <v>3-1-1-01-01-00-0000-00</v>
      </c>
      <c r="AB78"/>
      <c r="AC78"/>
      <c r="AD78"/>
      <c r="AE78"/>
      <c r="AF78"/>
      <c r="AG78"/>
    </row>
    <row r="79" spans="1:33" x14ac:dyDescent="0.25">
      <c r="A79" s="11">
        <v>2018</v>
      </c>
      <c r="B79" s="11">
        <v>136</v>
      </c>
      <c r="C79" s="11">
        <v>1</v>
      </c>
      <c r="D79" s="11" t="s">
        <v>601</v>
      </c>
      <c r="E79" s="11" t="s">
        <v>890</v>
      </c>
      <c r="F79" s="11" t="s">
        <v>890</v>
      </c>
      <c r="G79" s="11" t="s">
        <v>498</v>
      </c>
      <c r="H79" s="11">
        <v>0</v>
      </c>
      <c r="I79" s="11">
        <v>38</v>
      </c>
      <c r="J79" s="225">
        <v>43392</v>
      </c>
      <c r="K79" s="225">
        <v>43392</v>
      </c>
      <c r="L79" s="11">
        <v>179</v>
      </c>
      <c r="M79" s="11">
        <v>199</v>
      </c>
      <c r="N79" s="11" t="s">
        <v>498</v>
      </c>
      <c r="O79" s="11">
        <v>37</v>
      </c>
      <c r="P79" s="11" t="s">
        <v>543</v>
      </c>
      <c r="Q79" s="11">
        <v>899999061</v>
      </c>
      <c r="R79" s="11" t="s">
        <v>497</v>
      </c>
      <c r="S79" s="26">
        <v>1157958</v>
      </c>
      <c r="T79" s="26"/>
      <c r="U79" s="26"/>
      <c r="V79" s="26">
        <v>1157958</v>
      </c>
      <c r="W79" s="11" t="str">
        <f>VLOOKUP(MONTH(J79),'PLANO DISPONIBILIDADES 28-04-20'!$W$2:$X$13,2,0)</f>
        <v>OCTUBRE</v>
      </c>
      <c r="X79" s="11" t="str">
        <f>VLOOKUP(L79,'PLANO PREDIS EJECUCIONES'!$J$2:$Y$217,16,0)</f>
        <v>3-1-1-01-01-00-0000-00</v>
      </c>
      <c r="AB79"/>
      <c r="AC79"/>
      <c r="AD79"/>
      <c r="AE79"/>
      <c r="AF79"/>
      <c r="AG79"/>
    </row>
    <row r="80" spans="1:33" x14ac:dyDescent="0.25">
      <c r="A80" s="11">
        <v>2018</v>
      </c>
      <c r="B80" s="11">
        <v>136</v>
      </c>
      <c r="C80" s="11">
        <v>1</v>
      </c>
      <c r="D80" s="11" t="s">
        <v>601</v>
      </c>
      <c r="E80" s="11" t="s">
        <v>890</v>
      </c>
      <c r="F80" s="11" t="s">
        <v>890</v>
      </c>
      <c r="G80" s="11" t="s">
        <v>498</v>
      </c>
      <c r="H80" s="11">
        <v>0</v>
      </c>
      <c r="I80" s="11">
        <v>4</v>
      </c>
      <c r="J80" s="225">
        <v>43150</v>
      </c>
      <c r="K80" s="225">
        <v>43150</v>
      </c>
      <c r="L80" s="11">
        <v>84</v>
      </c>
      <c r="M80" s="11">
        <v>111</v>
      </c>
      <c r="N80" s="11" t="s">
        <v>498</v>
      </c>
      <c r="O80" s="11">
        <v>4</v>
      </c>
      <c r="P80" s="11" t="s">
        <v>543</v>
      </c>
      <c r="Q80" s="11">
        <v>899999061</v>
      </c>
      <c r="R80" s="11" t="s">
        <v>497</v>
      </c>
      <c r="S80" s="26">
        <v>5040894</v>
      </c>
      <c r="T80" s="26"/>
      <c r="U80" s="26"/>
      <c r="V80" s="26">
        <v>5040894</v>
      </c>
      <c r="W80" s="11" t="str">
        <f>VLOOKUP(MONTH(J80),'PLANO DISPONIBILIDADES 28-04-20'!$W$2:$X$13,2,0)</f>
        <v>FEBRERO</v>
      </c>
      <c r="X80" s="11" t="str">
        <f>VLOOKUP(L80,'PLANO PREDIS EJECUCIONES'!$J$2:$Y$217,16,0)</f>
        <v>3-1-1-01-01-00-0000-00</v>
      </c>
      <c r="AB80"/>
      <c r="AC80"/>
      <c r="AD80"/>
      <c r="AE80"/>
      <c r="AF80"/>
      <c r="AG80"/>
    </row>
    <row r="81" spans="1:33" x14ac:dyDescent="0.25">
      <c r="A81" s="11">
        <v>2018</v>
      </c>
      <c r="B81" s="11">
        <v>136</v>
      </c>
      <c r="C81" s="11">
        <v>1</v>
      </c>
      <c r="D81" s="11" t="s">
        <v>601</v>
      </c>
      <c r="E81" s="11" t="s">
        <v>890</v>
      </c>
      <c r="F81" s="11" t="s">
        <v>890</v>
      </c>
      <c r="G81" s="11" t="s">
        <v>498</v>
      </c>
      <c r="H81" s="11">
        <v>0</v>
      </c>
      <c r="I81" s="11">
        <v>17</v>
      </c>
      <c r="J81" s="225">
        <v>43241</v>
      </c>
      <c r="K81" s="225">
        <v>43241</v>
      </c>
      <c r="L81" s="11">
        <v>110</v>
      </c>
      <c r="M81" s="11">
        <v>131</v>
      </c>
      <c r="N81" s="11" t="s">
        <v>498</v>
      </c>
      <c r="O81" s="11">
        <v>17</v>
      </c>
      <c r="P81" s="11" t="s">
        <v>543</v>
      </c>
      <c r="Q81" s="11">
        <v>899999061</v>
      </c>
      <c r="R81" s="11" t="s">
        <v>497</v>
      </c>
      <c r="S81" s="26">
        <v>1725132</v>
      </c>
      <c r="T81" s="26"/>
      <c r="U81" s="26"/>
      <c r="V81" s="26">
        <v>1725132</v>
      </c>
      <c r="W81" s="11" t="str">
        <f>VLOOKUP(MONTH(J81),'PLANO DISPONIBILIDADES 28-04-20'!$W$2:$X$13,2,0)</f>
        <v>MAYO</v>
      </c>
      <c r="X81" s="11" t="str">
        <f>VLOOKUP(L81,'PLANO PREDIS EJECUCIONES'!$J$2:$Y$217,16,0)</f>
        <v>3-1-1-01-01-00-0000-00</v>
      </c>
      <c r="AB81"/>
      <c r="AC81"/>
      <c r="AD81"/>
      <c r="AE81"/>
      <c r="AF81"/>
      <c r="AG81"/>
    </row>
    <row r="82" spans="1:33" x14ac:dyDescent="0.25">
      <c r="A82" s="11">
        <v>2018</v>
      </c>
      <c r="B82" s="11">
        <v>136</v>
      </c>
      <c r="C82" s="11">
        <v>1</v>
      </c>
      <c r="D82" s="11" t="s">
        <v>601</v>
      </c>
      <c r="E82" s="11" t="s">
        <v>890</v>
      </c>
      <c r="F82" s="11" t="s">
        <v>890</v>
      </c>
      <c r="G82" s="11" t="s">
        <v>498</v>
      </c>
      <c r="H82" s="11">
        <v>0</v>
      </c>
      <c r="I82" s="11">
        <v>33</v>
      </c>
      <c r="J82" s="225">
        <v>43361</v>
      </c>
      <c r="K82" s="225">
        <v>43361</v>
      </c>
      <c r="L82" s="11">
        <v>161</v>
      </c>
      <c r="M82" s="11">
        <v>185</v>
      </c>
      <c r="N82" s="11" t="s">
        <v>498</v>
      </c>
      <c r="O82" s="11">
        <v>33</v>
      </c>
      <c r="P82" s="11" t="s">
        <v>543</v>
      </c>
      <c r="Q82" s="11">
        <v>899999061</v>
      </c>
      <c r="R82" s="11" t="s">
        <v>497</v>
      </c>
      <c r="S82" s="26">
        <v>6937001</v>
      </c>
      <c r="T82" s="26"/>
      <c r="U82" s="26"/>
      <c r="V82" s="26">
        <v>6937001</v>
      </c>
      <c r="W82" s="11" t="str">
        <f>VLOOKUP(MONTH(J82),'PLANO DISPONIBILIDADES 28-04-20'!$W$2:$X$13,2,0)</f>
        <v>SEPTIEMBRE</v>
      </c>
      <c r="X82" s="11" t="str">
        <f>VLOOKUP(L82,'PLANO PREDIS EJECUCIONES'!$J$2:$Y$217,16,0)</f>
        <v>3-1-1-01-01-00-0000-00</v>
      </c>
      <c r="AB82"/>
      <c r="AC82"/>
      <c r="AD82"/>
      <c r="AE82"/>
      <c r="AF82"/>
      <c r="AG82"/>
    </row>
    <row r="83" spans="1:33" x14ac:dyDescent="0.25">
      <c r="A83" s="11">
        <v>2018</v>
      </c>
      <c r="B83" s="11">
        <v>136</v>
      </c>
      <c r="C83" s="11">
        <v>1</v>
      </c>
      <c r="D83" s="11" t="s">
        <v>601</v>
      </c>
      <c r="E83" s="11" t="s">
        <v>890</v>
      </c>
      <c r="F83" s="11" t="s">
        <v>890</v>
      </c>
      <c r="G83" s="11" t="s">
        <v>498</v>
      </c>
      <c r="H83" s="11">
        <v>0</v>
      </c>
      <c r="I83" s="11">
        <v>38</v>
      </c>
      <c r="J83" s="225">
        <v>43392</v>
      </c>
      <c r="K83" s="225">
        <v>43392</v>
      </c>
      <c r="L83" s="11">
        <v>179</v>
      </c>
      <c r="M83" s="11">
        <v>199</v>
      </c>
      <c r="N83" s="11" t="s">
        <v>498</v>
      </c>
      <c r="O83" s="11">
        <v>37</v>
      </c>
      <c r="P83" s="11" t="s">
        <v>543</v>
      </c>
      <c r="Q83" s="11">
        <v>899999061</v>
      </c>
      <c r="R83" s="11" t="s">
        <v>497</v>
      </c>
      <c r="S83" s="26">
        <v>2171792</v>
      </c>
      <c r="T83" s="26"/>
      <c r="U83" s="26"/>
      <c r="V83" s="26">
        <v>2171792</v>
      </c>
      <c r="W83" s="11" t="str">
        <f>VLOOKUP(MONTH(J83),'PLANO DISPONIBILIDADES 28-04-20'!$W$2:$X$13,2,0)</f>
        <v>OCTUBRE</v>
      </c>
      <c r="X83" s="11" t="str">
        <f>VLOOKUP(L83,'PLANO PREDIS EJECUCIONES'!$J$2:$Y$217,16,0)</f>
        <v>3-1-1-01-01-00-0000-00</v>
      </c>
      <c r="AB83"/>
      <c r="AC83"/>
      <c r="AD83"/>
      <c r="AE83"/>
      <c r="AF83"/>
      <c r="AG83"/>
    </row>
    <row r="84" spans="1:33" x14ac:dyDescent="0.25">
      <c r="A84" s="11">
        <v>2018</v>
      </c>
      <c r="B84" s="11">
        <v>136</v>
      </c>
      <c r="C84" s="11">
        <v>1</v>
      </c>
      <c r="D84" s="11" t="s">
        <v>601</v>
      </c>
      <c r="E84" s="11" t="s">
        <v>890</v>
      </c>
      <c r="F84" s="11" t="s">
        <v>890</v>
      </c>
      <c r="G84" s="11" t="s">
        <v>498</v>
      </c>
      <c r="H84" s="11">
        <v>0</v>
      </c>
      <c r="I84" s="11">
        <v>48</v>
      </c>
      <c r="J84" s="225">
        <v>43441</v>
      </c>
      <c r="K84" s="225">
        <v>43441</v>
      </c>
      <c r="L84" s="11">
        <v>207</v>
      </c>
      <c r="M84" s="11">
        <v>224</v>
      </c>
      <c r="N84" s="11" t="s">
        <v>498</v>
      </c>
      <c r="O84" s="11">
        <v>47</v>
      </c>
      <c r="P84" s="11" t="s">
        <v>543</v>
      </c>
      <c r="Q84" s="11">
        <v>899999061</v>
      </c>
      <c r="R84" s="11" t="s">
        <v>497</v>
      </c>
      <c r="S84" s="26">
        <v>844020649</v>
      </c>
      <c r="T84" s="26"/>
      <c r="U84" s="26"/>
      <c r="V84" s="26">
        <v>844020649</v>
      </c>
      <c r="W84" s="11" t="str">
        <f>VLOOKUP(MONTH(J84),'PLANO DISPONIBILIDADES 28-04-20'!$W$2:$X$13,2,0)</f>
        <v>DICIEMBRE</v>
      </c>
      <c r="X84" s="11" t="str">
        <f>VLOOKUP(L84,'PLANO PREDIS EJECUCIONES'!$J$2:$Y$217,16,0)</f>
        <v>3-1-1-01-01-00-0000-00</v>
      </c>
      <c r="AB84"/>
      <c r="AC84"/>
      <c r="AD84"/>
      <c r="AE84"/>
      <c r="AF84"/>
      <c r="AG84"/>
    </row>
    <row r="85" spans="1:33" x14ac:dyDescent="0.25">
      <c r="A85" s="11">
        <v>2018</v>
      </c>
      <c r="B85" s="11">
        <v>136</v>
      </c>
      <c r="C85" s="11">
        <v>1</v>
      </c>
      <c r="D85" s="11" t="s">
        <v>601</v>
      </c>
      <c r="E85" s="11" t="s">
        <v>890</v>
      </c>
      <c r="F85" s="11" t="s">
        <v>890</v>
      </c>
      <c r="G85" s="11" t="s">
        <v>498</v>
      </c>
      <c r="H85" s="11">
        <v>0</v>
      </c>
      <c r="I85" s="11">
        <v>1</v>
      </c>
      <c r="J85" s="225">
        <v>43122</v>
      </c>
      <c r="K85" s="225">
        <v>43122</v>
      </c>
      <c r="L85" s="11">
        <v>19</v>
      </c>
      <c r="M85" s="11">
        <v>90</v>
      </c>
      <c r="N85" s="11" t="s">
        <v>498</v>
      </c>
      <c r="O85" s="11">
        <v>1</v>
      </c>
      <c r="P85" s="11" t="s">
        <v>543</v>
      </c>
      <c r="Q85" s="11">
        <v>899999061</v>
      </c>
      <c r="R85" s="11" t="s">
        <v>497</v>
      </c>
      <c r="S85" s="26">
        <v>3109708</v>
      </c>
      <c r="T85" s="26"/>
      <c r="U85" s="26"/>
      <c r="V85" s="26">
        <v>3109708</v>
      </c>
      <c r="W85" s="11" t="str">
        <f>VLOOKUP(MONTH(J85),'PLANO DISPONIBILIDADES 28-04-20'!$W$2:$X$13,2,0)</f>
        <v>ENERO</v>
      </c>
      <c r="X85" s="11" t="str">
        <f>VLOOKUP(L85,'PLANO PREDIS EJECUCIONES'!$J$2:$Y$217,16,0)</f>
        <v>3-1-1-01-01-00-0000-00</v>
      </c>
      <c r="AB85"/>
      <c r="AC85"/>
      <c r="AD85"/>
      <c r="AE85"/>
      <c r="AF85"/>
      <c r="AG85"/>
    </row>
    <row r="86" spans="1:33" x14ac:dyDescent="0.25">
      <c r="A86" s="11">
        <v>2018</v>
      </c>
      <c r="B86" s="11">
        <v>136</v>
      </c>
      <c r="C86" s="11">
        <v>1</v>
      </c>
      <c r="D86" s="11" t="s">
        <v>601</v>
      </c>
      <c r="E86" s="11" t="s">
        <v>890</v>
      </c>
      <c r="F86" s="11" t="s">
        <v>890</v>
      </c>
      <c r="G86" s="11" t="s">
        <v>498</v>
      </c>
      <c r="H86" s="11">
        <v>0</v>
      </c>
      <c r="I86" s="11">
        <v>4</v>
      </c>
      <c r="J86" s="225">
        <v>43150</v>
      </c>
      <c r="K86" s="225">
        <v>43150</v>
      </c>
      <c r="L86" s="11">
        <v>84</v>
      </c>
      <c r="M86" s="11">
        <v>111</v>
      </c>
      <c r="N86" s="11" t="s">
        <v>498</v>
      </c>
      <c r="O86" s="11">
        <v>4</v>
      </c>
      <c r="P86" s="11" t="s">
        <v>543</v>
      </c>
      <c r="Q86" s="11">
        <v>899999061</v>
      </c>
      <c r="R86" s="11" t="s">
        <v>497</v>
      </c>
      <c r="S86" s="26">
        <v>17593516</v>
      </c>
      <c r="T86" s="26"/>
      <c r="U86" s="26"/>
      <c r="V86" s="26">
        <v>17593516</v>
      </c>
      <c r="W86" s="11" t="str">
        <f>VLOOKUP(MONTH(J86),'PLANO DISPONIBILIDADES 28-04-20'!$W$2:$X$13,2,0)</f>
        <v>FEBRERO</v>
      </c>
      <c r="X86" s="11" t="str">
        <f>VLOOKUP(L86,'PLANO PREDIS EJECUCIONES'!$J$2:$Y$217,16,0)</f>
        <v>3-1-1-01-01-00-0000-00</v>
      </c>
      <c r="AB86"/>
      <c r="AC86"/>
      <c r="AD86"/>
      <c r="AE86"/>
      <c r="AF86"/>
      <c r="AG86"/>
    </row>
    <row r="87" spans="1:33" x14ac:dyDescent="0.25">
      <c r="A87" s="11">
        <v>2018</v>
      </c>
      <c r="B87" s="11">
        <v>136</v>
      </c>
      <c r="C87" s="11">
        <v>1</v>
      </c>
      <c r="D87" s="11" t="s">
        <v>601</v>
      </c>
      <c r="E87" s="11" t="s">
        <v>890</v>
      </c>
      <c r="F87" s="11" t="s">
        <v>890</v>
      </c>
      <c r="G87" s="11" t="s">
        <v>498</v>
      </c>
      <c r="H87" s="11">
        <v>0</v>
      </c>
      <c r="I87" s="11">
        <v>11</v>
      </c>
      <c r="J87" s="225">
        <v>43174</v>
      </c>
      <c r="K87" s="225">
        <v>43174</v>
      </c>
      <c r="L87" s="11">
        <v>92</v>
      </c>
      <c r="M87" s="11">
        <v>116</v>
      </c>
      <c r="N87" s="11" t="s">
        <v>498</v>
      </c>
      <c r="O87" s="11">
        <v>11</v>
      </c>
      <c r="P87" s="11" t="s">
        <v>543</v>
      </c>
      <c r="Q87" s="11">
        <v>899999061</v>
      </c>
      <c r="R87" s="11" t="s">
        <v>497</v>
      </c>
      <c r="S87" s="26">
        <v>12323947</v>
      </c>
      <c r="T87" s="26"/>
      <c r="U87" s="26"/>
      <c r="V87" s="26">
        <v>12323947</v>
      </c>
      <c r="W87" s="11" t="str">
        <f>VLOOKUP(MONTH(J87),'PLANO DISPONIBILIDADES 28-04-20'!$W$2:$X$13,2,0)</f>
        <v>MARZO</v>
      </c>
      <c r="X87" s="11" t="str">
        <f>VLOOKUP(L87,'PLANO PREDIS EJECUCIONES'!$J$2:$Y$217,16,0)</f>
        <v>3-1-1-01-01-00-0000-00</v>
      </c>
      <c r="AB87"/>
      <c r="AC87"/>
      <c r="AD87"/>
      <c r="AE87"/>
      <c r="AF87"/>
      <c r="AG87"/>
    </row>
    <row r="88" spans="1:33" x14ac:dyDescent="0.25">
      <c r="A88" s="11">
        <v>2018</v>
      </c>
      <c r="B88" s="11">
        <v>136</v>
      </c>
      <c r="C88" s="11">
        <v>1</v>
      </c>
      <c r="D88" s="11" t="s">
        <v>601</v>
      </c>
      <c r="E88" s="11" t="s">
        <v>890</v>
      </c>
      <c r="F88" s="11" t="s">
        <v>890</v>
      </c>
      <c r="G88" s="11" t="s">
        <v>498</v>
      </c>
      <c r="H88" s="11">
        <v>0</v>
      </c>
      <c r="I88" s="11">
        <v>14</v>
      </c>
      <c r="J88" s="225">
        <v>43209</v>
      </c>
      <c r="K88" s="225">
        <v>43209</v>
      </c>
      <c r="L88" s="11">
        <v>102</v>
      </c>
      <c r="M88" s="11">
        <v>124</v>
      </c>
      <c r="N88" s="11" t="s">
        <v>498</v>
      </c>
      <c r="O88" s="11">
        <v>14</v>
      </c>
      <c r="P88" s="11" t="s">
        <v>543</v>
      </c>
      <c r="Q88" s="11">
        <v>899999061</v>
      </c>
      <c r="R88" s="11" t="s">
        <v>497</v>
      </c>
      <c r="S88" s="26">
        <v>11620033</v>
      </c>
      <c r="T88" s="26"/>
      <c r="U88" s="26"/>
      <c r="V88" s="26">
        <v>11620033</v>
      </c>
      <c r="W88" s="11" t="str">
        <f>VLOOKUP(MONTH(J88),'PLANO DISPONIBILIDADES 28-04-20'!$W$2:$X$13,2,0)</f>
        <v>ABRIL</v>
      </c>
      <c r="X88" s="11" t="str">
        <f>VLOOKUP(L88,'PLANO PREDIS EJECUCIONES'!$J$2:$Y$217,16,0)</f>
        <v>3-1-1-01-01-00-0000-00</v>
      </c>
      <c r="AB88"/>
      <c r="AC88"/>
      <c r="AD88"/>
      <c r="AE88"/>
      <c r="AF88"/>
      <c r="AG88"/>
    </row>
    <row r="89" spans="1:33" x14ac:dyDescent="0.25">
      <c r="A89" s="11">
        <v>2018</v>
      </c>
      <c r="B89" s="11">
        <v>136</v>
      </c>
      <c r="C89" s="11">
        <v>1</v>
      </c>
      <c r="D89" s="11" t="s">
        <v>601</v>
      </c>
      <c r="E89" s="11" t="s">
        <v>890</v>
      </c>
      <c r="F89" s="11" t="s">
        <v>890</v>
      </c>
      <c r="G89" s="11" t="s">
        <v>498</v>
      </c>
      <c r="H89" s="11">
        <v>0</v>
      </c>
      <c r="I89" s="11">
        <v>17</v>
      </c>
      <c r="J89" s="225">
        <v>43241</v>
      </c>
      <c r="K89" s="225">
        <v>43241</v>
      </c>
      <c r="L89" s="11">
        <v>110</v>
      </c>
      <c r="M89" s="11">
        <v>131</v>
      </c>
      <c r="N89" s="11" t="s">
        <v>498</v>
      </c>
      <c r="O89" s="11">
        <v>17</v>
      </c>
      <c r="P89" s="11" t="s">
        <v>543</v>
      </c>
      <c r="Q89" s="11">
        <v>899999061</v>
      </c>
      <c r="R89" s="11" t="s">
        <v>497</v>
      </c>
      <c r="S89" s="26">
        <v>15651230</v>
      </c>
      <c r="T89" s="26"/>
      <c r="U89" s="26"/>
      <c r="V89" s="26">
        <v>15651230</v>
      </c>
      <c r="W89" s="11" t="str">
        <f>VLOOKUP(MONTH(J89),'PLANO DISPONIBILIDADES 28-04-20'!$W$2:$X$13,2,0)</f>
        <v>MAYO</v>
      </c>
      <c r="X89" s="11" t="str">
        <f>VLOOKUP(L89,'PLANO PREDIS EJECUCIONES'!$J$2:$Y$217,16,0)</f>
        <v>3-1-1-01-01-00-0000-00</v>
      </c>
      <c r="AB89"/>
      <c r="AC89"/>
      <c r="AD89"/>
      <c r="AE89"/>
      <c r="AF89"/>
      <c r="AG89"/>
    </row>
    <row r="90" spans="1:33" x14ac:dyDescent="0.25">
      <c r="A90" s="11">
        <v>2018</v>
      </c>
      <c r="B90" s="11">
        <v>136</v>
      </c>
      <c r="C90" s="11">
        <v>1</v>
      </c>
      <c r="D90" s="11" t="s">
        <v>601</v>
      </c>
      <c r="E90" s="11" t="s">
        <v>890</v>
      </c>
      <c r="F90" s="11" t="s">
        <v>890</v>
      </c>
      <c r="G90" s="11" t="s">
        <v>498</v>
      </c>
      <c r="H90" s="11">
        <v>0</v>
      </c>
      <c r="I90" s="11">
        <v>21</v>
      </c>
      <c r="J90" s="225">
        <v>43259</v>
      </c>
      <c r="K90" s="225">
        <v>43259</v>
      </c>
      <c r="L90" s="11">
        <v>118</v>
      </c>
      <c r="M90" s="11">
        <v>135</v>
      </c>
      <c r="N90" s="11" t="s">
        <v>498</v>
      </c>
      <c r="O90" s="11">
        <v>21</v>
      </c>
      <c r="P90" s="11" t="s">
        <v>543</v>
      </c>
      <c r="Q90" s="11">
        <v>899999061</v>
      </c>
      <c r="R90" s="11" t="s">
        <v>497</v>
      </c>
      <c r="S90" s="26">
        <v>53135962</v>
      </c>
      <c r="T90" s="26"/>
      <c r="U90" s="26"/>
      <c r="V90" s="26">
        <v>53135962</v>
      </c>
      <c r="W90" s="11" t="str">
        <f>VLOOKUP(MONTH(J90),'PLANO DISPONIBILIDADES 28-04-20'!$W$2:$X$13,2,0)</f>
        <v>JUNIO</v>
      </c>
      <c r="X90" s="11" t="str">
        <f>VLOOKUP(L90,'PLANO PREDIS EJECUCIONES'!$J$2:$Y$217,16,0)</f>
        <v>3-1-1-01-01-00-0000-00</v>
      </c>
      <c r="AB90"/>
      <c r="AC90"/>
      <c r="AD90"/>
      <c r="AE90"/>
      <c r="AF90"/>
      <c r="AG90"/>
    </row>
    <row r="91" spans="1:33" x14ac:dyDescent="0.25">
      <c r="A91" s="11">
        <v>2018</v>
      </c>
      <c r="B91" s="11">
        <v>136</v>
      </c>
      <c r="C91" s="11">
        <v>1</v>
      </c>
      <c r="D91" s="11" t="s">
        <v>601</v>
      </c>
      <c r="E91" s="11" t="s">
        <v>890</v>
      </c>
      <c r="F91" s="11" t="s">
        <v>890</v>
      </c>
      <c r="G91" s="11" t="s">
        <v>498</v>
      </c>
      <c r="H91" s="11">
        <v>0</v>
      </c>
      <c r="I91" s="11">
        <v>25</v>
      </c>
      <c r="J91" s="225">
        <v>43298</v>
      </c>
      <c r="K91" s="225">
        <v>43298</v>
      </c>
      <c r="L91" s="11">
        <v>126</v>
      </c>
      <c r="M91" s="11">
        <v>151</v>
      </c>
      <c r="N91" s="11" t="s">
        <v>498</v>
      </c>
      <c r="O91" s="11">
        <v>24</v>
      </c>
      <c r="P91" s="11" t="s">
        <v>543</v>
      </c>
      <c r="Q91" s="11">
        <v>899999061</v>
      </c>
      <c r="R91" s="11" t="s">
        <v>497</v>
      </c>
      <c r="S91" s="26">
        <v>52141174</v>
      </c>
      <c r="T91" s="26"/>
      <c r="U91" s="26"/>
      <c r="V91" s="26">
        <v>52141174</v>
      </c>
      <c r="W91" s="11" t="str">
        <f>VLOOKUP(MONTH(J91),'PLANO DISPONIBILIDADES 28-04-20'!$W$2:$X$13,2,0)</f>
        <v>JULIO</v>
      </c>
      <c r="X91" s="11" t="str">
        <f>VLOOKUP(L91,'PLANO PREDIS EJECUCIONES'!$J$2:$Y$217,16,0)</f>
        <v>3-1-1-01-01-00-0000-00</v>
      </c>
      <c r="AB91"/>
      <c r="AC91"/>
      <c r="AD91"/>
      <c r="AE91"/>
      <c r="AF91"/>
      <c r="AG91"/>
    </row>
    <row r="92" spans="1:33" x14ac:dyDescent="0.25">
      <c r="A92" s="11">
        <v>2018</v>
      </c>
      <c r="B92" s="11">
        <v>136</v>
      </c>
      <c r="C92" s="11">
        <v>1</v>
      </c>
      <c r="D92" s="11" t="s">
        <v>601</v>
      </c>
      <c r="E92" s="11" t="s">
        <v>890</v>
      </c>
      <c r="F92" s="11" t="s">
        <v>890</v>
      </c>
      <c r="G92" s="11" t="s">
        <v>498</v>
      </c>
      <c r="H92" s="11">
        <v>0</v>
      </c>
      <c r="I92" s="11">
        <v>29</v>
      </c>
      <c r="J92" s="225">
        <v>43334</v>
      </c>
      <c r="K92" s="225">
        <v>43334</v>
      </c>
      <c r="L92" s="11">
        <v>141</v>
      </c>
      <c r="M92" s="11">
        <v>168</v>
      </c>
      <c r="N92" s="11" t="s">
        <v>498</v>
      </c>
      <c r="O92" s="11">
        <v>29</v>
      </c>
      <c r="P92" s="11" t="s">
        <v>543</v>
      </c>
      <c r="Q92" s="11">
        <v>899999061</v>
      </c>
      <c r="R92" s="11" t="s">
        <v>497</v>
      </c>
      <c r="S92" s="26">
        <v>19388898</v>
      </c>
      <c r="T92" s="26"/>
      <c r="U92" s="26"/>
      <c r="V92" s="26">
        <v>19388898</v>
      </c>
      <c r="W92" s="11" t="str">
        <f>VLOOKUP(MONTH(J92),'PLANO DISPONIBILIDADES 28-04-20'!$W$2:$X$13,2,0)</f>
        <v>AGOSTO</v>
      </c>
      <c r="X92" s="11" t="str">
        <f>VLOOKUP(L92,'PLANO PREDIS EJECUCIONES'!$J$2:$Y$217,16,0)</f>
        <v>3-1-1-01-01-00-0000-00</v>
      </c>
      <c r="AB92"/>
      <c r="AC92"/>
      <c r="AD92"/>
      <c r="AE92"/>
      <c r="AF92"/>
      <c r="AG92"/>
    </row>
    <row r="93" spans="1:33" x14ac:dyDescent="0.25">
      <c r="A93" s="11">
        <v>2018</v>
      </c>
      <c r="B93" s="11">
        <v>136</v>
      </c>
      <c r="C93" s="11">
        <v>1</v>
      </c>
      <c r="D93" s="11" t="s">
        <v>601</v>
      </c>
      <c r="E93" s="11" t="s">
        <v>890</v>
      </c>
      <c r="F93" s="11" t="s">
        <v>890</v>
      </c>
      <c r="G93" s="11" t="s">
        <v>498</v>
      </c>
      <c r="H93" s="11">
        <v>0</v>
      </c>
      <c r="I93" s="11">
        <v>32</v>
      </c>
      <c r="J93" s="225">
        <v>43348</v>
      </c>
      <c r="K93" s="225">
        <v>43348</v>
      </c>
      <c r="L93" s="11">
        <v>154</v>
      </c>
      <c r="M93" s="11">
        <v>179</v>
      </c>
      <c r="N93" s="11" t="s">
        <v>498</v>
      </c>
      <c r="O93" s="11">
        <v>32</v>
      </c>
      <c r="P93" s="11" t="s">
        <v>543</v>
      </c>
      <c r="Q93" s="11">
        <v>899999061</v>
      </c>
      <c r="R93" s="11" t="s">
        <v>497</v>
      </c>
      <c r="S93" s="26">
        <v>6153062</v>
      </c>
      <c r="T93" s="26"/>
      <c r="U93" s="26"/>
      <c r="V93" s="26">
        <v>6153062</v>
      </c>
      <c r="W93" s="11" t="str">
        <f>VLOOKUP(MONTH(J93),'PLANO DISPONIBILIDADES 28-04-20'!$W$2:$X$13,2,0)</f>
        <v>SEPTIEMBRE</v>
      </c>
      <c r="X93" s="11" t="str">
        <f>VLOOKUP(L93,'PLANO PREDIS EJECUCIONES'!$J$2:$Y$217,16,0)</f>
        <v>3-1-1-01-01-00-0000-00</v>
      </c>
      <c r="AB93"/>
      <c r="AC93"/>
      <c r="AD93"/>
      <c r="AE93"/>
      <c r="AF93"/>
      <c r="AG93"/>
    </row>
    <row r="94" spans="1:33" x14ac:dyDescent="0.25">
      <c r="A94" s="11">
        <v>2018</v>
      </c>
      <c r="B94" s="11">
        <v>136</v>
      </c>
      <c r="C94" s="11">
        <v>1</v>
      </c>
      <c r="D94" s="11" t="s">
        <v>601</v>
      </c>
      <c r="E94" s="11" t="s">
        <v>890</v>
      </c>
      <c r="F94" s="11" t="s">
        <v>890</v>
      </c>
      <c r="G94" s="11" t="s">
        <v>498</v>
      </c>
      <c r="H94" s="11">
        <v>0</v>
      </c>
      <c r="I94" s="11">
        <v>33</v>
      </c>
      <c r="J94" s="225">
        <v>43361</v>
      </c>
      <c r="K94" s="225">
        <v>43361</v>
      </c>
      <c r="L94" s="11">
        <v>161</v>
      </c>
      <c r="M94" s="11">
        <v>185</v>
      </c>
      <c r="N94" s="11" t="s">
        <v>498</v>
      </c>
      <c r="O94" s="11">
        <v>33</v>
      </c>
      <c r="P94" s="11" t="s">
        <v>543</v>
      </c>
      <c r="Q94" s="11">
        <v>899999061</v>
      </c>
      <c r="R94" s="11" t="s">
        <v>497</v>
      </c>
      <c r="S94" s="26">
        <v>40563206</v>
      </c>
      <c r="T94" s="26"/>
      <c r="U94" s="26"/>
      <c r="V94" s="26">
        <v>40563206</v>
      </c>
      <c r="W94" s="11" t="str">
        <f>VLOOKUP(MONTH(J94),'PLANO DISPONIBILIDADES 28-04-20'!$W$2:$X$13,2,0)</f>
        <v>SEPTIEMBRE</v>
      </c>
      <c r="X94" s="11" t="str">
        <f>VLOOKUP(L94,'PLANO PREDIS EJECUCIONES'!$J$2:$Y$217,16,0)</f>
        <v>3-1-1-01-01-00-0000-00</v>
      </c>
      <c r="AB94"/>
      <c r="AC94"/>
      <c r="AD94"/>
      <c r="AE94"/>
      <c r="AF94"/>
      <c r="AG94"/>
    </row>
    <row r="95" spans="1:33" x14ac:dyDescent="0.25">
      <c r="A95" s="11">
        <v>2018</v>
      </c>
      <c r="B95" s="11">
        <v>136</v>
      </c>
      <c r="C95" s="11">
        <v>1</v>
      </c>
      <c r="D95" s="11" t="s">
        <v>601</v>
      </c>
      <c r="E95" s="11" t="s">
        <v>890</v>
      </c>
      <c r="F95" s="11" t="s">
        <v>890</v>
      </c>
      <c r="G95" s="11" t="s">
        <v>498</v>
      </c>
      <c r="H95" s="11">
        <v>0</v>
      </c>
      <c r="I95" s="11">
        <v>38</v>
      </c>
      <c r="J95" s="225">
        <v>43392</v>
      </c>
      <c r="K95" s="225">
        <v>43392</v>
      </c>
      <c r="L95" s="11">
        <v>179</v>
      </c>
      <c r="M95" s="11">
        <v>199</v>
      </c>
      <c r="N95" s="11" t="s">
        <v>498</v>
      </c>
      <c r="O95" s="11">
        <v>37</v>
      </c>
      <c r="P95" s="11" t="s">
        <v>543</v>
      </c>
      <c r="Q95" s="11">
        <v>899999061</v>
      </c>
      <c r="R95" s="11" t="s">
        <v>497</v>
      </c>
      <c r="S95" s="26">
        <v>33449353</v>
      </c>
      <c r="T95" s="26"/>
      <c r="U95" s="26"/>
      <c r="V95" s="26">
        <v>33449353</v>
      </c>
      <c r="W95" s="11" t="str">
        <f>VLOOKUP(MONTH(J95),'PLANO DISPONIBILIDADES 28-04-20'!$W$2:$X$13,2,0)</f>
        <v>OCTUBRE</v>
      </c>
      <c r="X95" s="11" t="str">
        <f>VLOOKUP(L95,'PLANO PREDIS EJECUCIONES'!$J$2:$Y$217,16,0)</f>
        <v>3-1-1-01-01-00-0000-00</v>
      </c>
      <c r="AB95"/>
      <c r="AC95"/>
      <c r="AD95"/>
      <c r="AE95"/>
      <c r="AF95"/>
      <c r="AG95"/>
    </row>
    <row r="96" spans="1:33" x14ac:dyDescent="0.25">
      <c r="A96" s="11">
        <v>2018</v>
      </c>
      <c r="B96" s="11">
        <v>136</v>
      </c>
      <c r="C96" s="11">
        <v>1</v>
      </c>
      <c r="D96" s="11" t="s">
        <v>601</v>
      </c>
      <c r="E96" s="11" t="s">
        <v>890</v>
      </c>
      <c r="F96" s="11" t="s">
        <v>890</v>
      </c>
      <c r="G96" s="11" t="s">
        <v>498</v>
      </c>
      <c r="H96" s="11">
        <v>0</v>
      </c>
      <c r="I96" s="11">
        <v>44</v>
      </c>
      <c r="J96" s="225">
        <v>43424</v>
      </c>
      <c r="K96" s="225">
        <v>43424</v>
      </c>
      <c r="L96" s="11">
        <v>199</v>
      </c>
      <c r="M96" s="11">
        <v>214</v>
      </c>
      <c r="N96" s="11" t="s">
        <v>498</v>
      </c>
      <c r="O96" s="11">
        <v>44</v>
      </c>
      <c r="P96" s="11" t="s">
        <v>543</v>
      </c>
      <c r="Q96" s="11">
        <v>899999061</v>
      </c>
      <c r="R96" s="11" t="s">
        <v>497</v>
      </c>
      <c r="S96" s="26">
        <v>23127958</v>
      </c>
      <c r="T96" s="26"/>
      <c r="U96" s="26"/>
      <c r="V96" s="26">
        <v>23127958</v>
      </c>
      <c r="W96" s="11" t="str">
        <f>VLOOKUP(MONTH(J96),'PLANO DISPONIBILIDADES 28-04-20'!$W$2:$X$13,2,0)</f>
        <v>NOVIEMBRE</v>
      </c>
      <c r="X96" s="11" t="str">
        <f>VLOOKUP(L96,'PLANO PREDIS EJECUCIONES'!$J$2:$Y$217,16,0)</f>
        <v>3-1-1-01-01-00-0000-00</v>
      </c>
      <c r="AB96"/>
      <c r="AC96"/>
      <c r="AD96"/>
      <c r="AE96"/>
      <c r="AF96"/>
      <c r="AG96"/>
    </row>
    <row r="97" spans="1:33" x14ac:dyDescent="0.25">
      <c r="A97" s="11">
        <v>2018</v>
      </c>
      <c r="B97" s="11">
        <v>136</v>
      </c>
      <c r="C97" s="11">
        <v>1</v>
      </c>
      <c r="D97" s="11" t="s">
        <v>601</v>
      </c>
      <c r="E97" s="11" t="s">
        <v>890</v>
      </c>
      <c r="F97" s="11" t="s">
        <v>890</v>
      </c>
      <c r="G97" s="11" t="s">
        <v>498</v>
      </c>
      <c r="H97" s="11">
        <v>0</v>
      </c>
      <c r="I97" s="11">
        <v>48</v>
      </c>
      <c r="J97" s="225">
        <v>43441</v>
      </c>
      <c r="K97" s="225">
        <v>43441</v>
      </c>
      <c r="L97" s="11">
        <v>207</v>
      </c>
      <c r="M97" s="11">
        <v>224</v>
      </c>
      <c r="N97" s="11" t="s">
        <v>498</v>
      </c>
      <c r="O97" s="11">
        <v>47</v>
      </c>
      <c r="P97" s="11" t="s">
        <v>543</v>
      </c>
      <c r="Q97" s="11">
        <v>899999061</v>
      </c>
      <c r="R97" s="11" t="s">
        <v>497</v>
      </c>
      <c r="S97" s="26">
        <v>117698518</v>
      </c>
      <c r="T97" s="26"/>
      <c r="U97" s="26"/>
      <c r="V97" s="26">
        <v>117698518</v>
      </c>
      <c r="W97" s="11" t="str">
        <f>VLOOKUP(MONTH(J97),'PLANO DISPONIBILIDADES 28-04-20'!$W$2:$X$13,2,0)</f>
        <v>DICIEMBRE</v>
      </c>
      <c r="X97" s="11" t="str">
        <f>VLOOKUP(L97,'PLANO PREDIS EJECUCIONES'!$J$2:$Y$217,16,0)</f>
        <v>3-1-1-01-01-00-0000-00</v>
      </c>
      <c r="AB97"/>
      <c r="AC97"/>
      <c r="AD97"/>
      <c r="AE97"/>
      <c r="AF97"/>
      <c r="AG97"/>
    </row>
    <row r="98" spans="1:33" x14ac:dyDescent="0.25">
      <c r="A98" s="11">
        <v>2018</v>
      </c>
      <c r="B98" s="11">
        <v>136</v>
      </c>
      <c r="C98" s="11">
        <v>1</v>
      </c>
      <c r="D98" s="11" t="s">
        <v>601</v>
      </c>
      <c r="E98" s="11" t="s">
        <v>890</v>
      </c>
      <c r="F98" s="11" t="s">
        <v>890</v>
      </c>
      <c r="G98" s="11" t="s">
        <v>498</v>
      </c>
      <c r="H98" s="11">
        <v>0</v>
      </c>
      <c r="I98" s="11">
        <v>1</v>
      </c>
      <c r="J98" s="225">
        <v>43122</v>
      </c>
      <c r="K98" s="225">
        <v>43122</v>
      </c>
      <c r="L98" s="11">
        <v>19</v>
      </c>
      <c r="M98" s="11">
        <v>90</v>
      </c>
      <c r="N98" s="11" t="s">
        <v>498</v>
      </c>
      <c r="O98" s="11">
        <v>1</v>
      </c>
      <c r="P98" s="11" t="s">
        <v>543</v>
      </c>
      <c r="Q98" s="11">
        <v>899999061</v>
      </c>
      <c r="R98" s="11" t="s">
        <v>497</v>
      </c>
      <c r="S98" s="26">
        <v>143364992</v>
      </c>
      <c r="T98" s="26"/>
      <c r="U98" s="26"/>
      <c r="V98" s="26">
        <v>143364992</v>
      </c>
      <c r="W98" s="11" t="str">
        <f>VLOOKUP(MONTH(J98),'PLANO DISPONIBILIDADES 28-04-20'!$W$2:$X$13,2,0)</f>
        <v>ENERO</v>
      </c>
      <c r="X98" s="11" t="str">
        <f>VLOOKUP(L98,'PLANO PREDIS EJECUCIONES'!$J$2:$Y$217,16,0)</f>
        <v>3-1-1-01-01-00-0000-00</v>
      </c>
      <c r="AB98"/>
      <c r="AC98"/>
      <c r="AD98"/>
      <c r="AE98"/>
      <c r="AF98"/>
      <c r="AG98"/>
    </row>
    <row r="99" spans="1:33" x14ac:dyDescent="0.25">
      <c r="A99" s="11">
        <v>2018</v>
      </c>
      <c r="B99" s="11">
        <v>136</v>
      </c>
      <c r="C99" s="11">
        <v>1</v>
      </c>
      <c r="D99" s="11" t="s">
        <v>601</v>
      </c>
      <c r="E99" s="11" t="s">
        <v>890</v>
      </c>
      <c r="F99" s="11" t="s">
        <v>890</v>
      </c>
      <c r="G99" s="11" t="s">
        <v>498</v>
      </c>
      <c r="H99" s="11">
        <v>0</v>
      </c>
      <c r="I99" s="11">
        <v>4</v>
      </c>
      <c r="J99" s="225">
        <v>43150</v>
      </c>
      <c r="K99" s="225">
        <v>43150</v>
      </c>
      <c r="L99" s="11">
        <v>84</v>
      </c>
      <c r="M99" s="11">
        <v>111</v>
      </c>
      <c r="N99" s="11" t="s">
        <v>498</v>
      </c>
      <c r="O99" s="11">
        <v>4</v>
      </c>
      <c r="P99" s="11" t="s">
        <v>543</v>
      </c>
      <c r="Q99" s="11">
        <v>899999061</v>
      </c>
      <c r="R99" s="11" t="s">
        <v>497</v>
      </c>
      <c r="S99" s="26">
        <v>202155065</v>
      </c>
      <c r="T99" s="26"/>
      <c r="U99" s="26"/>
      <c r="V99" s="26">
        <v>202155065</v>
      </c>
      <c r="W99" s="11" t="str">
        <f>VLOOKUP(MONTH(J99),'PLANO DISPONIBILIDADES 28-04-20'!$W$2:$X$13,2,0)</f>
        <v>FEBRERO</v>
      </c>
      <c r="X99" s="11" t="str">
        <f>VLOOKUP(L99,'PLANO PREDIS EJECUCIONES'!$J$2:$Y$217,16,0)</f>
        <v>3-1-1-01-01-00-0000-00</v>
      </c>
      <c r="AB99"/>
      <c r="AC99"/>
      <c r="AD99"/>
      <c r="AE99"/>
      <c r="AF99"/>
      <c r="AG99"/>
    </row>
    <row r="100" spans="1:33" x14ac:dyDescent="0.25">
      <c r="A100" s="11">
        <v>2018</v>
      </c>
      <c r="B100" s="11">
        <v>136</v>
      </c>
      <c r="C100" s="11">
        <v>1</v>
      </c>
      <c r="D100" s="11" t="s">
        <v>601</v>
      </c>
      <c r="E100" s="11" t="s">
        <v>890</v>
      </c>
      <c r="F100" s="11" t="s">
        <v>890</v>
      </c>
      <c r="G100" s="11" t="s">
        <v>498</v>
      </c>
      <c r="H100" s="11">
        <v>0</v>
      </c>
      <c r="I100" s="11">
        <v>11</v>
      </c>
      <c r="J100" s="225">
        <v>43174</v>
      </c>
      <c r="K100" s="225">
        <v>43174</v>
      </c>
      <c r="L100" s="11">
        <v>92</v>
      </c>
      <c r="M100" s="11">
        <v>116</v>
      </c>
      <c r="N100" s="11" t="s">
        <v>498</v>
      </c>
      <c r="O100" s="11">
        <v>11</v>
      </c>
      <c r="P100" s="11" t="s">
        <v>543</v>
      </c>
      <c r="Q100" s="11">
        <v>899999061</v>
      </c>
      <c r="R100" s="11" t="s">
        <v>497</v>
      </c>
      <c r="S100" s="26">
        <v>169843775</v>
      </c>
      <c r="T100" s="26"/>
      <c r="U100" s="26"/>
      <c r="V100" s="26">
        <v>169843775</v>
      </c>
      <c r="W100" s="11" t="str">
        <f>VLOOKUP(MONTH(J100),'PLANO DISPONIBILIDADES 28-04-20'!$W$2:$X$13,2,0)</f>
        <v>MARZO</v>
      </c>
      <c r="X100" s="11" t="str">
        <f>VLOOKUP(L100,'PLANO PREDIS EJECUCIONES'!$J$2:$Y$217,16,0)</f>
        <v>3-1-1-01-01-00-0000-00</v>
      </c>
      <c r="AB100"/>
      <c r="AC100"/>
      <c r="AD100"/>
      <c r="AE100"/>
      <c r="AF100"/>
      <c r="AG100"/>
    </row>
    <row r="101" spans="1:33" x14ac:dyDescent="0.25">
      <c r="A101" s="11">
        <v>2018</v>
      </c>
      <c r="B101" s="11">
        <v>136</v>
      </c>
      <c r="C101" s="11">
        <v>1</v>
      </c>
      <c r="D101" s="11" t="s">
        <v>601</v>
      </c>
      <c r="E101" s="11" t="s">
        <v>890</v>
      </c>
      <c r="F101" s="11" t="s">
        <v>890</v>
      </c>
      <c r="G101" s="11" t="s">
        <v>498</v>
      </c>
      <c r="H101" s="11">
        <v>0</v>
      </c>
      <c r="I101" s="11">
        <v>14</v>
      </c>
      <c r="J101" s="225">
        <v>43209</v>
      </c>
      <c r="K101" s="225">
        <v>43209</v>
      </c>
      <c r="L101" s="11">
        <v>102</v>
      </c>
      <c r="M101" s="11">
        <v>124</v>
      </c>
      <c r="N101" s="11" t="s">
        <v>498</v>
      </c>
      <c r="O101" s="11">
        <v>14</v>
      </c>
      <c r="P101" s="11" t="s">
        <v>543</v>
      </c>
      <c r="Q101" s="11">
        <v>899999061</v>
      </c>
      <c r="R101" s="11" t="s">
        <v>497</v>
      </c>
      <c r="S101" s="26">
        <v>165869953</v>
      </c>
      <c r="T101" s="26"/>
      <c r="U101" s="26"/>
      <c r="V101" s="26">
        <v>165869953</v>
      </c>
      <c r="W101" s="11" t="str">
        <f>VLOOKUP(MONTH(J101),'PLANO DISPONIBILIDADES 28-04-20'!$W$2:$X$13,2,0)</f>
        <v>ABRIL</v>
      </c>
      <c r="X101" s="11" t="str">
        <f>VLOOKUP(L101,'PLANO PREDIS EJECUCIONES'!$J$2:$Y$217,16,0)</f>
        <v>3-1-1-01-01-00-0000-00</v>
      </c>
      <c r="AB101"/>
      <c r="AC101"/>
      <c r="AD101"/>
      <c r="AE101"/>
      <c r="AF101"/>
      <c r="AG101"/>
    </row>
    <row r="102" spans="1:33" x14ac:dyDescent="0.25">
      <c r="A102" s="11">
        <v>2018</v>
      </c>
      <c r="B102" s="11">
        <v>136</v>
      </c>
      <c r="C102" s="11">
        <v>1</v>
      </c>
      <c r="D102" s="11" t="s">
        <v>601</v>
      </c>
      <c r="E102" s="11" t="s">
        <v>890</v>
      </c>
      <c r="F102" s="11" t="s">
        <v>890</v>
      </c>
      <c r="G102" s="11" t="s">
        <v>498</v>
      </c>
      <c r="H102" s="11">
        <v>0</v>
      </c>
      <c r="I102" s="11">
        <v>17</v>
      </c>
      <c r="J102" s="225">
        <v>43241</v>
      </c>
      <c r="K102" s="225">
        <v>43241</v>
      </c>
      <c r="L102" s="11">
        <v>110</v>
      </c>
      <c r="M102" s="11">
        <v>131</v>
      </c>
      <c r="N102" s="11" t="s">
        <v>498</v>
      </c>
      <c r="O102" s="11">
        <v>17</v>
      </c>
      <c r="P102" s="11" t="s">
        <v>543</v>
      </c>
      <c r="Q102" s="11">
        <v>899999061</v>
      </c>
      <c r="R102" s="11" t="s">
        <v>497</v>
      </c>
      <c r="S102" s="26">
        <v>168174532</v>
      </c>
      <c r="T102" s="26"/>
      <c r="U102" s="26"/>
      <c r="V102" s="26">
        <v>168174532</v>
      </c>
      <c r="W102" s="11" t="str">
        <f>VLOOKUP(MONTH(J102),'PLANO DISPONIBILIDADES 28-04-20'!$W$2:$X$13,2,0)</f>
        <v>MAYO</v>
      </c>
      <c r="X102" s="11" t="str">
        <f>VLOOKUP(L102,'PLANO PREDIS EJECUCIONES'!$J$2:$Y$217,16,0)</f>
        <v>3-1-1-01-01-00-0000-00</v>
      </c>
      <c r="AB102"/>
      <c r="AC102"/>
      <c r="AD102"/>
      <c r="AE102"/>
      <c r="AF102"/>
      <c r="AG102"/>
    </row>
    <row r="103" spans="1:33" x14ac:dyDescent="0.25">
      <c r="A103" s="11">
        <v>2018</v>
      </c>
      <c r="B103" s="11">
        <v>136</v>
      </c>
      <c r="C103" s="11">
        <v>1</v>
      </c>
      <c r="D103" s="11" t="s">
        <v>601</v>
      </c>
      <c r="E103" s="11" t="s">
        <v>890</v>
      </c>
      <c r="F103" s="11" t="s">
        <v>890</v>
      </c>
      <c r="G103" s="11" t="s">
        <v>498</v>
      </c>
      <c r="H103" s="11">
        <v>0</v>
      </c>
      <c r="I103" s="11">
        <v>21</v>
      </c>
      <c r="J103" s="225">
        <v>43259</v>
      </c>
      <c r="K103" s="225">
        <v>43259</v>
      </c>
      <c r="L103" s="11">
        <v>118</v>
      </c>
      <c r="M103" s="11">
        <v>135</v>
      </c>
      <c r="N103" s="11" t="s">
        <v>498</v>
      </c>
      <c r="O103" s="11">
        <v>21</v>
      </c>
      <c r="P103" s="11" t="s">
        <v>543</v>
      </c>
      <c r="Q103" s="11">
        <v>899999061</v>
      </c>
      <c r="R103" s="11" t="s">
        <v>497</v>
      </c>
      <c r="S103" s="26">
        <v>160835451</v>
      </c>
      <c r="T103" s="26"/>
      <c r="U103" s="26"/>
      <c r="V103" s="26">
        <v>160835451</v>
      </c>
      <c r="W103" s="11" t="str">
        <f>VLOOKUP(MONTH(J103),'PLANO DISPONIBILIDADES 28-04-20'!$W$2:$X$13,2,0)</f>
        <v>JUNIO</v>
      </c>
      <c r="X103" s="11" t="str">
        <f>VLOOKUP(L103,'PLANO PREDIS EJECUCIONES'!$J$2:$Y$217,16,0)</f>
        <v>3-1-1-01-01-00-0000-00</v>
      </c>
      <c r="AB103"/>
      <c r="AC103"/>
      <c r="AD103"/>
      <c r="AE103"/>
      <c r="AF103"/>
      <c r="AG103"/>
    </row>
    <row r="104" spans="1:33" x14ac:dyDescent="0.25">
      <c r="A104" s="11">
        <v>2018</v>
      </c>
      <c r="B104" s="11">
        <v>136</v>
      </c>
      <c r="C104" s="11">
        <v>1</v>
      </c>
      <c r="D104" s="11" t="s">
        <v>601</v>
      </c>
      <c r="E104" s="11" t="s">
        <v>890</v>
      </c>
      <c r="F104" s="11" t="s">
        <v>890</v>
      </c>
      <c r="G104" s="11" t="s">
        <v>498</v>
      </c>
      <c r="H104" s="11">
        <v>0</v>
      </c>
      <c r="I104" s="11">
        <v>25</v>
      </c>
      <c r="J104" s="225">
        <v>43298</v>
      </c>
      <c r="K104" s="225">
        <v>43298</v>
      </c>
      <c r="L104" s="11">
        <v>126</v>
      </c>
      <c r="M104" s="11">
        <v>151</v>
      </c>
      <c r="N104" s="11" t="s">
        <v>498</v>
      </c>
      <c r="O104" s="11">
        <v>24</v>
      </c>
      <c r="P104" s="11" t="s">
        <v>543</v>
      </c>
      <c r="Q104" s="11">
        <v>899999061</v>
      </c>
      <c r="R104" s="11" t="s">
        <v>497</v>
      </c>
      <c r="S104" s="26">
        <v>160729835</v>
      </c>
      <c r="T104" s="26"/>
      <c r="U104" s="26"/>
      <c r="V104" s="26">
        <v>160729835</v>
      </c>
      <c r="W104" s="11" t="str">
        <f>VLOOKUP(MONTH(J104),'PLANO DISPONIBILIDADES 28-04-20'!$W$2:$X$13,2,0)</f>
        <v>JULIO</v>
      </c>
      <c r="X104" s="11" t="str">
        <f>VLOOKUP(L104,'PLANO PREDIS EJECUCIONES'!$J$2:$Y$217,16,0)</f>
        <v>3-1-1-01-01-00-0000-00</v>
      </c>
      <c r="AB104"/>
      <c r="AC104"/>
      <c r="AD104"/>
      <c r="AE104"/>
      <c r="AF104"/>
      <c r="AG104"/>
    </row>
    <row r="105" spans="1:33" x14ac:dyDescent="0.25">
      <c r="A105" s="11">
        <v>2018</v>
      </c>
      <c r="B105" s="11">
        <v>136</v>
      </c>
      <c r="C105" s="11">
        <v>1</v>
      </c>
      <c r="D105" s="11" t="s">
        <v>601</v>
      </c>
      <c r="E105" s="11" t="s">
        <v>890</v>
      </c>
      <c r="F105" s="11" t="s">
        <v>890</v>
      </c>
      <c r="G105" s="11" t="s">
        <v>498</v>
      </c>
      <c r="H105" s="11">
        <v>0</v>
      </c>
      <c r="I105" s="11">
        <v>29</v>
      </c>
      <c r="J105" s="225">
        <v>43334</v>
      </c>
      <c r="K105" s="225">
        <v>43334</v>
      </c>
      <c r="L105" s="11">
        <v>141</v>
      </c>
      <c r="M105" s="11">
        <v>168</v>
      </c>
      <c r="N105" s="11" t="s">
        <v>498</v>
      </c>
      <c r="O105" s="11">
        <v>29</v>
      </c>
      <c r="P105" s="11" t="s">
        <v>543</v>
      </c>
      <c r="Q105" s="11">
        <v>899999061</v>
      </c>
      <c r="R105" s="11" t="s">
        <v>497</v>
      </c>
      <c r="S105" s="26">
        <v>151971420</v>
      </c>
      <c r="T105" s="26"/>
      <c r="U105" s="26"/>
      <c r="V105" s="26">
        <v>151971420</v>
      </c>
      <c r="W105" s="11" t="str">
        <f>VLOOKUP(MONTH(J105),'PLANO DISPONIBILIDADES 28-04-20'!$W$2:$X$13,2,0)</f>
        <v>AGOSTO</v>
      </c>
      <c r="X105" s="11" t="str">
        <f>VLOOKUP(L105,'PLANO PREDIS EJECUCIONES'!$J$2:$Y$217,16,0)</f>
        <v>3-1-1-01-01-00-0000-00</v>
      </c>
      <c r="AB105"/>
      <c r="AC105"/>
      <c r="AD105"/>
      <c r="AE105"/>
      <c r="AF105"/>
      <c r="AG105"/>
    </row>
    <row r="106" spans="1:33" x14ac:dyDescent="0.25">
      <c r="A106" s="11">
        <v>2018</v>
      </c>
      <c r="B106" s="11">
        <v>136</v>
      </c>
      <c r="C106" s="11">
        <v>1</v>
      </c>
      <c r="D106" s="11" t="s">
        <v>601</v>
      </c>
      <c r="E106" s="11" t="s">
        <v>890</v>
      </c>
      <c r="F106" s="11" t="s">
        <v>890</v>
      </c>
      <c r="G106" s="11" t="s">
        <v>498</v>
      </c>
      <c r="H106" s="11">
        <v>0</v>
      </c>
      <c r="I106" s="11">
        <v>33</v>
      </c>
      <c r="J106" s="225">
        <v>43361</v>
      </c>
      <c r="K106" s="225">
        <v>43361</v>
      </c>
      <c r="L106" s="11">
        <v>161</v>
      </c>
      <c r="M106" s="11">
        <v>185</v>
      </c>
      <c r="N106" s="11" t="s">
        <v>498</v>
      </c>
      <c r="O106" s="11">
        <v>33</v>
      </c>
      <c r="P106" s="11" t="s">
        <v>543</v>
      </c>
      <c r="Q106" s="11">
        <v>899999061</v>
      </c>
      <c r="R106" s="11" t="s">
        <v>497</v>
      </c>
      <c r="S106" s="26">
        <v>163173726</v>
      </c>
      <c r="T106" s="26"/>
      <c r="U106" s="26"/>
      <c r="V106" s="26">
        <v>163173726</v>
      </c>
      <c r="W106" s="11" t="str">
        <f>VLOOKUP(MONTH(J106),'PLANO DISPONIBILIDADES 28-04-20'!$W$2:$X$13,2,0)</f>
        <v>SEPTIEMBRE</v>
      </c>
      <c r="X106" s="11" t="str">
        <f>VLOOKUP(L106,'PLANO PREDIS EJECUCIONES'!$J$2:$Y$217,16,0)</f>
        <v>3-1-1-01-01-00-0000-00</v>
      </c>
      <c r="AB106"/>
      <c r="AC106"/>
      <c r="AD106"/>
      <c r="AE106"/>
      <c r="AF106"/>
      <c r="AG106"/>
    </row>
    <row r="107" spans="1:33" x14ac:dyDescent="0.25">
      <c r="A107" s="11">
        <v>2018</v>
      </c>
      <c r="B107" s="11">
        <v>136</v>
      </c>
      <c r="C107" s="11">
        <v>1</v>
      </c>
      <c r="D107" s="11" t="s">
        <v>601</v>
      </c>
      <c r="E107" s="11" t="s">
        <v>890</v>
      </c>
      <c r="F107" s="11" t="s">
        <v>890</v>
      </c>
      <c r="G107" s="11" t="s">
        <v>498</v>
      </c>
      <c r="H107" s="11">
        <v>0</v>
      </c>
      <c r="I107" s="11">
        <v>38</v>
      </c>
      <c r="J107" s="225">
        <v>43392</v>
      </c>
      <c r="K107" s="225">
        <v>43392</v>
      </c>
      <c r="L107" s="11">
        <v>179</v>
      </c>
      <c r="M107" s="11">
        <v>199</v>
      </c>
      <c r="N107" s="11" t="s">
        <v>498</v>
      </c>
      <c r="O107" s="11">
        <v>37</v>
      </c>
      <c r="P107" s="11" t="s">
        <v>543</v>
      </c>
      <c r="Q107" s="11">
        <v>899999061</v>
      </c>
      <c r="R107" s="11" t="s">
        <v>497</v>
      </c>
      <c r="S107" s="26">
        <v>151274005</v>
      </c>
      <c r="T107" s="26"/>
      <c r="U107" s="26"/>
      <c r="V107" s="26">
        <v>151274005</v>
      </c>
      <c r="W107" s="11" t="str">
        <f>VLOOKUP(MONTH(J107),'PLANO DISPONIBILIDADES 28-04-20'!$W$2:$X$13,2,0)</f>
        <v>OCTUBRE</v>
      </c>
      <c r="X107" s="11" t="str">
        <f>VLOOKUP(L107,'PLANO PREDIS EJECUCIONES'!$J$2:$Y$217,16,0)</f>
        <v>3-1-1-01-01-00-0000-00</v>
      </c>
      <c r="AB107"/>
      <c r="AC107"/>
      <c r="AD107"/>
      <c r="AE107"/>
      <c r="AF107"/>
      <c r="AG107"/>
    </row>
    <row r="108" spans="1:33" x14ac:dyDescent="0.25">
      <c r="A108" s="11">
        <v>2018</v>
      </c>
      <c r="B108" s="11">
        <v>136</v>
      </c>
      <c r="C108" s="11">
        <v>1</v>
      </c>
      <c r="D108" s="11" t="s">
        <v>601</v>
      </c>
      <c r="E108" s="11" t="s">
        <v>890</v>
      </c>
      <c r="F108" s="11" t="s">
        <v>890</v>
      </c>
      <c r="G108" s="11" t="s">
        <v>498</v>
      </c>
      <c r="H108" s="11">
        <v>0</v>
      </c>
      <c r="I108" s="11">
        <v>44</v>
      </c>
      <c r="J108" s="225">
        <v>43424</v>
      </c>
      <c r="K108" s="225">
        <v>43424</v>
      </c>
      <c r="L108" s="11">
        <v>199</v>
      </c>
      <c r="M108" s="11">
        <v>214</v>
      </c>
      <c r="N108" s="11" t="s">
        <v>498</v>
      </c>
      <c r="O108" s="11">
        <v>44</v>
      </c>
      <c r="P108" s="11" t="s">
        <v>543</v>
      </c>
      <c r="Q108" s="11">
        <v>899999061</v>
      </c>
      <c r="R108" s="11" t="s">
        <v>497</v>
      </c>
      <c r="S108" s="26">
        <v>159040256</v>
      </c>
      <c r="T108" s="26"/>
      <c r="U108" s="26"/>
      <c r="V108" s="26">
        <v>159040256</v>
      </c>
      <c r="W108" s="11" t="str">
        <f>VLOOKUP(MONTH(J108),'PLANO DISPONIBILIDADES 28-04-20'!$W$2:$X$13,2,0)</f>
        <v>NOVIEMBRE</v>
      </c>
      <c r="X108" s="11" t="str">
        <f>VLOOKUP(L108,'PLANO PREDIS EJECUCIONES'!$J$2:$Y$217,16,0)</f>
        <v>3-1-1-01-01-00-0000-00</v>
      </c>
      <c r="AB108"/>
      <c r="AC108"/>
      <c r="AD108"/>
      <c r="AE108"/>
      <c r="AF108"/>
      <c r="AG108"/>
    </row>
    <row r="109" spans="1:33" x14ac:dyDescent="0.25">
      <c r="A109" s="11">
        <v>2018</v>
      </c>
      <c r="B109" s="11">
        <v>136</v>
      </c>
      <c r="C109" s="11">
        <v>1</v>
      </c>
      <c r="D109" s="11" t="s">
        <v>601</v>
      </c>
      <c r="E109" s="11" t="s">
        <v>890</v>
      </c>
      <c r="F109" s="11" t="s">
        <v>890</v>
      </c>
      <c r="G109" s="11" t="s">
        <v>498</v>
      </c>
      <c r="H109" s="11">
        <v>0</v>
      </c>
      <c r="I109" s="11">
        <v>48</v>
      </c>
      <c r="J109" s="225">
        <v>43441</v>
      </c>
      <c r="K109" s="225">
        <v>43441</v>
      </c>
      <c r="L109" s="11">
        <v>207</v>
      </c>
      <c r="M109" s="11">
        <v>224</v>
      </c>
      <c r="N109" s="11" t="s">
        <v>498</v>
      </c>
      <c r="O109" s="11">
        <v>47</v>
      </c>
      <c r="P109" s="11" t="s">
        <v>543</v>
      </c>
      <c r="Q109" s="11">
        <v>899999061</v>
      </c>
      <c r="R109" s="11" t="s">
        <v>497</v>
      </c>
      <c r="S109" s="26">
        <v>155511633</v>
      </c>
      <c r="T109" s="26"/>
      <c r="U109" s="26"/>
      <c r="V109" s="26">
        <v>155511633</v>
      </c>
      <c r="W109" s="11" t="str">
        <f>VLOOKUP(MONTH(J109),'PLANO DISPONIBILIDADES 28-04-20'!$W$2:$X$13,2,0)</f>
        <v>DICIEMBRE</v>
      </c>
      <c r="X109" s="11" t="str">
        <f>VLOOKUP(L109,'PLANO PREDIS EJECUCIONES'!$J$2:$Y$217,16,0)</f>
        <v>3-1-1-01-01-00-0000-00</v>
      </c>
      <c r="AB109"/>
      <c r="AC109"/>
      <c r="AD109"/>
      <c r="AE109"/>
      <c r="AF109"/>
      <c r="AG109"/>
    </row>
    <row r="110" spans="1:33" x14ac:dyDescent="0.25">
      <c r="A110" s="11">
        <v>2018</v>
      </c>
      <c r="B110" s="11">
        <v>136</v>
      </c>
      <c r="C110" s="11">
        <v>1</v>
      </c>
      <c r="D110" s="11" t="s">
        <v>601</v>
      </c>
      <c r="E110" s="11" t="s">
        <v>890</v>
      </c>
      <c r="F110" s="11" t="s">
        <v>890</v>
      </c>
      <c r="G110" s="11" t="s">
        <v>498</v>
      </c>
      <c r="H110" s="11">
        <v>0</v>
      </c>
      <c r="I110" s="11">
        <v>1</v>
      </c>
      <c r="J110" s="225">
        <v>43122</v>
      </c>
      <c r="K110" s="225">
        <v>43122</v>
      </c>
      <c r="L110" s="11">
        <v>19</v>
      </c>
      <c r="M110" s="11">
        <v>90</v>
      </c>
      <c r="N110" s="11" t="s">
        <v>498</v>
      </c>
      <c r="O110" s="11">
        <v>1</v>
      </c>
      <c r="P110" s="11" t="s">
        <v>543</v>
      </c>
      <c r="Q110" s="11">
        <v>899999061</v>
      </c>
      <c r="R110" s="11" t="s">
        <v>497</v>
      </c>
      <c r="S110" s="26">
        <v>9890868</v>
      </c>
      <c r="T110" s="26"/>
      <c r="U110" s="26"/>
      <c r="V110" s="26">
        <v>9890868</v>
      </c>
      <c r="W110" s="11" t="str">
        <f>VLOOKUP(MONTH(J110),'PLANO DISPONIBILIDADES 28-04-20'!$W$2:$X$13,2,0)</f>
        <v>ENERO</v>
      </c>
      <c r="X110" s="11" t="str">
        <f>VLOOKUP(L110,'PLANO PREDIS EJECUCIONES'!$J$2:$Y$217,16,0)</f>
        <v>3-1-1-01-01-00-0000-00</v>
      </c>
      <c r="AB110"/>
      <c r="AC110"/>
      <c r="AD110"/>
      <c r="AE110"/>
      <c r="AF110"/>
      <c r="AG110"/>
    </row>
    <row r="111" spans="1:33" x14ac:dyDescent="0.25">
      <c r="A111" s="11">
        <v>2018</v>
      </c>
      <c r="B111" s="11">
        <v>136</v>
      </c>
      <c r="C111" s="11">
        <v>1</v>
      </c>
      <c r="D111" s="11" t="s">
        <v>601</v>
      </c>
      <c r="E111" s="11" t="s">
        <v>890</v>
      </c>
      <c r="F111" s="11" t="s">
        <v>890</v>
      </c>
      <c r="G111" s="11" t="s">
        <v>498</v>
      </c>
      <c r="H111" s="11">
        <v>0</v>
      </c>
      <c r="I111" s="11">
        <v>4</v>
      </c>
      <c r="J111" s="225">
        <v>43150</v>
      </c>
      <c r="K111" s="225">
        <v>43150</v>
      </c>
      <c r="L111" s="11">
        <v>84</v>
      </c>
      <c r="M111" s="11">
        <v>111</v>
      </c>
      <c r="N111" s="11" t="s">
        <v>498</v>
      </c>
      <c r="O111" s="11">
        <v>4</v>
      </c>
      <c r="P111" s="11" t="s">
        <v>543</v>
      </c>
      <c r="Q111" s="11">
        <v>899999061</v>
      </c>
      <c r="R111" s="11" t="s">
        <v>497</v>
      </c>
      <c r="S111" s="26">
        <v>11624111</v>
      </c>
      <c r="T111" s="26"/>
      <c r="U111" s="26"/>
      <c r="V111" s="26">
        <v>11624111</v>
      </c>
      <c r="W111" s="11" t="str">
        <f>VLOOKUP(MONTH(J111),'PLANO DISPONIBILIDADES 28-04-20'!$W$2:$X$13,2,0)</f>
        <v>FEBRERO</v>
      </c>
      <c r="X111" s="11" t="str">
        <f>VLOOKUP(L111,'PLANO PREDIS EJECUCIONES'!$J$2:$Y$217,16,0)</f>
        <v>3-1-1-01-01-00-0000-00</v>
      </c>
      <c r="AB111"/>
      <c r="AC111"/>
      <c r="AD111"/>
      <c r="AE111"/>
      <c r="AF111"/>
      <c r="AG111"/>
    </row>
    <row r="112" spans="1:33" x14ac:dyDescent="0.25">
      <c r="A112" s="11">
        <v>2018</v>
      </c>
      <c r="B112" s="11">
        <v>136</v>
      </c>
      <c r="C112" s="11">
        <v>1</v>
      </c>
      <c r="D112" s="11" t="s">
        <v>601</v>
      </c>
      <c r="E112" s="11" t="s">
        <v>890</v>
      </c>
      <c r="F112" s="11" t="s">
        <v>890</v>
      </c>
      <c r="G112" s="11" t="s">
        <v>498</v>
      </c>
      <c r="H112" s="11">
        <v>0</v>
      </c>
      <c r="I112" s="11">
        <v>11</v>
      </c>
      <c r="J112" s="225">
        <v>43174</v>
      </c>
      <c r="K112" s="225">
        <v>43174</v>
      </c>
      <c r="L112" s="11">
        <v>92</v>
      </c>
      <c r="M112" s="11">
        <v>116</v>
      </c>
      <c r="N112" s="11" t="s">
        <v>498</v>
      </c>
      <c r="O112" s="11">
        <v>11</v>
      </c>
      <c r="P112" s="11" t="s">
        <v>543</v>
      </c>
      <c r="Q112" s="11">
        <v>899999061</v>
      </c>
      <c r="R112" s="11" t="s">
        <v>497</v>
      </c>
      <c r="S112" s="26">
        <v>11664568</v>
      </c>
      <c r="T112" s="26"/>
      <c r="U112" s="26"/>
      <c r="V112" s="26">
        <v>11664568</v>
      </c>
      <c r="W112" s="11" t="str">
        <f>VLOOKUP(MONTH(J112),'PLANO DISPONIBILIDADES 28-04-20'!$W$2:$X$13,2,0)</f>
        <v>MARZO</v>
      </c>
      <c r="X112" s="11" t="str">
        <f>VLOOKUP(L112,'PLANO PREDIS EJECUCIONES'!$J$2:$Y$217,16,0)</f>
        <v>3-1-1-01-01-00-0000-00</v>
      </c>
      <c r="AB112"/>
      <c r="AC112"/>
      <c r="AD112"/>
      <c r="AE112"/>
      <c r="AF112"/>
      <c r="AG112"/>
    </row>
    <row r="113" spans="1:33" x14ac:dyDescent="0.25">
      <c r="A113" s="11">
        <v>2018</v>
      </c>
      <c r="B113" s="11">
        <v>136</v>
      </c>
      <c r="C113" s="11">
        <v>1</v>
      </c>
      <c r="D113" s="11" t="s">
        <v>601</v>
      </c>
      <c r="E113" s="11" t="s">
        <v>890</v>
      </c>
      <c r="F113" s="11" t="s">
        <v>890</v>
      </c>
      <c r="G113" s="11" t="s">
        <v>498</v>
      </c>
      <c r="H113" s="11">
        <v>0</v>
      </c>
      <c r="I113" s="11">
        <v>14</v>
      </c>
      <c r="J113" s="225">
        <v>43209</v>
      </c>
      <c r="K113" s="225">
        <v>43209</v>
      </c>
      <c r="L113" s="11">
        <v>102</v>
      </c>
      <c r="M113" s="11">
        <v>124</v>
      </c>
      <c r="N113" s="11" t="s">
        <v>498</v>
      </c>
      <c r="O113" s="11">
        <v>14</v>
      </c>
      <c r="P113" s="11" t="s">
        <v>543</v>
      </c>
      <c r="Q113" s="11">
        <v>899999061</v>
      </c>
      <c r="R113" s="11" t="s">
        <v>497</v>
      </c>
      <c r="S113" s="26">
        <v>11642006</v>
      </c>
      <c r="T113" s="26"/>
      <c r="U113" s="26"/>
      <c r="V113" s="26">
        <v>11642006</v>
      </c>
      <c r="W113" s="11" t="str">
        <f>VLOOKUP(MONTH(J113),'PLANO DISPONIBILIDADES 28-04-20'!$W$2:$X$13,2,0)</f>
        <v>ABRIL</v>
      </c>
      <c r="X113" s="11" t="str">
        <f>VLOOKUP(L113,'PLANO PREDIS EJECUCIONES'!$J$2:$Y$217,16,0)</f>
        <v>3-1-1-01-01-00-0000-00</v>
      </c>
      <c r="AB113"/>
      <c r="AC113"/>
      <c r="AD113"/>
      <c r="AE113"/>
      <c r="AF113"/>
      <c r="AG113"/>
    </row>
    <row r="114" spans="1:33" x14ac:dyDescent="0.25">
      <c r="A114" s="11">
        <v>2018</v>
      </c>
      <c r="B114" s="11">
        <v>136</v>
      </c>
      <c r="C114" s="11">
        <v>1</v>
      </c>
      <c r="D114" s="11" t="s">
        <v>601</v>
      </c>
      <c r="E114" s="11" t="s">
        <v>890</v>
      </c>
      <c r="F114" s="11" t="s">
        <v>890</v>
      </c>
      <c r="G114" s="11" t="s">
        <v>498</v>
      </c>
      <c r="H114" s="11">
        <v>0</v>
      </c>
      <c r="I114" s="11">
        <v>17</v>
      </c>
      <c r="J114" s="225">
        <v>43241</v>
      </c>
      <c r="K114" s="225">
        <v>43241</v>
      </c>
      <c r="L114" s="11">
        <v>110</v>
      </c>
      <c r="M114" s="11">
        <v>131</v>
      </c>
      <c r="N114" s="11" t="s">
        <v>498</v>
      </c>
      <c r="O114" s="11">
        <v>17</v>
      </c>
      <c r="P114" s="11" t="s">
        <v>543</v>
      </c>
      <c r="Q114" s="11">
        <v>899999061</v>
      </c>
      <c r="R114" s="11" t="s">
        <v>497</v>
      </c>
      <c r="S114" s="26">
        <v>11191199</v>
      </c>
      <c r="T114" s="26"/>
      <c r="U114" s="26"/>
      <c r="V114" s="26">
        <v>11191199</v>
      </c>
      <c r="W114" s="11" t="str">
        <f>VLOOKUP(MONTH(J114),'PLANO DISPONIBILIDADES 28-04-20'!$W$2:$X$13,2,0)</f>
        <v>MAYO</v>
      </c>
      <c r="X114" s="11" t="str">
        <f>VLOOKUP(L114,'PLANO PREDIS EJECUCIONES'!$J$2:$Y$217,16,0)</f>
        <v>3-1-1-01-01-00-0000-00</v>
      </c>
      <c r="AB114"/>
      <c r="AC114"/>
      <c r="AD114"/>
      <c r="AE114"/>
      <c r="AF114"/>
      <c r="AG114"/>
    </row>
    <row r="115" spans="1:33" x14ac:dyDescent="0.25">
      <c r="A115" s="11">
        <v>2018</v>
      </c>
      <c r="B115" s="11">
        <v>136</v>
      </c>
      <c r="C115" s="11">
        <v>1</v>
      </c>
      <c r="D115" s="11" t="s">
        <v>601</v>
      </c>
      <c r="E115" s="11" t="s">
        <v>890</v>
      </c>
      <c r="F115" s="11" t="s">
        <v>890</v>
      </c>
      <c r="G115" s="11" t="s">
        <v>498</v>
      </c>
      <c r="H115" s="11">
        <v>0</v>
      </c>
      <c r="I115" s="11">
        <v>21</v>
      </c>
      <c r="J115" s="225">
        <v>43259</v>
      </c>
      <c r="K115" s="225">
        <v>43259</v>
      </c>
      <c r="L115" s="11">
        <v>118</v>
      </c>
      <c r="M115" s="11">
        <v>135</v>
      </c>
      <c r="N115" s="11" t="s">
        <v>498</v>
      </c>
      <c r="O115" s="11">
        <v>21</v>
      </c>
      <c r="P115" s="11" t="s">
        <v>543</v>
      </c>
      <c r="Q115" s="11">
        <v>899999061</v>
      </c>
      <c r="R115" s="11" t="s">
        <v>497</v>
      </c>
      <c r="S115" s="26">
        <v>10664610</v>
      </c>
      <c r="T115" s="26"/>
      <c r="U115" s="26"/>
      <c r="V115" s="26">
        <v>10664610</v>
      </c>
      <c r="W115" s="11" t="str">
        <f>VLOOKUP(MONTH(J115),'PLANO DISPONIBILIDADES 28-04-20'!$W$2:$X$13,2,0)</f>
        <v>JUNIO</v>
      </c>
      <c r="X115" s="11" t="str">
        <f>VLOOKUP(L115,'PLANO PREDIS EJECUCIONES'!$J$2:$Y$217,16,0)</f>
        <v>3-1-1-01-01-00-0000-00</v>
      </c>
      <c r="AB115"/>
      <c r="AC115"/>
      <c r="AD115"/>
      <c r="AE115"/>
      <c r="AF115"/>
      <c r="AG115"/>
    </row>
    <row r="116" spans="1:33" x14ac:dyDescent="0.25">
      <c r="A116" s="11">
        <v>2018</v>
      </c>
      <c r="B116" s="11">
        <v>136</v>
      </c>
      <c r="C116" s="11">
        <v>1</v>
      </c>
      <c r="D116" s="11" t="s">
        <v>601</v>
      </c>
      <c r="E116" s="11" t="s">
        <v>890</v>
      </c>
      <c r="F116" s="11" t="s">
        <v>890</v>
      </c>
      <c r="G116" s="11" t="s">
        <v>498</v>
      </c>
      <c r="H116" s="11">
        <v>0</v>
      </c>
      <c r="I116" s="11">
        <v>25</v>
      </c>
      <c r="J116" s="225">
        <v>43298</v>
      </c>
      <c r="K116" s="225">
        <v>43298</v>
      </c>
      <c r="L116" s="11">
        <v>126</v>
      </c>
      <c r="M116" s="11">
        <v>151</v>
      </c>
      <c r="N116" s="11" t="s">
        <v>498</v>
      </c>
      <c r="O116" s="11">
        <v>24</v>
      </c>
      <c r="P116" s="11" t="s">
        <v>543</v>
      </c>
      <c r="Q116" s="11">
        <v>899999061</v>
      </c>
      <c r="R116" s="11" t="s">
        <v>497</v>
      </c>
      <c r="S116" s="26">
        <v>10528399</v>
      </c>
      <c r="T116" s="26"/>
      <c r="U116" s="26"/>
      <c r="V116" s="26">
        <v>10528399</v>
      </c>
      <c r="W116" s="11" t="str">
        <f>VLOOKUP(MONTH(J116),'PLANO DISPONIBILIDADES 28-04-20'!$W$2:$X$13,2,0)</f>
        <v>JULIO</v>
      </c>
      <c r="X116" s="11" t="str">
        <f>VLOOKUP(L116,'PLANO PREDIS EJECUCIONES'!$J$2:$Y$217,16,0)</f>
        <v>3-1-1-01-01-00-0000-00</v>
      </c>
      <c r="AB116"/>
      <c r="AC116"/>
      <c r="AD116"/>
      <c r="AE116"/>
      <c r="AF116"/>
      <c r="AG116"/>
    </row>
    <row r="117" spans="1:33" x14ac:dyDescent="0.25">
      <c r="A117" s="11">
        <v>2018</v>
      </c>
      <c r="B117" s="11">
        <v>136</v>
      </c>
      <c r="C117" s="11">
        <v>1</v>
      </c>
      <c r="D117" s="11" t="s">
        <v>601</v>
      </c>
      <c r="E117" s="11" t="s">
        <v>890</v>
      </c>
      <c r="F117" s="11" t="s">
        <v>890</v>
      </c>
      <c r="G117" s="11" t="s">
        <v>498</v>
      </c>
      <c r="H117" s="11">
        <v>0</v>
      </c>
      <c r="I117" s="11">
        <v>29</v>
      </c>
      <c r="J117" s="225">
        <v>43334</v>
      </c>
      <c r="K117" s="225">
        <v>43334</v>
      </c>
      <c r="L117" s="11">
        <v>141</v>
      </c>
      <c r="M117" s="11">
        <v>168</v>
      </c>
      <c r="N117" s="11" t="s">
        <v>498</v>
      </c>
      <c r="O117" s="11">
        <v>29</v>
      </c>
      <c r="P117" s="11" t="s">
        <v>543</v>
      </c>
      <c r="Q117" s="11">
        <v>899999061</v>
      </c>
      <c r="R117" s="11" t="s">
        <v>497</v>
      </c>
      <c r="S117" s="26">
        <v>10150030</v>
      </c>
      <c r="T117" s="26"/>
      <c r="U117" s="26"/>
      <c r="V117" s="26">
        <v>10150030</v>
      </c>
      <c r="W117" s="11" t="str">
        <f>VLOOKUP(MONTH(J117),'PLANO DISPONIBILIDADES 28-04-20'!$W$2:$X$13,2,0)</f>
        <v>AGOSTO</v>
      </c>
      <c r="X117" s="11" t="str">
        <f>VLOOKUP(L117,'PLANO PREDIS EJECUCIONES'!$J$2:$Y$217,16,0)</f>
        <v>3-1-1-01-01-00-0000-00</v>
      </c>
      <c r="AB117"/>
      <c r="AC117"/>
      <c r="AD117"/>
      <c r="AE117"/>
      <c r="AF117"/>
      <c r="AG117"/>
    </row>
    <row r="118" spans="1:33" x14ac:dyDescent="0.25">
      <c r="A118" s="11">
        <v>2018</v>
      </c>
      <c r="B118" s="11">
        <v>136</v>
      </c>
      <c r="C118" s="11">
        <v>1</v>
      </c>
      <c r="D118" s="11" t="s">
        <v>601</v>
      </c>
      <c r="E118" s="11" t="s">
        <v>890</v>
      </c>
      <c r="F118" s="11" t="s">
        <v>890</v>
      </c>
      <c r="G118" s="11" t="s">
        <v>498</v>
      </c>
      <c r="H118" s="11">
        <v>0</v>
      </c>
      <c r="I118" s="11">
        <v>33</v>
      </c>
      <c r="J118" s="225">
        <v>43361</v>
      </c>
      <c r="K118" s="225">
        <v>43361</v>
      </c>
      <c r="L118" s="11">
        <v>161</v>
      </c>
      <c r="M118" s="11">
        <v>185</v>
      </c>
      <c r="N118" s="11" t="s">
        <v>498</v>
      </c>
      <c r="O118" s="11">
        <v>33</v>
      </c>
      <c r="P118" s="11" t="s">
        <v>543</v>
      </c>
      <c r="Q118" s="11">
        <v>899999061</v>
      </c>
      <c r="R118" s="11" t="s">
        <v>497</v>
      </c>
      <c r="S118" s="26">
        <v>11257451</v>
      </c>
      <c r="T118" s="26"/>
      <c r="U118" s="26"/>
      <c r="V118" s="26">
        <v>11257451</v>
      </c>
      <c r="W118" s="11" t="str">
        <f>VLOOKUP(MONTH(J118),'PLANO DISPONIBILIDADES 28-04-20'!$W$2:$X$13,2,0)</f>
        <v>SEPTIEMBRE</v>
      </c>
      <c r="X118" s="11" t="str">
        <f>VLOOKUP(L118,'PLANO PREDIS EJECUCIONES'!$J$2:$Y$217,16,0)</f>
        <v>3-1-1-01-01-00-0000-00</v>
      </c>
      <c r="AB118"/>
      <c r="AC118"/>
      <c r="AD118"/>
      <c r="AE118"/>
      <c r="AF118"/>
      <c r="AG118"/>
    </row>
    <row r="119" spans="1:33" x14ac:dyDescent="0.25">
      <c r="A119" s="11">
        <v>2018</v>
      </c>
      <c r="B119" s="11">
        <v>136</v>
      </c>
      <c r="C119" s="11">
        <v>1</v>
      </c>
      <c r="D119" s="11" t="s">
        <v>601</v>
      </c>
      <c r="E119" s="11" t="s">
        <v>890</v>
      </c>
      <c r="F119" s="11" t="s">
        <v>890</v>
      </c>
      <c r="G119" s="11" t="s">
        <v>498</v>
      </c>
      <c r="H119" s="11">
        <v>0</v>
      </c>
      <c r="I119" s="11">
        <v>38</v>
      </c>
      <c r="J119" s="225">
        <v>43392</v>
      </c>
      <c r="K119" s="225">
        <v>43392</v>
      </c>
      <c r="L119" s="11">
        <v>179</v>
      </c>
      <c r="M119" s="11">
        <v>199</v>
      </c>
      <c r="N119" s="11" t="s">
        <v>498</v>
      </c>
      <c r="O119" s="11">
        <v>37</v>
      </c>
      <c r="P119" s="11" t="s">
        <v>543</v>
      </c>
      <c r="Q119" s="11">
        <v>899999061</v>
      </c>
      <c r="R119" s="11" t="s">
        <v>497</v>
      </c>
      <c r="S119" s="26">
        <v>11190188</v>
      </c>
      <c r="T119" s="26"/>
      <c r="U119" s="26"/>
      <c r="V119" s="26">
        <v>11190188</v>
      </c>
      <c r="W119" s="11" t="str">
        <f>VLOOKUP(MONTH(J119),'PLANO DISPONIBILIDADES 28-04-20'!$W$2:$X$13,2,0)</f>
        <v>OCTUBRE</v>
      </c>
      <c r="X119" s="11" t="str">
        <f>VLOOKUP(L119,'PLANO PREDIS EJECUCIONES'!$J$2:$Y$217,16,0)</f>
        <v>3-1-1-01-01-00-0000-00</v>
      </c>
      <c r="AB119"/>
      <c r="AC119"/>
      <c r="AD119"/>
      <c r="AE119"/>
      <c r="AF119"/>
      <c r="AG119"/>
    </row>
    <row r="120" spans="1:33" x14ac:dyDescent="0.25">
      <c r="A120" s="11">
        <v>2018</v>
      </c>
      <c r="B120" s="11">
        <v>136</v>
      </c>
      <c r="C120" s="11">
        <v>1</v>
      </c>
      <c r="D120" s="11" t="s">
        <v>601</v>
      </c>
      <c r="E120" s="11" t="s">
        <v>890</v>
      </c>
      <c r="F120" s="11" t="s">
        <v>890</v>
      </c>
      <c r="G120" s="11" t="s">
        <v>498</v>
      </c>
      <c r="H120" s="11">
        <v>0</v>
      </c>
      <c r="I120" s="11">
        <v>44</v>
      </c>
      <c r="J120" s="225">
        <v>43424</v>
      </c>
      <c r="K120" s="225">
        <v>43424</v>
      </c>
      <c r="L120" s="11">
        <v>199</v>
      </c>
      <c r="M120" s="11">
        <v>214</v>
      </c>
      <c r="N120" s="11" t="s">
        <v>498</v>
      </c>
      <c r="O120" s="11">
        <v>44</v>
      </c>
      <c r="P120" s="11" t="s">
        <v>543</v>
      </c>
      <c r="Q120" s="11">
        <v>899999061</v>
      </c>
      <c r="R120" s="11" t="s">
        <v>497</v>
      </c>
      <c r="S120" s="26">
        <v>11791479</v>
      </c>
      <c r="T120" s="26"/>
      <c r="U120" s="26"/>
      <c r="V120" s="26">
        <v>11791479</v>
      </c>
      <c r="W120" s="11" t="str">
        <f>VLOOKUP(MONTH(J120),'PLANO DISPONIBILIDADES 28-04-20'!$W$2:$X$13,2,0)</f>
        <v>NOVIEMBRE</v>
      </c>
      <c r="X120" s="11" t="str">
        <f>VLOOKUP(L120,'PLANO PREDIS EJECUCIONES'!$J$2:$Y$217,16,0)</f>
        <v>3-1-1-01-01-00-0000-00</v>
      </c>
      <c r="AB120"/>
      <c r="AC120"/>
      <c r="AD120"/>
      <c r="AE120"/>
      <c r="AF120"/>
      <c r="AG120"/>
    </row>
    <row r="121" spans="1:33" x14ac:dyDescent="0.25">
      <c r="A121" s="11">
        <v>2018</v>
      </c>
      <c r="B121" s="11">
        <v>136</v>
      </c>
      <c r="C121" s="11">
        <v>1</v>
      </c>
      <c r="D121" s="11" t="s">
        <v>601</v>
      </c>
      <c r="E121" s="11" t="s">
        <v>890</v>
      </c>
      <c r="F121" s="11" t="s">
        <v>890</v>
      </c>
      <c r="G121" s="11" t="s">
        <v>498</v>
      </c>
      <c r="H121" s="11">
        <v>0</v>
      </c>
      <c r="I121" s="11">
        <v>48</v>
      </c>
      <c r="J121" s="225">
        <v>43441</v>
      </c>
      <c r="K121" s="225">
        <v>43441</v>
      </c>
      <c r="L121" s="11">
        <v>207</v>
      </c>
      <c r="M121" s="11">
        <v>224</v>
      </c>
      <c r="N121" s="11" t="s">
        <v>498</v>
      </c>
      <c r="O121" s="11">
        <v>47</v>
      </c>
      <c r="P121" s="11" t="s">
        <v>543</v>
      </c>
      <c r="Q121" s="11">
        <v>899999061</v>
      </c>
      <c r="R121" s="11" t="s">
        <v>497</v>
      </c>
      <c r="S121" s="26">
        <v>10973576</v>
      </c>
      <c r="T121" s="26"/>
      <c r="U121" s="26"/>
      <c r="V121" s="26">
        <v>10973576</v>
      </c>
      <c r="W121" s="11" t="str">
        <f>VLOOKUP(MONTH(J121),'PLANO DISPONIBILIDADES 28-04-20'!$W$2:$X$13,2,0)</f>
        <v>DICIEMBRE</v>
      </c>
      <c r="X121" s="11" t="str">
        <f>VLOOKUP(L121,'PLANO PREDIS EJECUCIONES'!$J$2:$Y$217,16,0)</f>
        <v>3-1-1-01-01-00-0000-00</v>
      </c>
      <c r="AB121"/>
      <c r="AC121"/>
      <c r="AD121"/>
      <c r="AE121"/>
      <c r="AF121"/>
      <c r="AG121"/>
    </row>
    <row r="122" spans="1:33" x14ac:dyDescent="0.25">
      <c r="A122" s="11">
        <v>2018</v>
      </c>
      <c r="B122" s="11">
        <v>136</v>
      </c>
      <c r="C122" s="11">
        <v>1</v>
      </c>
      <c r="D122" s="11" t="s">
        <v>601</v>
      </c>
      <c r="E122" s="11" t="s">
        <v>890</v>
      </c>
      <c r="F122" s="11" t="s">
        <v>890</v>
      </c>
      <c r="G122" s="11" t="s">
        <v>498</v>
      </c>
      <c r="H122" s="11">
        <v>0</v>
      </c>
      <c r="I122" s="11">
        <v>1</v>
      </c>
      <c r="J122" s="225">
        <v>43122</v>
      </c>
      <c r="K122" s="225">
        <v>43122</v>
      </c>
      <c r="L122" s="11">
        <v>19</v>
      </c>
      <c r="M122" s="11">
        <v>90</v>
      </c>
      <c r="N122" s="11" t="s">
        <v>498</v>
      </c>
      <c r="O122" s="11">
        <v>1</v>
      </c>
      <c r="P122" s="11" t="s">
        <v>543</v>
      </c>
      <c r="Q122" s="11">
        <v>899999061</v>
      </c>
      <c r="R122" s="11" t="s">
        <v>497</v>
      </c>
      <c r="S122" s="26">
        <v>325012</v>
      </c>
      <c r="T122" s="26"/>
      <c r="U122" s="26"/>
      <c r="V122" s="26">
        <v>325012</v>
      </c>
      <c r="W122" s="11" t="str">
        <f>VLOOKUP(MONTH(J122),'PLANO DISPONIBILIDADES 28-04-20'!$W$2:$X$13,2,0)</f>
        <v>ENERO</v>
      </c>
      <c r="X122" s="11" t="str">
        <f>VLOOKUP(L122,'PLANO PREDIS EJECUCIONES'!$J$2:$Y$217,16,0)</f>
        <v>3-1-1-01-01-00-0000-00</v>
      </c>
      <c r="AB122"/>
      <c r="AC122"/>
      <c r="AD122"/>
      <c r="AE122"/>
      <c r="AF122"/>
      <c r="AG122"/>
    </row>
    <row r="123" spans="1:33" x14ac:dyDescent="0.25">
      <c r="A123" s="11">
        <v>2018</v>
      </c>
      <c r="B123" s="11">
        <v>136</v>
      </c>
      <c r="C123" s="11">
        <v>1</v>
      </c>
      <c r="D123" s="11" t="s">
        <v>601</v>
      </c>
      <c r="E123" s="11" t="s">
        <v>890</v>
      </c>
      <c r="F123" s="11" t="s">
        <v>890</v>
      </c>
      <c r="G123" s="11" t="s">
        <v>498</v>
      </c>
      <c r="H123" s="11">
        <v>0</v>
      </c>
      <c r="I123" s="11">
        <v>4</v>
      </c>
      <c r="J123" s="225">
        <v>43150</v>
      </c>
      <c r="K123" s="225">
        <v>43150</v>
      </c>
      <c r="L123" s="11">
        <v>84</v>
      </c>
      <c r="M123" s="11">
        <v>111</v>
      </c>
      <c r="N123" s="11" t="s">
        <v>498</v>
      </c>
      <c r="O123" s="11">
        <v>4</v>
      </c>
      <c r="P123" s="11" t="s">
        <v>543</v>
      </c>
      <c r="Q123" s="11">
        <v>899999061</v>
      </c>
      <c r="R123" s="11" t="s">
        <v>497</v>
      </c>
      <c r="S123" s="26">
        <v>302916</v>
      </c>
      <c r="T123" s="26"/>
      <c r="U123" s="26"/>
      <c r="V123" s="26">
        <v>302916</v>
      </c>
      <c r="W123" s="11" t="str">
        <f>VLOOKUP(MONTH(J123),'PLANO DISPONIBILIDADES 28-04-20'!$W$2:$X$13,2,0)</f>
        <v>FEBRERO</v>
      </c>
      <c r="X123" s="11" t="str">
        <f>VLOOKUP(L123,'PLANO PREDIS EJECUCIONES'!$J$2:$Y$217,16,0)</f>
        <v>3-1-1-01-01-00-0000-00</v>
      </c>
      <c r="AB123"/>
      <c r="AC123"/>
      <c r="AD123"/>
      <c r="AE123"/>
      <c r="AF123"/>
      <c r="AG123"/>
    </row>
    <row r="124" spans="1:33" x14ac:dyDescent="0.25">
      <c r="A124" s="11">
        <v>2018</v>
      </c>
      <c r="B124" s="11">
        <v>136</v>
      </c>
      <c r="C124" s="11">
        <v>1</v>
      </c>
      <c r="D124" s="11" t="s">
        <v>601</v>
      </c>
      <c r="E124" s="11" t="s">
        <v>890</v>
      </c>
      <c r="F124" s="11" t="s">
        <v>890</v>
      </c>
      <c r="G124" s="11" t="s">
        <v>498</v>
      </c>
      <c r="H124" s="11">
        <v>0</v>
      </c>
      <c r="I124" s="11">
        <v>11</v>
      </c>
      <c r="J124" s="225">
        <v>43174</v>
      </c>
      <c r="K124" s="225">
        <v>43174</v>
      </c>
      <c r="L124" s="11">
        <v>92</v>
      </c>
      <c r="M124" s="11">
        <v>116</v>
      </c>
      <c r="N124" s="11" t="s">
        <v>498</v>
      </c>
      <c r="O124" s="11">
        <v>11</v>
      </c>
      <c r="P124" s="11" t="s">
        <v>543</v>
      </c>
      <c r="Q124" s="11">
        <v>899999061</v>
      </c>
      <c r="R124" s="11" t="s">
        <v>497</v>
      </c>
      <c r="S124" s="26">
        <v>345402</v>
      </c>
      <c r="T124" s="26"/>
      <c r="U124" s="26"/>
      <c r="V124" s="26">
        <v>345402</v>
      </c>
      <c r="W124" s="11" t="str">
        <f>VLOOKUP(MONTH(J124),'PLANO DISPONIBILIDADES 28-04-20'!$W$2:$X$13,2,0)</f>
        <v>MARZO</v>
      </c>
      <c r="X124" s="11" t="str">
        <f>VLOOKUP(L124,'PLANO PREDIS EJECUCIONES'!$J$2:$Y$217,16,0)</f>
        <v>3-1-1-01-01-00-0000-00</v>
      </c>
      <c r="AB124"/>
      <c r="AC124"/>
      <c r="AD124"/>
      <c r="AE124"/>
      <c r="AF124"/>
      <c r="AG124"/>
    </row>
    <row r="125" spans="1:33" x14ac:dyDescent="0.25">
      <c r="A125" s="11">
        <v>2018</v>
      </c>
      <c r="B125" s="11">
        <v>136</v>
      </c>
      <c r="C125" s="11">
        <v>1</v>
      </c>
      <c r="D125" s="11" t="s">
        <v>601</v>
      </c>
      <c r="E125" s="11" t="s">
        <v>890</v>
      </c>
      <c r="F125" s="11" t="s">
        <v>890</v>
      </c>
      <c r="G125" s="11" t="s">
        <v>498</v>
      </c>
      <c r="H125" s="11">
        <v>0</v>
      </c>
      <c r="I125" s="11">
        <v>14</v>
      </c>
      <c r="J125" s="225">
        <v>43209</v>
      </c>
      <c r="K125" s="225">
        <v>43209</v>
      </c>
      <c r="L125" s="11">
        <v>102</v>
      </c>
      <c r="M125" s="11">
        <v>124</v>
      </c>
      <c r="N125" s="11" t="s">
        <v>498</v>
      </c>
      <c r="O125" s="11">
        <v>14</v>
      </c>
      <c r="P125" s="11" t="s">
        <v>543</v>
      </c>
      <c r="Q125" s="11">
        <v>899999061</v>
      </c>
      <c r="R125" s="11" t="s">
        <v>497</v>
      </c>
      <c r="S125" s="26">
        <v>345402</v>
      </c>
      <c r="T125" s="26"/>
      <c r="U125" s="26"/>
      <c r="V125" s="26">
        <v>345402</v>
      </c>
      <c r="W125" s="11" t="str">
        <f>VLOOKUP(MONTH(J125),'PLANO DISPONIBILIDADES 28-04-20'!$W$2:$X$13,2,0)</f>
        <v>ABRIL</v>
      </c>
      <c r="X125" s="11" t="str">
        <f>VLOOKUP(L125,'PLANO PREDIS EJECUCIONES'!$J$2:$Y$217,16,0)</f>
        <v>3-1-1-01-01-00-0000-00</v>
      </c>
      <c r="AB125"/>
      <c r="AC125"/>
      <c r="AD125"/>
      <c r="AE125"/>
      <c r="AF125"/>
      <c r="AG125"/>
    </row>
    <row r="126" spans="1:33" x14ac:dyDescent="0.25">
      <c r="A126" s="11">
        <v>2018</v>
      </c>
      <c r="B126" s="11">
        <v>136</v>
      </c>
      <c r="C126" s="11">
        <v>1</v>
      </c>
      <c r="D126" s="11" t="s">
        <v>601</v>
      </c>
      <c r="E126" s="11" t="s">
        <v>890</v>
      </c>
      <c r="F126" s="11" t="s">
        <v>890</v>
      </c>
      <c r="G126" s="11" t="s">
        <v>498</v>
      </c>
      <c r="H126" s="11">
        <v>0</v>
      </c>
      <c r="I126" s="11">
        <v>17</v>
      </c>
      <c r="J126" s="225">
        <v>43241</v>
      </c>
      <c r="K126" s="225">
        <v>43241</v>
      </c>
      <c r="L126" s="11">
        <v>110</v>
      </c>
      <c r="M126" s="11">
        <v>131</v>
      </c>
      <c r="N126" s="11" t="s">
        <v>498</v>
      </c>
      <c r="O126" s="11">
        <v>17</v>
      </c>
      <c r="P126" s="11" t="s">
        <v>543</v>
      </c>
      <c r="Q126" s="11">
        <v>899999061</v>
      </c>
      <c r="R126" s="11" t="s">
        <v>497</v>
      </c>
      <c r="S126" s="26">
        <v>345402</v>
      </c>
      <c r="T126" s="26"/>
      <c r="U126" s="26"/>
      <c r="V126" s="26">
        <v>345402</v>
      </c>
      <c r="W126" s="11" t="str">
        <f>VLOOKUP(MONTH(J126),'PLANO DISPONIBILIDADES 28-04-20'!$W$2:$X$13,2,0)</f>
        <v>MAYO</v>
      </c>
      <c r="X126" s="11" t="str">
        <f>VLOOKUP(L126,'PLANO PREDIS EJECUCIONES'!$J$2:$Y$217,16,0)</f>
        <v>3-1-1-01-01-00-0000-00</v>
      </c>
      <c r="AB126"/>
      <c r="AC126"/>
      <c r="AD126"/>
      <c r="AE126"/>
      <c r="AF126"/>
      <c r="AG126"/>
    </row>
    <row r="127" spans="1:33" x14ac:dyDescent="0.25">
      <c r="A127" s="11">
        <v>2018</v>
      </c>
      <c r="B127" s="11">
        <v>136</v>
      </c>
      <c r="C127" s="11">
        <v>1</v>
      </c>
      <c r="D127" s="11" t="s">
        <v>601</v>
      </c>
      <c r="E127" s="11" t="s">
        <v>890</v>
      </c>
      <c r="F127" s="11" t="s">
        <v>890</v>
      </c>
      <c r="G127" s="11" t="s">
        <v>498</v>
      </c>
      <c r="H127" s="11">
        <v>0</v>
      </c>
      <c r="I127" s="11">
        <v>21</v>
      </c>
      <c r="J127" s="225">
        <v>43259</v>
      </c>
      <c r="K127" s="225">
        <v>43259</v>
      </c>
      <c r="L127" s="11">
        <v>118</v>
      </c>
      <c r="M127" s="11">
        <v>135</v>
      </c>
      <c r="N127" s="11" t="s">
        <v>498</v>
      </c>
      <c r="O127" s="11">
        <v>21</v>
      </c>
      <c r="P127" s="11" t="s">
        <v>543</v>
      </c>
      <c r="Q127" s="11">
        <v>899999061</v>
      </c>
      <c r="R127" s="11" t="s">
        <v>497</v>
      </c>
      <c r="S127" s="26">
        <v>317406</v>
      </c>
      <c r="T127" s="26"/>
      <c r="U127" s="26"/>
      <c r="V127" s="26">
        <v>317406</v>
      </c>
      <c r="W127" s="11" t="str">
        <f>VLOOKUP(MONTH(J127),'PLANO DISPONIBILIDADES 28-04-20'!$W$2:$X$13,2,0)</f>
        <v>JUNIO</v>
      </c>
      <c r="X127" s="11" t="str">
        <f>VLOOKUP(L127,'PLANO PREDIS EJECUCIONES'!$J$2:$Y$217,16,0)</f>
        <v>3-1-1-01-01-00-0000-00</v>
      </c>
      <c r="AB127"/>
      <c r="AC127"/>
      <c r="AD127"/>
      <c r="AE127"/>
      <c r="AF127"/>
      <c r="AG127"/>
    </row>
    <row r="128" spans="1:33" x14ac:dyDescent="0.25">
      <c r="A128" s="11">
        <v>2018</v>
      </c>
      <c r="B128" s="11">
        <v>136</v>
      </c>
      <c r="C128" s="11">
        <v>1</v>
      </c>
      <c r="D128" s="11" t="s">
        <v>601</v>
      </c>
      <c r="E128" s="11" t="s">
        <v>890</v>
      </c>
      <c r="F128" s="11" t="s">
        <v>890</v>
      </c>
      <c r="G128" s="11" t="s">
        <v>498</v>
      </c>
      <c r="H128" s="11">
        <v>0</v>
      </c>
      <c r="I128" s="11">
        <v>25</v>
      </c>
      <c r="J128" s="225">
        <v>43298</v>
      </c>
      <c r="K128" s="225">
        <v>43298</v>
      </c>
      <c r="L128" s="11">
        <v>126</v>
      </c>
      <c r="M128" s="11">
        <v>151</v>
      </c>
      <c r="N128" s="11" t="s">
        <v>498</v>
      </c>
      <c r="O128" s="11">
        <v>24</v>
      </c>
      <c r="P128" s="11" t="s">
        <v>543</v>
      </c>
      <c r="Q128" s="11">
        <v>899999061</v>
      </c>
      <c r="R128" s="11" t="s">
        <v>497</v>
      </c>
      <c r="S128" s="26">
        <v>340982</v>
      </c>
      <c r="T128" s="26"/>
      <c r="U128" s="26"/>
      <c r="V128" s="26">
        <v>340982</v>
      </c>
      <c r="W128" s="11" t="str">
        <f>VLOOKUP(MONTH(J128),'PLANO DISPONIBILIDADES 28-04-20'!$W$2:$X$13,2,0)</f>
        <v>JULIO</v>
      </c>
      <c r="X128" s="11" t="str">
        <f>VLOOKUP(L128,'PLANO PREDIS EJECUCIONES'!$J$2:$Y$217,16,0)</f>
        <v>3-1-1-01-01-00-0000-00</v>
      </c>
      <c r="AB128"/>
      <c r="AC128"/>
      <c r="AD128"/>
      <c r="AE128"/>
      <c r="AF128"/>
      <c r="AG128"/>
    </row>
    <row r="129" spans="1:33" x14ac:dyDescent="0.25">
      <c r="A129" s="11">
        <v>2018</v>
      </c>
      <c r="B129" s="11">
        <v>136</v>
      </c>
      <c r="C129" s="11">
        <v>1</v>
      </c>
      <c r="D129" s="11" t="s">
        <v>601</v>
      </c>
      <c r="E129" s="11" t="s">
        <v>890</v>
      </c>
      <c r="F129" s="11" t="s">
        <v>890</v>
      </c>
      <c r="G129" s="11" t="s">
        <v>498</v>
      </c>
      <c r="H129" s="11">
        <v>0</v>
      </c>
      <c r="I129" s="11">
        <v>29</v>
      </c>
      <c r="J129" s="225">
        <v>43334</v>
      </c>
      <c r="K129" s="225">
        <v>43334</v>
      </c>
      <c r="L129" s="11">
        <v>141</v>
      </c>
      <c r="M129" s="11">
        <v>168</v>
      </c>
      <c r="N129" s="11" t="s">
        <v>498</v>
      </c>
      <c r="O129" s="11">
        <v>29</v>
      </c>
      <c r="P129" s="11" t="s">
        <v>543</v>
      </c>
      <c r="Q129" s="11">
        <v>899999061</v>
      </c>
      <c r="R129" s="11" t="s">
        <v>497</v>
      </c>
      <c r="S129" s="26">
        <v>311459</v>
      </c>
      <c r="T129" s="26"/>
      <c r="U129" s="26"/>
      <c r="V129" s="26">
        <v>311459</v>
      </c>
      <c r="W129" s="11" t="str">
        <f>VLOOKUP(MONTH(J129),'PLANO DISPONIBILIDADES 28-04-20'!$W$2:$X$13,2,0)</f>
        <v>AGOSTO</v>
      </c>
      <c r="X129" s="11" t="str">
        <f>VLOOKUP(L129,'PLANO PREDIS EJECUCIONES'!$J$2:$Y$217,16,0)</f>
        <v>3-1-1-01-01-00-0000-00</v>
      </c>
      <c r="AB129"/>
      <c r="AC129"/>
      <c r="AD129"/>
      <c r="AE129"/>
      <c r="AF129"/>
      <c r="AG129"/>
    </row>
    <row r="130" spans="1:33" x14ac:dyDescent="0.25">
      <c r="A130" s="11">
        <v>2018</v>
      </c>
      <c r="B130" s="11">
        <v>136</v>
      </c>
      <c r="C130" s="11">
        <v>1</v>
      </c>
      <c r="D130" s="11" t="s">
        <v>601</v>
      </c>
      <c r="E130" s="11" t="s">
        <v>890</v>
      </c>
      <c r="F130" s="11" t="s">
        <v>890</v>
      </c>
      <c r="G130" s="11" t="s">
        <v>498</v>
      </c>
      <c r="H130" s="11">
        <v>0</v>
      </c>
      <c r="I130" s="11">
        <v>33</v>
      </c>
      <c r="J130" s="225">
        <v>43361</v>
      </c>
      <c r="K130" s="225">
        <v>43361</v>
      </c>
      <c r="L130" s="11">
        <v>161</v>
      </c>
      <c r="M130" s="11">
        <v>185</v>
      </c>
      <c r="N130" s="11" t="s">
        <v>498</v>
      </c>
      <c r="O130" s="11">
        <v>33</v>
      </c>
      <c r="P130" s="11" t="s">
        <v>543</v>
      </c>
      <c r="Q130" s="11">
        <v>899999061</v>
      </c>
      <c r="R130" s="11" t="s">
        <v>497</v>
      </c>
      <c r="S130" s="26">
        <v>324311</v>
      </c>
      <c r="T130" s="26"/>
      <c r="U130" s="26"/>
      <c r="V130" s="26">
        <v>324311</v>
      </c>
      <c r="W130" s="11" t="str">
        <f>VLOOKUP(MONTH(J130),'PLANO DISPONIBILIDADES 28-04-20'!$W$2:$X$13,2,0)</f>
        <v>SEPTIEMBRE</v>
      </c>
      <c r="X130" s="11" t="str">
        <f>VLOOKUP(L130,'PLANO PREDIS EJECUCIONES'!$J$2:$Y$217,16,0)</f>
        <v>3-1-1-01-01-00-0000-00</v>
      </c>
      <c r="AB130"/>
      <c r="AC130"/>
      <c r="AD130"/>
      <c r="AE130"/>
      <c r="AF130"/>
      <c r="AG130"/>
    </row>
    <row r="131" spans="1:33" x14ac:dyDescent="0.25">
      <c r="A131" s="11">
        <v>2018</v>
      </c>
      <c r="B131" s="11">
        <v>136</v>
      </c>
      <c r="C131" s="11">
        <v>1</v>
      </c>
      <c r="D131" s="11" t="s">
        <v>601</v>
      </c>
      <c r="E131" s="11" t="s">
        <v>890</v>
      </c>
      <c r="F131" s="11" t="s">
        <v>890</v>
      </c>
      <c r="G131" s="11" t="s">
        <v>498</v>
      </c>
      <c r="H131" s="11">
        <v>0</v>
      </c>
      <c r="I131" s="11">
        <v>38</v>
      </c>
      <c r="J131" s="225">
        <v>43392</v>
      </c>
      <c r="K131" s="225">
        <v>43392</v>
      </c>
      <c r="L131" s="11">
        <v>179</v>
      </c>
      <c r="M131" s="11">
        <v>199</v>
      </c>
      <c r="N131" s="11" t="s">
        <v>498</v>
      </c>
      <c r="O131" s="11">
        <v>37</v>
      </c>
      <c r="P131" s="11" t="s">
        <v>543</v>
      </c>
      <c r="Q131" s="11">
        <v>899999061</v>
      </c>
      <c r="R131" s="11" t="s">
        <v>497</v>
      </c>
      <c r="S131" s="26">
        <v>330818</v>
      </c>
      <c r="T131" s="26"/>
      <c r="U131" s="26"/>
      <c r="V131" s="26">
        <v>330818</v>
      </c>
      <c r="W131" s="11" t="str">
        <f>VLOOKUP(MONTH(J131),'PLANO DISPONIBILIDADES 28-04-20'!$W$2:$X$13,2,0)</f>
        <v>OCTUBRE</v>
      </c>
      <c r="X131" s="11" t="str">
        <f>VLOOKUP(L131,'PLANO PREDIS EJECUCIONES'!$J$2:$Y$217,16,0)</f>
        <v>3-1-1-01-01-00-0000-00</v>
      </c>
      <c r="AB131"/>
      <c r="AC131"/>
      <c r="AD131"/>
      <c r="AE131"/>
      <c r="AF131"/>
      <c r="AG131"/>
    </row>
    <row r="132" spans="1:33" x14ac:dyDescent="0.25">
      <c r="A132" s="11">
        <v>2018</v>
      </c>
      <c r="B132" s="11">
        <v>136</v>
      </c>
      <c r="C132" s="11">
        <v>1</v>
      </c>
      <c r="D132" s="11" t="s">
        <v>601</v>
      </c>
      <c r="E132" s="11" t="s">
        <v>890</v>
      </c>
      <c r="F132" s="11" t="s">
        <v>890</v>
      </c>
      <c r="G132" s="11" t="s">
        <v>498</v>
      </c>
      <c r="H132" s="11">
        <v>0</v>
      </c>
      <c r="I132" s="11">
        <v>44</v>
      </c>
      <c r="J132" s="225">
        <v>43424</v>
      </c>
      <c r="K132" s="225">
        <v>43424</v>
      </c>
      <c r="L132" s="11">
        <v>199</v>
      </c>
      <c r="M132" s="11">
        <v>214</v>
      </c>
      <c r="N132" s="11" t="s">
        <v>498</v>
      </c>
      <c r="O132" s="11">
        <v>44</v>
      </c>
      <c r="P132" s="11" t="s">
        <v>543</v>
      </c>
      <c r="Q132" s="11">
        <v>899999061</v>
      </c>
      <c r="R132" s="11" t="s">
        <v>497</v>
      </c>
      <c r="S132" s="26">
        <v>300418</v>
      </c>
      <c r="T132" s="26"/>
      <c r="U132" s="26"/>
      <c r="V132" s="26">
        <v>300418</v>
      </c>
      <c r="W132" s="11" t="str">
        <f>VLOOKUP(MONTH(J132),'PLANO DISPONIBILIDADES 28-04-20'!$W$2:$X$13,2,0)</f>
        <v>NOVIEMBRE</v>
      </c>
      <c r="X132" s="11" t="str">
        <f>VLOOKUP(L132,'PLANO PREDIS EJECUCIONES'!$J$2:$Y$217,16,0)</f>
        <v>3-1-1-01-01-00-0000-00</v>
      </c>
      <c r="AB132"/>
      <c r="AC132"/>
      <c r="AD132"/>
      <c r="AE132"/>
      <c r="AF132"/>
      <c r="AG132"/>
    </row>
    <row r="133" spans="1:33" x14ac:dyDescent="0.25">
      <c r="A133" s="11">
        <v>2018</v>
      </c>
      <c r="B133" s="11">
        <v>136</v>
      </c>
      <c r="C133" s="11">
        <v>1</v>
      </c>
      <c r="D133" s="11" t="s">
        <v>601</v>
      </c>
      <c r="E133" s="11" t="s">
        <v>890</v>
      </c>
      <c r="F133" s="11" t="s">
        <v>890</v>
      </c>
      <c r="G133" s="11" t="s">
        <v>498</v>
      </c>
      <c r="H133" s="11">
        <v>0</v>
      </c>
      <c r="I133" s="11">
        <v>48</v>
      </c>
      <c r="J133" s="225">
        <v>43441</v>
      </c>
      <c r="K133" s="225">
        <v>43441</v>
      </c>
      <c r="L133" s="11">
        <v>207</v>
      </c>
      <c r="M133" s="11">
        <v>224</v>
      </c>
      <c r="N133" s="11" t="s">
        <v>498</v>
      </c>
      <c r="O133" s="11">
        <v>47</v>
      </c>
      <c r="P133" s="11" t="s">
        <v>543</v>
      </c>
      <c r="Q133" s="11">
        <v>899999061</v>
      </c>
      <c r="R133" s="11" t="s">
        <v>497</v>
      </c>
      <c r="S133" s="26">
        <v>321344</v>
      </c>
      <c r="T133" s="26"/>
      <c r="U133" s="26"/>
      <c r="V133" s="26">
        <v>321344</v>
      </c>
      <c r="W133" s="11" t="str">
        <f>VLOOKUP(MONTH(J133),'PLANO DISPONIBILIDADES 28-04-20'!$W$2:$X$13,2,0)</f>
        <v>DICIEMBRE</v>
      </c>
      <c r="X133" s="11" t="str">
        <f>VLOOKUP(L133,'PLANO PREDIS EJECUCIONES'!$J$2:$Y$217,16,0)</f>
        <v>3-1-1-01-01-00-0000-00</v>
      </c>
      <c r="AB133"/>
      <c r="AC133"/>
      <c r="AD133"/>
      <c r="AE133"/>
      <c r="AF133"/>
      <c r="AG133"/>
    </row>
    <row r="134" spans="1:33" x14ac:dyDescent="0.25">
      <c r="A134" s="11">
        <v>2018</v>
      </c>
      <c r="B134" s="11">
        <v>136</v>
      </c>
      <c r="C134" s="11">
        <v>1</v>
      </c>
      <c r="D134" s="11" t="s">
        <v>601</v>
      </c>
      <c r="E134" s="11" t="s">
        <v>890</v>
      </c>
      <c r="F134" s="11" t="s">
        <v>890</v>
      </c>
      <c r="G134" s="11" t="s">
        <v>498</v>
      </c>
      <c r="H134" s="11">
        <v>0</v>
      </c>
      <c r="I134" s="11">
        <v>4</v>
      </c>
      <c r="J134" s="225">
        <v>43150</v>
      </c>
      <c r="K134" s="225">
        <v>43150</v>
      </c>
      <c r="L134" s="11">
        <v>84</v>
      </c>
      <c r="M134" s="11">
        <v>111</v>
      </c>
      <c r="N134" s="11" t="s">
        <v>498</v>
      </c>
      <c r="O134" s="11">
        <v>4</v>
      </c>
      <c r="P134" s="11" t="s">
        <v>543</v>
      </c>
      <c r="Q134" s="11">
        <v>899999061</v>
      </c>
      <c r="R134" s="11" t="s">
        <v>497</v>
      </c>
      <c r="S134" s="26">
        <v>17828073</v>
      </c>
      <c r="T134" s="26"/>
      <c r="U134" s="26"/>
      <c r="V134" s="26">
        <v>17828073</v>
      </c>
      <c r="W134" s="11" t="str">
        <f>VLOOKUP(MONTH(J134),'PLANO DISPONIBILIDADES 28-04-20'!$W$2:$X$13,2,0)</f>
        <v>FEBRERO</v>
      </c>
      <c r="X134" s="11" t="str">
        <f>VLOOKUP(L134,'PLANO PREDIS EJECUCIONES'!$J$2:$Y$217,16,0)</f>
        <v>3-1-1-01-01-00-0000-00</v>
      </c>
      <c r="AB134"/>
      <c r="AC134"/>
      <c r="AD134"/>
      <c r="AE134"/>
      <c r="AF134"/>
      <c r="AG134"/>
    </row>
    <row r="135" spans="1:33" x14ac:dyDescent="0.25">
      <c r="A135" s="11">
        <v>2018</v>
      </c>
      <c r="B135" s="11">
        <v>136</v>
      </c>
      <c r="C135" s="11">
        <v>1</v>
      </c>
      <c r="D135" s="11" t="s">
        <v>601</v>
      </c>
      <c r="E135" s="11" t="s">
        <v>890</v>
      </c>
      <c r="F135" s="11" t="s">
        <v>890</v>
      </c>
      <c r="G135" s="11" t="s">
        <v>498</v>
      </c>
      <c r="H135" s="11">
        <v>0</v>
      </c>
      <c r="I135" s="11">
        <v>17</v>
      </c>
      <c r="J135" s="225">
        <v>43241</v>
      </c>
      <c r="K135" s="225">
        <v>43241</v>
      </c>
      <c r="L135" s="11">
        <v>110</v>
      </c>
      <c r="M135" s="11">
        <v>131</v>
      </c>
      <c r="N135" s="11" t="s">
        <v>498</v>
      </c>
      <c r="O135" s="11">
        <v>17</v>
      </c>
      <c r="P135" s="11" t="s">
        <v>543</v>
      </c>
      <c r="Q135" s="11">
        <v>899999061</v>
      </c>
      <c r="R135" s="11" t="s">
        <v>497</v>
      </c>
      <c r="S135" s="26">
        <v>6227351</v>
      </c>
      <c r="T135" s="26"/>
      <c r="U135" s="26"/>
      <c r="V135" s="26">
        <v>6227351</v>
      </c>
      <c r="W135" s="11" t="str">
        <f>VLOOKUP(MONTH(J135),'PLANO DISPONIBILIDADES 28-04-20'!$W$2:$X$13,2,0)</f>
        <v>MAYO</v>
      </c>
      <c r="X135" s="11" t="str">
        <f>VLOOKUP(L135,'PLANO PREDIS EJECUCIONES'!$J$2:$Y$217,16,0)</f>
        <v>3-1-1-01-01-00-0000-00</v>
      </c>
      <c r="AB135"/>
      <c r="AC135"/>
      <c r="AD135"/>
      <c r="AE135"/>
      <c r="AF135"/>
      <c r="AG135"/>
    </row>
    <row r="136" spans="1:33" x14ac:dyDescent="0.25">
      <c r="A136" s="11">
        <v>2018</v>
      </c>
      <c r="B136" s="11">
        <v>136</v>
      </c>
      <c r="C136" s="11">
        <v>1</v>
      </c>
      <c r="D136" s="11" t="s">
        <v>601</v>
      </c>
      <c r="E136" s="11" t="s">
        <v>890</v>
      </c>
      <c r="F136" s="11" t="s">
        <v>890</v>
      </c>
      <c r="G136" s="11" t="s">
        <v>498</v>
      </c>
      <c r="H136" s="11">
        <v>0</v>
      </c>
      <c r="I136" s="11">
        <v>33</v>
      </c>
      <c r="J136" s="225">
        <v>43361</v>
      </c>
      <c r="K136" s="225">
        <v>43361</v>
      </c>
      <c r="L136" s="11">
        <v>161</v>
      </c>
      <c r="M136" s="11">
        <v>185</v>
      </c>
      <c r="N136" s="11" t="s">
        <v>498</v>
      </c>
      <c r="O136" s="11">
        <v>33</v>
      </c>
      <c r="P136" s="11" t="s">
        <v>543</v>
      </c>
      <c r="Q136" s="11">
        <v>899999061</v>
      </c>
      <c r="R136" s="11" t="s">
        <v>497</v>
      </c>
      <c r="S136" s="26">
        <v>9687556</v>
      </c>
      <c r="T136" s="26"/>
      <c r="U136" s="26"/>
      <c r="V136" s="26">
        <v>9687556</v>
      </c>
      <c r="W136" s="11" t="str">
        <f>VLOOKUP(MONTH(J136),'PLANO DISPONIBILIDADES 28-04-20'!$W$2:$X$13,2,0)</f>
        <v>SEPTIEMBRE</v>
      </c>
      <c r="X136" s="11" t="str">
        <f>VLOOKUP(L136,'PLANO PREDIS EJECUCIONES'!$J$2:$Y$217,16,0)</f>
        <v>3-1-1-01-01-00-0000-00</v>
      </c>
      <c r="AB136"/>
      <c r="AC136"/>
      <c r="AD136"/>
      <c r="AE136"/>
      <c r="AF136"/>
      <c r="AG136"/>
    </row>
    <row r="137" spans="1:33" x14ac:dyDescent="0.25">
      <c r="A137" s="11">
        <v>2018</v>
      </c>
      <c r="B137" s="11">
        <v>136</v>
      </c>
      <c r="C137" s="11">
        <v>1</v>
      </c>
      <c r="D137" s="11" t="s">
        <v>601</v>
      </c>
      <c r="E137" s="11" t="s">
        <v>890</v>
      </c>
      <c r="F137" s="11" t="s">
        <v>890</v>
      </c>
      <c r="G137" s="11" t="s">
        <v>498</v>
      </c>
      <c r="H137" s="11">
        <v>0</v>
      </c>
      <c r="I137" s="11">
        <v>38</v>
      </c>
      <c r="J137" s="225">
        <v>43392</v>
      </c>
      <c r="K137" s="225">
        <v>43392</v>
      </c>
      <c r="L137" s="11">
        <v>179</v>
      </c>
      <c r="M137" s="11">
        <v>199</v>
      </c>
      <c r="N137" s="11" t="s">
        <v>498</v>
      </c>
      <c r="O137" s="11">
        <v>37</v>
      </c>
      <c r="P137" s="11" t="s">
        <v>543</v>
      </c>
      <c r="Q137" s="11">
        <v>899999061</v>
      </c>
      <c r="R137" s="11" t="s">
        <v>497</v>
      </c>
      <c r="S137" s="26">
        <v>4001075</v>
      </c>
      <c r="T137" s="26"/>
      <c r="U137" s="26"/>
      <c r="V137" s="26">
        <v>4001075</v>
      </c>
      <c r="W137" s="11" t="str">
        <f>VLOOKUP(MONTH(J137),'PLANO DISPONIBILIDADES 28-04-20'!$W$2:$X$13,2,0)</f>
        <v>OCTUBRE</v>
      </c>
      <c r="X137" s="11" t="str">
        <f>VLOOKUP(L137,'PLANO PREDIS EJECUCIONES'!$J$2:$Y$217,16,0)</f>
        <v>3-1-1-01-01-00-0000-00</v>
      </c>
      <c r="AB137"/>
      <c r="AC137"/>
      <c r="AD137"/>
      <c r="AE137"/>
      <c r="AF137"/>
      <c r="AG137"/>
    </row>
    <row r="138" spans="1:33" x14ac:dyDescent="0.25">
      <c r="A138" s="11">
        <v>2018</v>
      </c>
      <c r="B138" s="11">
        <v>136</v>
      </c>
      <c r="C138" s="11">
        <v>1</v>
      </c>
      <c r="D138" s="11" t="s">
        <v>601</v>
      </c>
      <c r="E138" s="11" t="s">
        <v>890</v>
      </c>
      <c r="F138" s="11" t="s">
        <v>890</v>
      </c>
      <c r="G138" s="11" t="s">
        <v>498</v>
      </c>
      <c r="H138" s="11">
        <v>0</v>
      </c>
      <c r="I138" s="11">
        <v>48</v>
      </c>
      <c r="J138" s="225">
        <v>43441</v>
      </c>
      <c r="K138" s="225">
        <v>43441</v>
      </c>
      <c r="L138" s="11">
        <v>207</v>
      </c>
      <c r="M138" s="11">
        <v>224</v>
      </c>
      <c r="N138" s="11" t="s">
        <v>498</v>
      </c>
      <c r="O138" s="11">
        <v>47</v>
      </c>
      <c r="P138" s="11" t="s">
        <v>543</v>
      </c>
      <c r="Q138" s="11">
        <v>899999061</v>
      </c>
      <c r="R138" s="11" t="s">
        <v>497</v>
      </c>
      <c r="S138" s="26">
        <v>39404843</v>
      </c>
      <c r="T138" s="26"/>
      <c r="U138" s="26"/>
      <c r="V138" s="26">
        <v>39404843</v>
      </c>
      <c r="W138" s="11" t="str">
        <f>VLOOKUP(MONTH(J138),'PLANO DISPONIBILIDADES 28-04-20'!$W$2:$X$13,2,0)</f>
        <v>DICIEMBRE</v>
      </c>
      <c r="X138" s="11" t="str">
        <f>VLOOKUP(L138,'PLANO PREDIS EJECUCIONES'!$J$2:$Y$217,16,0)</f>
        <v>3-1-1-01-01-00-0000-00</v>
      </c>
      <c r="AB138"/>
      <c r="AC138"/>
      <c r="AD138"/>
      <c r="AE138"/>
      <c r="AF138"/>
      <c r="AG138"/>
    </row>
    <row r="139" spans="1:33" x14ac:dyDescent="0.25">
      <c r="A139" s="11">
        <v>2018</v>
      </c>
      <c r="B139" s="11">
        <v>136</v>
      </c>
      <c r="C139" s="11">
        <v>1</v>
      </c>
      <c r="D139" s="11" t="s">
        <v>601</v>
      </c>
      <c r="E139" s="11" t="s">
        <v>890</v>
      </c>
      <c r="F139" s="11" t="s">
        <v>890</v>
      </c>
      <c r="G139" s="11" t="s">
        <v>498</v>
      </c>
      <c r="H139" s="11">
        <v>0</v>
      </c>
      <c r="I139" s="11">
        <v>1</v>
      </c>
      <c r="J139" s="225">
        <v>43122</v>
      </c>
      <c r="K139" s="225">
        <v>43122</v>
      </c>
      <c r="L139" s="11">
        <v>19</v>
      </c>
      <c r="M139" s="11">
        <v>90</v>
      </c>
      <c r="N139" s="11" t="s">
        <v>498</v>
      </c>
      <c r="O139" s="11">
        <v>1</v>
      </c>
      <c r="P139" s="11" t="s">
        <v>543</v>
      </c>
      <c r="Q139" s="11">
        <v>899999061</v>
      </c>
      <c r="R139" s="11" t="s">
        <v>497</v>
      </c>
      <c r="S139" s="26">
        <v>332103</v>
      </c>
      <c r="T139" s="26"/>
      <c r="U139" s="26"/>
      <c r="V139" s="26">
        <v>332103</v>
      </c>
      <c r="W139" s="11" t="str">
        <f>VLOOKUP(MONTH(J139),'PLANO DISPONIBILIDADES 28-04-20'!$W$2:$X$13,2,0)</f>
        <v>ENERO</v>
      </c>
      <c r="X139" s="11" t="str">
        <f>VLOOKUP(L139,'PLANO PREDIS EJECUCIONES'!$J$2:$Y$217,16,0)</f>
        <v>3-1-1-01-01-00-0000-00</v>
      </c>
      <c r="AB139"/>
      <c r="AC139"/>
      <c r="AD139"/>
      <c r="AE139"/>
      <c r="AF139"/>
      <c r="AG139"/>
    </row>
    <row r="140" spans="1:33" x14ac:dyDescent="0.25">
      <c r="A140" s="11">
        <v>2018</v>
      </c>
      <c r="B140" s="11">
        <v>136</v>
      </c>
      <c r="C140" s="11">
        <v>1</v>
      </c>
      <c r="D140" s="11" t="s">
        <v>601</v>
      </c>
      <c r="E140" s="11" t="s">
        <v>890</v>
      </c>
      <c r="F140" s="11" t="s">
        <v>890</v>
      </c>
      <c r="G140" s="11" t="s">
        <v>498</v>
      </c>
      <c r="H140" s="11">
        <v>0</v>
      </c>
      <c r="I140" s="11">
        <v>4</v>
      </c>
      <c r="J140" s="225">
        <v>43150</v>
      </c>
      <c r="K140" s="225">
        <v>43150</v>
      </c>
      <c r="L140" s="11">
        <v>84</v>
      </c>
      <c r="M140" s="11">
        <v>111</v>
      </c>
      <c r="N140" s="11" t="s">
        <v>498</v>
      </c>
      <c r="O140" s="11">
        <v>4</v>
      </c>
      <c r="P140" s="11" t="s">
        <v>543</v>
      </c>
      <c r="Q140" s="11">
        <v>899999061</v>
      </c>
      <c r="R140" s="11" t="s">
        <v>497</v>
      </c>
      <c r="S140" s="26">
        <v>1505347</v>
      </c>
      <c r="T140" s="26"/>
      <c r="U140" s="26"/>
      <c r="V140" s="26">
        <v>1505347</v>
      </c>
      <c r="W140" s="11" t="str">
        <f>VLOOKUP(MONTH(J140),'PLANO DISPONIBILIDADES 28-04-20'!$W$2:$X$13,2,0)</f>
        <v>FEBRERO</v>
      </c>
      <c r="X140" s="11" t="str">
        <f>VLOOKUP(L140,'PLANO PREDIS EJECUCIONES'!$J$2:$Y$217,16,0)</f>
        <v>3-1-1-01-01-00-0000-00</v>
      </c>
      <c r="AB140"/>
      <c r="AC140"/>
      <c r="AD140"/>
      <c r="AE140"/>
      <c r="AF140"/>
      <c r="AG140"/>
    </row>
    <row r="141" spans="1:33" x14ac:dyDescent="0.25">
      <c r="A141" s="11">
        <v>2018</v>
      </c>
      <c r="B141" s="11">
        <v>136</v>
      </c>
      <c r="C141" s="11">
        <v>1</v>
      </c>
      <c r="D141" s="11" t="s">
        <v>601</v>
      </c>
      <c r="E141" s="11" t="s">
        <v>890</v>
      </c>
      <c r="F141" s="11" t="s">
        <v>890</v>
      </c>
      <c r="G141" s="11" t="s">
        <v>498</v>
      </c>
      <c r="H141" s="11">
        <v>0</v>
      </c>
      <c r="I141" s="11">
        <v>11</v>
      </c>
      <c r="J141" s="225">
        <v>43174</v>
      </c>
      <c r="K141" s="225">
        <v>43174</v>
      </c>
      <c r="L141" s="11">
        <v>92</v>
      </c>
      <c r="M141" s="11">
        <v>116</v>
      </c>
      <c r="N141" s="11" t="s">
        <v>498</v>
      </c>
      <c r="O141" s="11">
        <v>11</v>
      </c>
      <c r="P141" s="11" t="s">
        <v>543</v>
      </c>
      <c r="Q141" s="11">
        <v>899999061</v>
      </c>
      <c r="R141" s="11" t="s">
        <v>497</v>
      </c>
      <c r="S141" s="26">
        <v>944096</v>
      </c>
      <c r="T141" s="26"/>
      <c r="U141" s="26"/>
      <c r="V141" s="26">
        <v>944096</v>
      </c>
      <c r="W141" s="11" t="str">
        <f>VLOOKUP(MONTH(J141),'PLANO DISPONIBILIDADES 28-04-20'!$W$2:$X$13,2,0)</f>
        <v>MARZO</v>
      </c>
      <c r="X141" s="11" t="str">
        <f>VLOOKUP(L141,'PLANO PREDIS EJECUCIONES'!$J$2:$Y$217,16,0)</f>
        <v>3-1-1-01-01-00-0000-00</v>
      </c>
      <c r="AB141"/>
      <c r="AC141"/>
      <c r="AD141"/>
      <c r="AE141"/>
      <c r="AF141"/>
      <c r="AG141"/>
    </row>
    <row r="142" spans="1:33" x14ac:dyDescent="0.25">
      <c r="A142" s="11">
        <v>2018</v>
      </c>
      <c r="B142" s="11">
        <v>136</v>
      </c>
      <c r="C142" s="11">
        <v>1</v>
      </c>
      <c r="D142" s="11" t="s">
        <v>601</v>
      </c>
      <c r="E142" s="11" t="s">
        <v>890</v>
      </c>
      <c r="F142" s="11" t="s">
        <v>890</v>
      </c>
      <c r="G142" s="11" t="s">
        <v>498</v>
      </c>
      <c r="H142" s="11">
        <v>0</v>
      </c>
      <c r="I142" s="11">
        <v>14</v>
      </c>
      <c r="J142" s="225">
        <v>43209</v>
      </c>
      <c r="K142" s="225">
        <v>43209</v>
      </c>
      <c r="L142" s="11">
        <v>102</v>
      </c>
      <c r="M142" s="11">
        <v>124</v>
      </c>
      <c r="N142" s="11" t="s">
        <v>498</v>
      </c>
      <c r="O142" s="11">
        <v>14</v>
      </c>
      <c r="P142" s="11" t="s">
        <v>543</v>
      </c>
      <c r="Q142" s="11">
        <v>899999061</v>
      </c>
      <c r="R142" s="11" t="s">
        <v>497</v>
      </c>
      <c r="S142" s="26">
        <v>999284</v>
      </c>
      <c r="T142" s="26"/>
      <c r="U142" s="26"/>
      <c r="V142" s="26">
        <v>999284</v>
      </c>
      <c r="W142" s="11" t="str">
        <f>VLOOKUP(MONTH(J142),'PLANO DISPONIBILIDADES 28-04-20'!$W$2:$X$13,2,0)</f>
        <v>ABRIL</v>
      </c>
      <c r="X142" s="11" t="str">
        <f>VLOOKUP(L142,'PLANO PREDIS EJECUCIONES'!$J$2:$Y$217,16,0)</f>
        <v>3-1-1-01-01-00-0000-00</v>
      </c>
      <c r="AB142"/>
      <c r="AC142"/>
      <c r="AD142"/>
      <c r="AE142"/>
      <c r="AF142"/>
      <c r="AG142"/>
    </row>
    <row r="143" spans="1:33" x14ac:dyDescent="0.25">
      <c r="A143" s="11">
        <v>2018</v>
      </c>
      <c r="B143" s="11">
        <v>136</v>
      </c>
      <c r="C143" s="11">
        <v>1</v>
      </c>
      <c r="D143" s="11" t="s">
        <v>601</v>
      </c>
      <c r="E143" s="11" t="s">
        <v>890</v>
      </c>
      <c r="F143" s="11" t="s">
        <v>890</v>
      </c>
      <c r="G143" s="11" t="s">
        <v>498</v>
      </c>
      <c r="H143" s="11">
        <v>0</v>
      </c>
      <c r="I143" s="11">
        <v>17</v>
      </c>
      <c r="J143" s="225">
        <v>43241</v>
      </c>
      <c r="K143" s="225">
        <v>43241</v>
      </c>
      <c r="L143" s="11">
        <v>110</v>
      </c>
      <c r="M143" s="11">
        <v>131</v>
      </c>
      <c r="N143" s="11" t="s">
        <v>498</v>
      </c>
      <c r="O143" s="11">
        <v>17</v>
      </c>
      <c r="P143" s="11" t="s">
        <v>543</v>
      </c>
      <c r="Q143" s="11">
        <v>899999061</v>
      </c>
      <c r="R143" s="11" t="s">
        <v>497</v>
      </c>
      <c r="S143" s="26">
        <v>1491912</v>
      </c>
      <c r="T143" s="26"/>
      <c r="U143" s="26"/>
      <c r="V143" s="26">
        <v>1491912</v>
      </c>
      <c r="W143" s="11" t="str">
        <f>VLOOKUP(MONTH(J143),'PLANO DISPONIBILIDADES 28-04-20'!$W$2:$X$13,2,0)</f>
        <v>MAYO</v>
      </c>
      <c r="X143" s="11" t="str">
        <f>VLOOKUP(L143,'PLANO PREDIS EJECUCIONES'!$J$2:$Y$217,16,0)</f>
        <v>3-1-1-01-01-00-0000-00</v>
      </c>
      <c r="AB143"/>
      <c r="AC143"/>
      <c r="AD143"/>
      <c r="AE143"/>
      <c r="AF143"/>
      <c r="AG143"/>
    </row>
    <row r="144" spans="1:33" x14ac:dyDescent="0.25">
      <c r="A144" s="11">
        <v>2018</v>
      </c>
      <c r="B144" s="11">
        <v>136</v>
      </c>
      <c r="C144" s="11">
        <v>1</v>
      </c>
      <c r="D144" s="11" t="s">
        <v>601</v>
      </c>
      <c r="E144" s="11" t="s">
        <v>890</v>
      </c>
      <c r="F144" s="11" t="s">
        <v>890</v>
      </c>
      <c r="G144" s="11" t="s">
        <v>498</v>
      </c>
      <c r="H144" s="11">
        <v>0</v>
      </c>
      <c r="I144" s="11">
        <v>21</v>
      </c>
      <c r="J144" s="225">
        <v>43259</v>
      </c>
      <c r="K144" s="225">
        <v>43259</v>
      </c>
      <c r="L144" s="11">
        <v>118</v>
      </c>
      <c r="M144" s="11">
        <v>135</v>
      </c>
      <c r="N144" s="11" t="s">
        <v>498</v>
      </c>
      <c r="O144" s="11">
        <v>21</v>
      </c>
      <c r="P144" s="11" t="s">
        <v>543</v>
      </c>
      <c r="Q144" s="11">
        <v>899999061</v>
      </c>
      <c r="R144" s="11" t="s">
        <v>497</v>
      </c>
      <c r="S144" s="26">
        <v>4844174</v>
      </c>
      <c r="T144" s="26"/>
      <c r="U144" s="26"/>
      <c r="V144" s="26">
        <v>4844174</v>
      </c>
      <c r="W144" s="11" t="str">
        <f>VLOOKUP(MONTH(J144),'PLANO DISPONIBILIDADES 28-04-20'!$W$2:$X$13,2,0)</f>
        <v>JUNIO</v>
      </c>
      <c r="X144" s="11" t="str">
        <f>VLOOKUP(L144,'PLANO PREDIS EJECUCIONES'!$J$2:$Y$217,16,0)</f>
        <v>3-1-1-01-01-00-0000-00</v>
      </c>
      <c r="AB144"/>
      <c r="AC144"/>
      <c r="AD144"/>
      <c r="AE144"/>
      <c r="AF144"/>
      <c r="AG144"/>
    </row>
    <row r="145" spans="1:33" x14ac:dyDescent="0.25">
      <c r="A145" s="11">
        <v>2018</v>
      </c>
      <c r="B145" s="11">
        <v>136</v>
      </c>
      <c r="C145" s="11">
        <v>1</v>
      </c>
      <c r="D145" s="11" t="s">
        <v>601</v>
      </c>
      <c r="E145" s="11" t="s">
        <v>890</v>
      </c>
      <c r="F145" s="11" t="s">
        <v>890</v>
      </c>
      <c r="G145" s="11" t="s">
        <v>498</v>
      </c>
      <c r="H145" s="11">
        <v>0</v>
      </c>
      <c r="I145" s="11">
        <v>25</v>
      </c>
      <c r="J145" s="225">
        <v>43298</v>
      </c>
      <c r="K145" s="225">
        <v>43298</v>
      </c>
      <c r="L145" s="11">
        <v>126</v>
      </c>
      <c r="M145" s="11">
        <v>151</v>
      </c>
      <c r="N145" s="11" t="s">
        <v>498</v>
      </c>
      <c r="O145" s="11">
        <v>24</v>
      </c>
      <c r="P145" s="11" t="s">
        <v>543</v>
      </c>
      <c r="Q145" s="11">
        <v>899999061</v>
      </c>
      <c r="R145" s="11" t="s">
        <v>497</v>
      </c>
      <c r="S145" s="26">
        <v>3914155</v>
      </c>
      <c r="T145" s="26"/>
      <c r="U145" s="26"/>
      <c r="V145" s="26">
        <v>3914155</v>
      </c>
      <c r="W145" s="11" t="str">
        <f>VLOOKUP(MONTH(J145),'PLANO DISPONIBILIDADES 28-04-20'!$W$2:$X$13,2,0)</f>
        <v>JULIO</v>
      </c>
      <c r="X145" s="11" t="str">
        <f>VLOOKUP(L145,'PLANO PREDIS EJECUCIONES'!$J$2:$Y$217,16,0)</f>
        <v>3-1-1-01-01-00-0000-00</v>
      </c>
      <c r="AB145"/>
      <c r="AC145"/>
      <c r="AD145"/>
      <c r="AE145"/>
      <c r="AF145"/>
      <c r="AG145"/>
    </row>
    <row r="146" spans="1:33" x14ac:dyDescent="0.25">
      <c r="A146" s="11">
        <v>2018</v>
      </c>
      <c r="B146" s="11">
        <v>136</v>
      </c>
      <c r="C146" s="11">
        <v>1</v>
      </c>
      <c r="D146" s="11" t="s">
        <v>601</v>
      </c>
      <c r="E146" s="11" t="s">
        <v>890</v>
      </c>
      <c r="F146" s="11" t="s">
        <v>890</v>
      </c>
      <c r="G146" s="11" t="s">
        <v>498</v>
      </c>
      <c r="H146" s="11">
        <v>0</v>
      </c>
      <c r="I146" s="11">
        <v>29</v>
      </c>
      <c r="J146" s="225">
        <v>43334</v>
      </c>
      <c r="K146" s="225">
        <v>43334</v>
      </c>
      <c r="L146" s="11">
        <v>141</v>
      </c>
      <c r="M146" s="11">
        <v>168</v>
      </c>
      <c r="N146" s="11" t="s">
        <v>498</v>
      </c>
      <c r="O146" s="11">
        <v>29</v>
      </c>
      <c r="P146" s="11" t="s">
        <v>543</v>
      </c>
      <c r="Q146" s="11">
        <v>899999061</v>
      </c>
      <c r="R146" s="11" t="s">
        <v>497</v>
      </c>
      <c r="S146" s="26">
        <v>1766068</v>
      </c>
      <c r="T146" s="26"/>
      <c r="U146" s="26"/>
      <c r="V146" s="26">
        <v>1766068</v>
      </c>
      <c r="W146" s="11" t="str">
        <f>VLOOKUP(MONTH(J146),'PLANO DISPONIBILIDADES 28-04-20'!$W$2:$X$13,2,0)</f>
        <v>AGOSTO</v>
      </c>
      <c r="X146" s="11" t="str">
        <f>VLOOKUP(L146,'PLANO PREDIS EJECUCIONES'!$J$2:$Y$217,16,0)</f>
        <v>3-1-1-01-01-00-0000-00</v>
      </c>
      <c r="AB146"/>
      <c r="AC146"/>
      <c r="AD146"/>
      <c r="AE146"/>
      <c r="AF146"/>
      <c r="AG146"/>
    </row>
    <row r="147" spans="1:33" x14ac:dyDescent="0.25">
      <c r="A147" s="11">
        <v>2018</v>
      </c>
      <c r="B147" s="11">
        <v>136</v>
      </c>
      <c r="C147" s="11">
        <v>1</v>
      </c>
      <c r="D147" s="11" t="s">
        <v>601</v>
      </c>
      <c r="E147" s="11" t="s">
        <v>890</v>
      </c>
      <c r="F147" s="11" t="s">
        <v>890</v>
      </c>
      <c r="G147" s="11" t="s">
        <v>498</v>
      </c>
      <c r="H147" s="11">
        <v>0</v>
      </c>
      <c r="I147" s="11">
        <v>32</v>
      </c>
      <c r="J147" s="225">
        <v>43348</v>
      </c>
      <c r="K147" s="225">
        <v>43348</v>
      </c>
      <c r="L147" s="11">
        <v>154</v>
      </c>
      <c r="M147" s="11">
        <v>179</v>
      </c>
      <c r="N147" s="11" t="s">
        <v>498</v>
      </c>
      <c r="O147" s="11">
        <v>32</v>
      </c>
      <c r="P147" s="11" t="s">
        <v>543</v>
      </c>
      <c r="Q147" s="11">
        <v>899999061</v>
      </c>
      <c r="R147" s="11" t="s">
        <v>497</v>
      </c>
      <c r="S147" s="26">
        <v>390009</v>
      </c>
      <c r="T147" s="26"/>
      <c r="U147" s="26"/>
      <c r="V147" s="26">
        <v>390009</v>
      </c>
      <c r="W147" s="11" t="str">
        <f>VLOOKUP(MONTH(J147),'PLANO DISPONIBILIDADES 28-04-20'!$W$2:$X$13,2,0)</f>
        <v>SEPTIEMBRE</v>
      </c>
      <c r="X147" s="11" t="str">
        <f>VLOOKUP(L147,'PLANO PREDIS EJECUCIONES'!$J$2:$Y$217,16,0)</f>
        <v>3-1-1-01-01-00-0000-00</v>
      </c>
      <c r="AB147"/>
      <c r="AC147"/>
      <c r="AD147"/>
      <c r="AE147"/>
      <c r="AF147"/>
      <c r="AG147"/>
    </row>
    <row r="148" spans="1:33" x14ac:dyDescent="0.25">
      <c r="A148" s="11">
        <v>2018</v>
      </c>
      <c r="B148" s="11">
        <v>136</v>
      </c>
      <c r="C148" s="11">
        <v>1</v>
      </c>
      <c r="D148" s="11" t="s">
        <v>601</v>
      </c>
      <c r="E148" s="11" t="s">
        <v>890</v>
      </c>
      <c r="F148" s="11" t="s">
        <v>890</v>
      </c>
      <c r="G148" s="11" t="s">
        <v>498</v>
      </c>
      <c r="H148" s="11">
        <v>0</v>
      </c>
      <c r="I148" s="11">
        <v>33</v>
      </c>
      <c r="J148" s="225">
        <v>43361</v>
      </c>
      <c r="K148" s="225">
        <v>43361</v>
      </c>
      <c r="L148" s="11">
        <v>161</v>
      </c>
      <c r="M148" s="11">
        <v>185</v>
      </c>
      <c r="N148" s="11" t="s">
        <v>498</v>
      </c>
      <c r="O148" s="11">
        <v>33</v>
      </c>
      <c r="P148" s="11" t="s">
        <v>543</v>
      </c>
      <c r="Q148" s="11">
        <v>899999061</v>
      </c>
      <c r="R148" s="11" t="s">
        <v>497</v>
      </c>
      <c r="S148" s="26">
        <v>3037995</v>
      </c>
      <c r="T148" s="26"/>
      <c r="U148" s="26"/>
      <c r="V148" s="26">
        <v>3037995</v>
      </c>
      <c r="W148" s="11" t="str">
        <f>VLOOKUP(MONTH(J148),'PLANO DISPONIBILIDADES 28-04-20'!$W$2:$X$13,2,0)</f>
        <v>SEPTIEMBRE</v>
      </c>
      <c r="X148" s="11" t="str">
        <f>VLOOKUP(L148,'PLANO PREDIS EJECUCIONES'!$J$2:$Y$217,16,0)</f>
        <v>3-1-1-01-01-00-0000-00</v>
      </c>
      <c r="AB148"/>
      <c r="AC148"/>
      <c r="AD148"/>
      <c r="AE148"/>
      <c r="AF148"/>
      <c r="AG148"/>
    </row>
    <row r="149" spans="1:33" x14ac:dyDescent="0.25">
      <c r="A149" s="11">
        <v>2018</v>
      </c>
      <c r="B149" s="11">
        <v>136</v>
      </c>
      <c r="C149" s="11">
        <v>1</v>
      </c>
      <c r="D149" s="11" t="s">
        <v>601</v>
      </c>
      <c r="E149" s="11" t="s">
        <v>890</v>
      </c>
      <c r="F149" s="11" t="s">
        <v>890</v>
      </c>
      <c r="G149" s="11" t="s">
        <v>498</v>
      </c>
      <c r="H149" s="11">
        <v>0</v>
      </c>
      <c r="I149" s="11">
        <v>38</v>
      </c>
      <c r="J149" s="225">
        <v>43392</v>
      </c>
      <c r="K149" s="225">
        <v>43392</v>
      </c>
      <c r="L149" s="11">
        <v>179</v>
      </c>
      <c r="M149" s="11">
        <v>199</v>
      </c>
      <c r="N149" s="11" t="s">
        <v>498</v>
      </c>
      <c r="O149" s="11">
        <v>37</v>
      </c>
      <c r="P149" s="11" t="s">
        <v>543</v>
      </c>
      <c r="Q149" s="11">
        <v>899999061</v>
      </c>
      <c r="R149" s="11" t="s">
        <v>497</v>
      </c>
      <c r="S149" s="26">
        <v>2238257</v>
      </c>
      <c r="T149" s="26"/>
      <c r="U149" s="26"/>
      <c r="V149" s="26">
        <v>2238257</v>
      </c>
      <c r="W149" s="11" t="str">
        <f>VLOOKUP(MONTH(J149),'PLANO DISPONIBILIDADES 28-04-20'!$W$2:$X$13,2,0)</f>
        <v>OCTUBRE</v>
      </c>
      <c r="X149" s="11" t="str">
        <f>VLOOKUP(L149,'PLANO PREDIS EJECUCIONES'!$J$2:$Y$217,16,0)</f>
        <v>3-1-1-01-01-00-0000-00</v>
      </c>
      <c r="AB149"/>
      <c r="AC149"/>
      <c r="AD149"/>
      <c r="AE149"/>
      <c r="AF149"/>
      <c r="AG149"/>
    </row>
    <row r="150" spans="1:33" x14ac:dyDescent="0.25">
      <c r="A150" s="11">
        <v>2018</v>
      </c>
      <c r="B150" s="11">
        <v>136</v>
      </c>
      <c r="C150" s="11">
        <v>1</v>
      </c>
      <c r="D150" s="11" t="s">
        <v>601</v>
      </c>
      <c r="E150" s="11" t="s">
        <v>890</v>
      </c>
      <c r="F150" s="11" t="s">
        <v>890</v>
      </c>
      <c r="G150" s="11" t="s">
        <v>498</v>
      </c>
      <c r="H150" s="11">
        <v>0</v>
      </c>
      <c r="I150" s="11">
        <v>44</v>
      </c>
      <c r="J150" s="225">
        <v>43424</v>
      </c>
      <c r="K150" s="225">
        <v>43424</v>
      </c>
      <c r="L150" s="11">
        <v>199</v>
      </c>
      <c r="M150" s="11">
        <v>214</v>
      </c>
      <c r="N150" s="11" t="s">
        <v>498</v>
      </c>
      <c r="O150" s="11">
        <v>44</v>
      </c>
      <c r="P150" s="11" t="s">
        <v>543</v>
      </c>
      <c r="Q150" s="11">
        <v>899999061</v>
      </c>
      <c r="R150" s="11" t="s">
        <v>497</v>
      </c>
      <c r="S150" s="26">
        <v>1994506</v>
      </c>
      <c r="T150" s="26"/>
      <c r="U150" s="26"/>
      <c r="V150" s="26">
        <v>1994506</v>
      </c>
      <c r="W150" s="11" t="str">
        <f>VLOOKUP(MONTH(J150),'PLANO DISPONIBILIDADES 28-04-20'!$W$2:$X$13,2,0)</f>
        <v>NOVIEMBRE</v>
      </c>
      <c r="X150" s="11" t="str">
        <f>VLOOKUP(L150,'PLANO PREDIS EJECUCIONES'!$J$2:$Y$217,16,0)</f>
        <v>3-1-1-01-01-00-0000-00</v>
      </c>
      <c r="AB150"/>
      <c r="AC150"/>
      <c r="AD150"/>
      <c r="AE150"/>
      <c r="AF150"/>
      <c r="AG150"/>
    </row>
    <row r="151" spans="1:33" x14ac:dyDescent="0.25">
      <c r="A151" s="11">
        <v>2018</v>
      </c>
      <c r="B151" s="11">
        <v>136</v>
      </c>
      <c r="C151" s="11">
        <v>1</v>
      </c>
      <c r="D151" s="11" t="s">
        <v>601</v>
      </c>
      <c r="E151" s="11" t="s">
        <v>890</v>
      </c>
      <c r="F151" s="11" t="s">
        <v>890</v>
      </c>
      <c r="G151" s="11" t="s">
        <v>498</v>
      </c>
      <c r="H151" s="11">
        <v>0</v>
      </c>
      <c r="I151" s="11">
        <v>48</v>
      </c>
      <c r="J151" s="225">
        <v>43441</v>
      </c>
      <c r="K151" s="225">
        <v>43441</v>
      </c>
      <c r="L151" s="11">
        <v>207</v>
      </c>
      <c r="M151" s="11">
        <v>224</v>
      </c>
      <c r="N151" s="11" t="s">
        <v>498</v>
      </c>
      <c r="O151" s="11">
        <v>47</v>
      </c>
      <c r="P151" s="11" t="s">
        <v>543</v>
      </c>
      <c r="Q151" s="11">
        <v>899999061</v>
      </c>
      <c r="R151" s="11" t="s">
        <v>497</v>
      </c>
      <c r="S151" s="26">
        <v>9547629</v>
      </c>
      <c r="T151" s="26"/>
      <c r="U151" s="26"/>
      <c r="V151" s="26">
        <v>9547629</v>
      </c>
      <c r="W151" s="11" t="str">
        <f>VLOOKUP(MONTH(J151),'PLANO DISPONIBILIDADES 28-04-20'!$W$2:$X$13,2,0)</f>
        <v>DICIEMBRE</v>
      </c>
      <c r="X151" s="11" t="str">
        <f>VLOOKUP(L151,'PLANO PREDIS EJECUCIONES'!$J$2:$Y$217,16,0)</f>
        <v>3-1-1-01-01-00-0000-00</v>
      </c>
      <c r="AB151"/>
      <c r="AC151"/>
      <c r="AD151"/>
      <c r="AE151"/>
      <c r="AF151"/>
      <c r="AG151"/>
    </row>
    <row r="152" spans="1:33" x14ac:dyDescent="0.25">
      <c r="A152" s="11">
        <v>2018</v>
      </c>
      <c r="B152" s="11">
        <v>136</v>
      </c>
      <c r="C152" s="11">
        <v>1</v>
      </c>
      <c r="D152" s="11" t="s">
        <v>601</v>
      </c>
      <c r="E152" s="11" t="s">
        <v>890</v>
      </c>
      <c r="F152" s="11" t="s">
        <v>890</v>
      </c>
      <c r="G152" s="11" t="s">
        <v>498</v>
      </c>
      <c r="H152" s="11">
        <v>0</v>
      </c>
      <c r="I152" s="11">
        <v>1</v>
      </c>
      <c r="J152" s="225">
        <v>43122</v>
      </c>
      <c r="K152" s="225">
        <v>43122</v>
      </c>
      <c r="L152" s="11">
        <v>19</v>
      </c>
      <c r="M152" s="11">
        <v>90</v>
      </c>
      <c r="N152" s="11" t="s">
        <v>498</v>
      </c>
      <c r="O152" s="11">
        <v>1</v>
      </c>
      <c r="P152" s="11" t="s">
        <v>543</v>
      </c>
      <c r="Q152" s="11">
        <v>899999061</v>
      </c>
      <c r="R152" s="11" t="s">
        <v>497</v>
      </c>
      <c r="S152" s="26">
        <v>74725955</v>
      </c>
      <c r="T152" s="26"/>
      <c r="U152" s="26"/>
      <c r="V152" s="26">
        <v>74725955</v>
      </c>
      <c r="W152" s="11" t="str">
        <f>VLOOKUP(MONTH(J152),'PLANO DISPONIBILIDADES 28-04-20'!$W$2:$X$13,2,0)</f>
        <v>ENERO</v>
      </c>
      <c r="X152" s="11" t="str">
        <f>VLOOKUP(L152,'PLANO PREDIS EJECUCIONES'!$J$2:$Y$217,16,0)</f>
        <v>3-1-1-01-01-00-0000-00</v>
      </c>
      <c r="AB152"/>
      <c r="AC152"/>
      <c r="AD152"/>
      <c r="AE152"/>
      <c r="AF152"/>
      <c r="AG152"/>
    </row>
    <row r="153" spans="1:33" x14ac:dyDescent="0.25">
      <c r="A153" s="11">
        <v>2018</v>
      </c>
      <c r="B153" s="11">
        <v>136</v>
      </c>
      <c r="C153" s="11">
        <v>1</v>
      </c>
      <c r="D153" s="11" t="s">
        <v>601</v>
      </c>
      <c r="E153" s="11" t="s">
        <v>890</v>
      </c>
      <c r="F153" s="11" t="s">
        <v>890</v>
      </c>
      <c r="G153" s="11" t="s">
        <v>498</v>
      </c>
      <c r="H153" s="11">
        <v>0</v>
      </c>
      <c r="I153" s="11">
        <v>4</v>
      </c>
      <c r="J153" s="225">
        <v>43150</v>
      </c>
      <c r="K153" s="225">
        <v>43150</v>
      </c>
      <c r="L153" s="11">
        <v>84</v>
      </c>
      <c r="M153" s="11">
        <v>111</v>
      </c>
      <c r="N153" s="11" t="s">
        <v>498</v>
      </c>
      <c r="O153" s="11">
        <v>4</v>
      </c>
      <c r="P153" s="11" t="s">
        <v>543</v>
      </c>
      <c r="Q153" s="11">
        <v>899999061</v>
      </c>
      <c r="R153" s="11" t="s">
        <v>497</v>
      </c>
      <c r="S153" s="26">
        <v>7091701</v>
      </c>
      <c r="T153" s="26"/>
      <c r="U153" s="26"/>
      <c r="V153" s="26">
        <v>7091701</v>
      </c>
      <c r="W153" s="11" t="str">
        <f>VLOOKUP(MONTH(J153),'PLANO DISPONIBILIDADES 28-04-20'!$W$2:$X$13,2,0)</f>
        <v>FEBRERO</v>
      </c>
      <c r="X153" s="11" t="str">
        <f>VLOOKUP(L153,'PLANO PREDIS EJECUCIONES'!$J$2:$Y$217,16,0)</f>
        <v>3-1-1-01-01-00-0000-00</v>
      </c>
      <c r="AB153"/>
      <c r="AC153"/>
      <c r="AD153"/>
      <c r="AE153"/>
      <c r="AF153"/>
      <c r="AG153"/>
    </row>
    <row r="154" spans="1:33" x14ac:dyDescent="0.25">
      <c r="A154" s="11">
        <v>2018</v>
      </c>
      <c r="B154" s="11">
        <v>136</v>
      </c>
      <c r="C154" s="11">
        <v>1</v>
      </c>
      <c r="D154" s="11" t="s">
        <v>601</v>
      </c>
      <c r="E154" s="11" t="s">
        <v>890</v>
      </c>
      <c r="F154" s="11" t="s">
        <v>890</v>
      </c>
      <c r="G154" s="11" t="s">
        <v>498</v>
      </c>
      <c r="H154" s="11">
        <v>0</v>
      </c>
      <c r="I154" s="11">
        <v>17</v>
      </c>
      <c r="J154" s="225">
        <v>43241</v>
      </c>
      <c r="K154" s="225">
        <v>43241</v>
      </c>
      <c r="L154" s="11">
        <v>110</v>
      </c>
      <c r="M154" s="11">
        <v>131</v>
      </c>
      <c r="N154" s="11" t="s">
        <v>498</v>
      </c>
      <c r="O154" s="11">
        <v>17</v>
      </c>
      <c r="P154" s="11" t="s">
        <v>543</v>
      </c>
      <c r="Q154" s="11">
        <v>899999061</v>
      </c>
      <c r="R154" s="11" t="s">
        <v>497</v>
      </c>
      <c r="S154" s="26">
        <v>4972977</v>
      </c>
      <c r="T154" s="26"/>
      <c r="U154" s="26"/>
      <c r="V154" s="26">
        <v>4972977</v>
      </c>
      <c r="W154" s="11" t="str">
        <f>VLOOKUP(MONTH(J154),'PLANO DISPONIBILIDADES 28-04-20'!$W$2:$X$13,2,0)</f>
        <v>MAYO</v>
      </c>
      <c r="X154" s="11" t="str">
        <f>VLOOKUP(L154,'PLANO PREDIS EJECUCIONES'!$J$2:$Y$217,16,0)</f>
        <v>3-1-1-01-01-00-0000-00</v>
      </c>
      <c r="AB154"/>
      <c r="AC154"/>
      <c r="AD154"/>
      <c r="AE154"/>
      <c r="AF154"/>
      <c r="AG154"/>
    </row>
    <row r="155" spans="1:33" x14ac:dyDescent="0.25">
      <c r="A155" s="11">
        <v>2018</v>
      </c>
      <c r="B155" s="11">
        <v>136</v>
      </c>
      <c r="C155" s="11">
        <v>1</v>
      </c>
      <c r="D155" s="11" t="s">
        <v>601</v>
      </c>
      <c r="E155" s="11" t="s">
        <v>890</v>
      </c>
      <c r="F155" s="11" t="s">
        <v>890</v>
      </c>
      <c r="G155" s="11" t="s">
        <v>542</v>
      </c>
      <c r="H155" s="11">
        <v>0</v>
      </c>
      <c r="I155" s="11">
        <v>1</v>
      </c>
      <c r="J155" s="225">
        <v>43143</v>
      </c>
      <c r="K155" s="225">
        <v>43143</v>
      </c>
      <c r="L155" s="11">
        <v>22</v>
      </c>
      <c r="M155" s="11">
        <v>87</v>
      </c>
      <c r="N155" s="11" t="s">
        <v>413</v>
      </c>
      <c r="O155" s="11">
        <v>16</v>
      </c>
      <c r="P155" s="11" t="s">
        <v>541</v>
      </c>
      <c r="Q155" s="11">
        <v>51866305</v>
      </c>
      <c r="R155" s="11" t="s">
        <v>420</v>
      </c>
      <c r="S155" s="26">
        <v>2678236</v>
      </c>
      <c r="T155" s="26"/>
      <c r="U155" s="26"/>
      <c r="V155" s="26">
        <v>2678236</v>
      </c>
      <c r="W155" s="11" t="str">
        <f>VLOOKUP(MONTH(J155),'PLANO DISPONIBILIDADES 28-04-20'!$W$2:$X$13,2,0)</f>
        <v>FEBRERO</v>
      </c>
      <c r="X155" s="11" t="str">
        <f>VLOOKUP(L155,'PLANO PREDIS EJECUCIONES'!$J$2:$Y$217,16,0)</f>
        <v>3-1-1-02-03-01-0000-00</v>
      </c>
      <c r="AB155"/>
      <c r="AC155"/>
      <c r="AD155"/>
      <c r="AE155"/>
      <c r="AF155"/>
      <c r="AG155"/>
    </row>
    <row r="156" spans="1:33" x14ac:dyDescent="0.25">
      <c r="A156" s="11">
        <v>2018</v>
      </c>
      <c r="B156" s="11">
        <v>136</v>
      </c>
      <c r="C156" s="11">
        <v>1</v>
      </c>
      <c r="D156" s="11" t="s">
        <v>601</v>
      </c>
      <c r="E156" s="11" t="s">
        <v>890</v>
      </c>
      <c r="F156" s="11" t="s">
        <v>890</v>
      </c>
      <c r="G156" s="11" t="s">
        <v>542</v>
      </c>
      <c r="H156" s="11">
        <v>0</v>
      </c>
      <c r="I156" s="11">
        <v>15</v>
      </c>
      <c r="J156" s="225">
        <v>43143</v>
      </c>
      <c r="K156" s="225">
        <v>43143</v>
      </c>
      <c r="L156" s="11">
        <v>61</v>
      </c>
      <c r="M156" s="11">
        <v>93</v>
      </c>
      <c r="N156" s="11" t="s">
        <v>413</v>
      </c>
      <c r="O156" s="11">
        <v>64</v>
      </c>
      <c r="P156" s="11" t="s">
        <v>541</v>
      </c>
      <c r="Q156" s="11">
        <v>19288195</v>
      </c>
      <c r="R156" s="11" t="s">
        <v>423</v>
      </c>
      <c r="S156" s="26">
        <v>1673898</v>
      </c>
      <c r="T156" s="26"/>
      <c r="U156" s="26"/>
      <c r="V156" s="26">
        <v>1673898</v>
      </c>
      <c r="W156" s="11" t="str">
        <f>VLOOKUP(MONTH(J156),'PLANO DISPONIBILIDADES 28-04-20'!$W$2:$X$13,2,0)</f>
        <v>FEBRERO</v>
      </c>
      <c r="X156" s="11" t="str">
        <f>VLOOKUP(L156,'PLANO PREDIS EJECUCIONES'!$J$2:$Y$217,16,0)</f>
        <v>3-1-1-02-03-01-0000-00</v>
      </c>
      <c r="AB156"/>
      <c r="AC156"/>
      <c r="AD156"/>
      <c r="AE156"/>
      <c r="AF156"/>
      <c r="AG156"/>
    </row>
    <row r="157" spans="1:33" x14ac:dyDescent="0.25">
      <c r="A157" s="11">
        <v>2018</v>
      </c>
      <c r="B157" s="11">
        <v>136</v>
      </c>
      <c r="C157" s="11">
        <v>1</v>
      </c>
      <c r="D157" s="11" t="s">
        <v>601</v>
      </c>
      <c r="E157" s="11" t="s">
        <v>890</v>
      </c>
      <c r="F157" s="11" t="s">
        <v>890</v>
      </c>
      <c r="G157" s="11" t="s">
        <v>542</v>
      </c>
      <c r="H157" s="11">
        <v>0</v>
      </c>
      <c r="I157" s="11">
        <v>16</v>
      </c>
      <c r="J157" s="225">
        <v>43143</v>
      </c>
      <c r="K157" s="225">
        <v>43143</v>
      </c>
      <c r="L157" s="11">
        <v>6</v>
      </c>
      <c r="M157" s="11">
        <v>50</v>
      </c>
      <c r="N157" s="11" t="s">
        <v>413</v>
      </c>
      <c r="O157" s="11">
        <v>8</v>
      </c>
      <c r="P157" s="11" t="s">
        <v>541</v>
      </c>
      <c r="Q157" s="11">
        <v>52148467</v>
      </c>
      <c r="R157" s="11" t="s">
        <v>417</v>
      </c>
      <c r="S157" s="26">
        <v>3481707</v>
      </c>
      <c r="T157" s="26"/>
      <c r="U157" s="26"/>
      <c r="V157" s="26">
        <v>3481707</v>
      </c>
      <c r="W157" s="11" t="str">
        <f>VLOOKUP(MONTH(J157),'PLANO DISPONIBILIDADES 28-04-20'!$W$2:$X$13,2,0)</f>
        <v>FEBRERO</v>
      </c>
      <c r="X157" s="11" t="str">
        <f>VLOOKUP(L157,'PLANO PREDIS EJECUCIONES'!$J$2:$Y$217,16,0)</f>
        <v>3-1-1-02-03-01-0000-00</v>
      </c>
      <c r="AB157"/>
      <c r="AC157"/>
      <c r="AD157"/>
      <c r="AE157"/>
      <c r="AF157"/>
      <c r="AG157"/>
    </row>
    <row r="158" spans="1:33" x14ac:dyDescent="0.25">
      <c r="A158" s="11">
        <v>2018</v>
      </c>
      <c r="B158" s="11">
        <v>136</v>
      </c>
      <c r="C158" s="11">
        <v>1</v>
      </c>
      <c r="D158" s="11" t="s">
        <v>601</v>
      </c>
      <c r="E158" s="11" t="s">
        <v>890</v>
      </c>
      <c r="F158" s="11" t="s">
        <v>890</v>
      </c>
      <c r="G158" s="11" t="s">
        <v>542</v>
      </c>
      <c r="H158" s="11">
        <v>0</v>
      </c>
      <c r="I158" s="11">
        <v>22</v>
      </c>
      <c r="J158" s="225">
        <v>43143</v>
      </c>
      <c r="K158" s="225">
        <v>43143</v>
      </c>
      <c r="L158" s="11">
        <v>1</v>
      </c>
      <c r="M158" s="11">
        <v>41</v>
      </c>
      <c r="N158" s="11" t="s">
        <v>413</v>
      </c>
      <c r="O158" s="11">
        <v>3</v>
      </c>
      <c r="P158" s="11" t="s">
        <v>541</v>
      </c>
      <c r="Q158" s="11">
        <v>79888947</v>
      </c>
      <c r="R158" s="11" t="s">
        <v>412</v>
      </c>
      <c r="S158" s="26">
        <v>4352134</v>
      </c>
      <c r="T158" s="26"/>
      <c r="U158" s="26"/>
      <c r="V158" s="26">
        <v>4352134</v>
      </c>
      <c r="W158" s="11" t="str">
        <f>VLOOKUP(MONTH(J158),'PLANO DISPONIBILIDADES 28-04-20'!$W$2:$X$13,2,0)</f>
        <v>FEBRERO</v>
      </c>
      <c r="X158" s="11" t="str">
        <f>VLOOKUP(L158,'PLANO PREDIS EJECUCIONES'!$J$2:$Y$217,16,0)</f>
        <v>3-1-1-02-03-01-0000-00</v>
      </c>
      <c r="AB158"/>
      <c r="AC158"/>
      <c r="AD158"/>
      <c r="AE158"/>
      <c r="AF158"/>
      <c r="AG158"/>
    </row>
    <row r="159" spans="1:33" x14ac:dyDescent="0.25">
      <c r="A159" s="11">
        <v>2018</v>
      </c>
      <c r="B159" s="11">
        <v>136</v>
      </c>
      <c r="C159" s="11">
        <v>1</v>
      </c>
      <c r="D159" s="11" t="s">
        <v>601</v>
      </c>
      <c r="E159" s="11" t="s">
        <v>890</v>
      </c>
      <c r="F159" s="11" t="s">
        <v>890</v>
      </c>
      <c r="G159" s="11" t="s">
        <v>542</v>
      </c>
      <c r="H159" s="11">
        <v>0</v>
      </c>
      <c r="I159" s="11">
        <v>25</v>
      </c>
      <c r="J159" s="225">
        <v>43143</v>
      </c>
      <c r="K159" s="225">
        <v>43143</v>
      </c>
      <c r="L159" s="11">
        <v>2</v>
      </c>
      <c r="M159" s="11">
        <v>37</v>
      </c>
      <c r="N159" s="11" t="s">
        <v>413</v>
      </c>
      <c r="O159" s="11">
        <v>2</v>
      </c>
      <c r="P159" s="11" t="s">
        <v>541</v>
      </c>
      <c r="Q159" s="11">
        <v>80191977</v>
      </c>
      <c r="R159" s="11" t="s">
        <v>415</v>
      </c>
      <c r="S159" s="26">
        <v>4352134</v>
      </c>
      <c r="T159" s="26"/>
      <c r="U159" s="26"/>
      <c r="V159" s="26">
        <v>4352134</v>
      </c>
      <c r="W159" s="11" t="str">
        <f>VLOOKUP(MONTH(J159),'PLANO DISPONIBILIDADES 28-04-20'!$W$2:$X$13,2,0)</f>
        <v>FEBRERO</v>
      </c>
      <c r="X159" s="11" t="str">
        <f>VLOOKUP(L159,'PLANO PREDIS EJECUCIONES'!$J$2:$Y$217,16,0)</f>
        <v>3-1-1-02-03-01-0000-00</v>
      </c>
      <c r="AB159"/>
      <c r="AC159"/>
      <c r="AD159"/>
      <c r="AE159"/>
      <c r="AF159"/>
      <c r="AG159"/>
    </row>
    <row r="160" spans="1:33" x14ac:dyDescent="0.25">
      <c r="A160" s="11">
        <v>2018</v>
      </c>
      <c r="B160" s="11">
        <v>136</v>
      </c>
      <c r="C160" s="11">
        <v>1</v>
      </c>
      <c r="D160" s="11" t="s">
        <v>601</v>
      </c>
      <c r="E160" s="11" t="s">
        <v>890</v>
      </c>
      <c r="F160" s="11" t="s">
        <v>890</v>
      </c>
      <c r="G160" s="11" t="s">
        <v>542</v>
      </c>
      <c r="H160" s="11">
        <v>0</v>
      </c>
      <c r="I160" s="11">
        <v>30</v>
      </c>
      <c r="J160" s="225">
        <v>43143</v>
      </c>
      <c r="K160" s="225">
        <v>43143</v>
      </c>
      <c r="L160" s="11">
        <v>54</v>
      </c>
      <c r="M160" s="11">
        <v>13</v>
      </c>
      <c r="N160" s="11" t="s">
        <v>413</v>
      </c>
      <c r="O160" s="11">
        <v>61</v>
      </c>
      <c r="P160" s="11" t="s">
        <v>543</v>
      </c>
      <c r="Q160" s="11">
        <v>830511165</v>
      </c>
      <c r="R160" s="11" t="s">
        <v>421</v>
      </c>
      <c r="S160" s="26">
        <v>1266667</v>
      </c>
      <c r="T160" s="26"/>
      <c r="U160" s="26"/>
      <c r="V160" s="26">
        <v>1266667</v>
      </c>
      <c r="W160" s="11" t="str">
        <f>VLOOKUP(MONTH(J160),'PLANO DISPONIBILIDADES 28-04-20'!$W$2:$X$13,2,0)</f>
        <v>FEBRERO</v>
      </c>
      <c r="X160" s="11" t="str">
        <f>VLOOKUP(L160,'PLANO PREDIS EJECUCIONES'!$J$2:$Y$217,16,0)</f>
        <v>3-1-1-02-03-01-0000-00</v>
      </c>
      <c r="AB160"/>
      <c r="AC160"/>
      <c r="AD160"/>
      <c r="AE160"/>
      <c r="AF160"/>
      <c r="AG160"/>
    </row>
    <row r="161" spans="1:33" x14ac:dyDescent="0.25">
      <c r="A161" s="11">
        <v>2018</v>
      </c>
      <c r="B161" s="11">
        <v>136</v>
      </c>
      <c r="C161" s="11">
        <v>1</v>
      </c>
      <c r="D161" s="11" t="s">
        <v>601</v>
      </c>
      <c r="E161" s="11" t="s">
        <v>890</v>
      </c>
      <c r="F161" s="11" t="s">
        <v>890</v>
      </c>
      <c r="G161" s="11" t="s">
        <v>542</v>
      </c>
      <c r="H161" s="11">
        <v>0</v>
      </c>
      <c r="I161" s="11">
        <v>34</v>
      </c>
      <c r="J161" s="225">
        <v>43144</v>
      </c>
      <c r="K161" s="225">
        <v>43144</v>
      </c>
      <c r="L161" s="11">
        <v>20</v>
      </c>
      <c r="M161" s="11">
        <v>39</v>
      </c>
      <c r="N161" s="11" t="s">
        <v>413</v>
      </c>
      <c r="O161" s="11">
        <v>33</v>
      </c>
      <c r="P161" s="11" t="s">
        <v>541</v>
      </c>
      <c r="Q161" s="11">
        <v>79730608</v>
      </c>
      <c r="R161" s="11" t="s">
        <v>419</v>
      </c>
      <c r="S161" s="26">
        <v>2142589</v>
      </c>
      <c r="T161" s="26"/>
      <c r="U161" s="26"/>
      <c r="V161" s="26">
        <v>2142589</v>
      </c>
      <c r="W161" s="11" t="str">
        <f>VLOOKUP(MONTH(J161),'PLANO DISPONIBILIDADES 28-04-20'!$W$2:$X$13,2,0)</f>
        <v>FEBRERO</v>
      </c>
      <c r="X161" s="11" t="str">
        <f>VLOOKUP(L161,'PLANO PREDIS EJECUCIONES'!$J$2:$Y$217,16,0)</f>
        <v>3-1-1-02-03-01-0000-00</v>
      </c>
      <c r="AB161"/>
      <c r="AC161"/>
      <c r="AD161"/>
      <c r="AE161"/>
      <c r="AF161"/>
      <c r="AG161"/>
    </row>
    <row r="162" spans="1:33" x14ac:dyDescent="0.25">
      <c r="A162" s="11">
        <v>2018</v>
      </c>
      <c r="B162" s="11">
        <v>136</v>
      </c>
      <c r="C162" s="11">
        <v>1</v>
      </c>
      <c r="D162" s="11" t="s">
        <v>601</v>
      </c>
      <c r="E162" s="11" t="s">
        <v>890</v>
      </c>
      <c r="F162" s="11" t="s">
        <v>890</v>
      </c>
      <c r="G162" s="11" t="s">
        <v>542</v>
      </c>
      <c r="H162" s="11">
        <v>0</v>
      </c>
      <c r="I162" s="11">
        <v>70</v>
      </c>
      <c r="J162" s="225">
        <v>43175</v>
      </c>
      <c r="K162" s="225">
        <v>43175</v>
      </c>
      <c r="L162" s="11">
        <v>22</v>
      </c>
      <c r="M162" s="11">
        <v>87</v>
      </c>
      <c r="N162" s="11" t="s">
        <v>413</v>
      </c>
      <c r="O162" s="11">
        <v>16</v>
      </c>
      <c r="P162" s="11" t="s">
        <v>541</v>
      </c>
      <c r="Q162" s="11">
        <v>51866305</v>
      </c>
      <c r="R162" s="11" t="s">
        <v>420</v>
      </c>
      <c r="S162" s="26">
        <v>10043385</v>
      </c>
      <c r="T162" s="26"/>
      <c r="U162" s="26"/>
      <c r="V162" s="26">
        <v>10043385</v>
      </c>
      <c r="W162" s="11" t="str">
        <f>VLOOKUP(MONTH(J162),'PLANO DISPONIBILIDADES 28-04-20'!$W$2:$X$13,2,0)</f>
        <v>MARZO</v>
      </c>
      <c r="X162" s="11" t="str">
        <f>VLOOKUP(L162,'PLANO PREDIS EJECUCIONES'!$J$2:$Y$217,16,0)</f>
        <v>3-1-1-02-03-01-0000-00</v>
      </c>
      <c r="AB162"/>
      <c r="AC162"/>
      <c r="AD162"/>
      <c r="AE162"/>
      <c r="AF162"/>
      <c r="AG162"/>
    </row>
    <row r="163" spans="1:33" x14ac:dyDescent="0.25">
      <c r="A163" s="11">
        <v>2018</v>
      </c>
      <c r="B163" s="11">
        <v>136</v>
      </c>
      <c r="C163" s="11">
        <v>1</v>
      </c>
      <c r="D163" s="11" t="s">
        <v>601</v>
      </c>
      <c r="E163" s="11" t="s">
        <v>890</v>
      </c>
      <c r="F163" s="11" t="s">
        <v>890</v>
      </c>
      <c r="G163" s="11" t="s">
        <v>542</v>
      </c>
      <c r="H163" s="11">
        <v>0</v>
      </c>
      <c r="I163" s="11">
        <v>85</v>
      </c>
      <c r="J163" s="225">
        <v>43175</v>
      </c>
      <c r="K163" s="225">
        <v>43175</v>
      </c>
      <c r="L163" s="11">
        <v>1</v>
      </c>
      <c r="M163" s="11">
        <v>41</v>
      </c>
      <c r="N163" s="11" t="s">
        <v>413</v>
      </c>
      <c r="O163" s="11">
        <v>3</v>
      </c>
      <c r="P163" s="11" t="s">
        <v>541</v>
      </c>
      <c r="Q163" s="11">
        <v>79888947</v>
      </c>
      <c r="R163" s="11" t="s">
        <v>412</v>
      </c>
      <c r="S163" s="26">
        <v>10043385</v>
      </c>
      <c r="T163" s="26"/>
      <c r="U163" s="26"/>
      <c r="V163" s="26">
        <v>10043385</v>
      </c>
      <c r="W163" s="11" t="str">
        <f>VLOOKUP(MONTH(J163),'PLANO DISPONIBILIDADES 28-04-20'!$W$2:$X$13,2,0)</f>
        <v>MARZO</v>
      </c>
      <c r="X163" s="11" t="str">
        <f>VLOOKUP(L163,'PLANO PREDIS EJECUCIONES'!$J$2:$Y$217,16,0)</f>
        <v>3-1-1-02-03-01-0000-00</v>
      </c>
      <c r="AB163"/>
      <c r="AC163"/>
      <c r="AD163"/>
      <c r="AE163"/>
      <c r="AF163"/>
      <c r="AG163"/>
    </row>
    <row r="164" spans="1:33" x14ac:dyDescent="0.25">
      <c r="A164" s="11">
        <v>2018</v>
      </c>
      <c r="B164" s="11">
        <v>136</v>
      </c>
      <c r="C164" s="11">
        <v>1</v>
      </c>
      <c r="D164" s="11" t="s">
        <v>601</v>
      </c>
      <c r="E164" s="11" t="s">
        <v>890</v>
      </c>
      <c r="F164" s="11" t="s">
        <v>890</v>
      </c>
      <c r="G164" s="11" t="s">
        <v>542</v>
      </c>
      <c r="H164" s="11">
        <v>0</v>
      </c>
      <c r="I164" s="11">
        <v>95</v>
      </c>
      <c r="J164" s="225">
        <v>43172</v>
      </c>
      <c r="K164" s="225">
        <v>43172</v>
      </c>
      <c r="L164" s="11">
        <v>61</v>
      </c>
      <c r="M164" s="11">
        <v>93</v>
      </c>
      <c r="N164" s="11" t="s">
        <v>413</v>
      </c>
      <c r="O164" s="11">
        <v>64</v>
      </c>
      <c r="P164" s="11" t="s">
        <v>541</v>
      </c>
      <c r="Q164" s="11">
        <v>19288195</v>
      </c>
      <c r="R164" s="11" t="s">
        <v>423</v>
      </c>
      <c r="S164" s="26">
        <v>10043385</v>
      </c>
      <c r="T164" s="26"/>
      <c r="U164" s="26"/>
      <c r="V164" s="26">
        <v>10043385</v>
      </c>
      <c r="W164" s="11" t="str">
        <f>VLOOKUP(MONTH(J164),'PLANO DISPONIBILIDADES 28-04-20'!$W$2:$X$13,2,0)</f>
        <v>MARZO</v>
      </c>
      <c r="X164" s="11" t="str">
        <f>VLOOKUP(L164,'PLANO PREDIS EJECUCIONES'!$J$2:$Y$217,16,0)</f>
        <v>3-1-1-02-03-01-0000-00</v>
      </c>
      <c r="AB164"/>
      <c r="AC164"/>
      <c r="AD164"/>
      <c r="AE164"/>
      <c r="AF164"/>
      <c r="AG164"/>
    </row>
    <row r="165" spans="1:33" x14ac:dyDescent="0.25">
      <c r="A165" s="11">
        <v>2018</v>
      </c>
      <c r="B165" s="11">
        <v>136</v>
      </c>
      <c r="C165" s="11">
        <v>1</v>
      </c>
      <c r="D165" s="11" t="s">
        <v>601</v>
      </c>
      <c r="E165" s="11" t="s">
        <v>890</v>
      </c>
      <c r="F165" s="11" t="s">
        <v>890</v>
      </c>
      <c r="G165" s="11" t="s">
        <v>542</v>
      </c>
      <c r="H165" s="11">
        <v>0</v>
      </c>
      <c r="I165" s="11">
        <v>96</v>
      </c>
      <c r="J165" s="225">
        <v>43172</v>
      </c>
      <c r="K165" s="225">
        <v>43172</v>
      </c>
      <c r="L165" s="11">
        <v>62</v>
      </c>
      <c r="M165" s="11">
        <v>100</v>
      </c>
      <c r="N165" s="11" t="s">
        <v>413</v>
      </c>
      <c r="O165" s="11">
        <v>66</v>
      </c>
      <c r="P165" s="11" t="s">
        <v>541</v>
      </c>
      <c r="Q165" s="11">
        <v>13747799</v>
      </c>
      <c r="R165" s="11" t="s">
        <v>424</v>
      </c>
      <c r="S165" s="26">
        <v>535647</v>
      </c>
      <c r="T165" s="26"/>
      <c r="U165" s="26"/>
      <c r="V165" s="26">
        <v>535647</v>
      </c>
      <c r="W165" s="11" t="str">
        <f>VLOOKUP(MONTH(J165),'PLANO DISPONIBILIDADES 28-04-20'!$W$2:$X$13,2,0)</f>
        <v>MARZO</v>
      </c>
      <c r="X165" s="11" t="str">
        <f>VLOOKUP(L165,'PLANO PREDIS EJECUCIONES'!$J$2:$Y$217,16,0)</f>
        <v>3-1-1-02-03-01-0000-00</v>
      </c>
      <c r="AB165"/>
      <c r="AC165"/>
      <c r="AD165"/>
      <c r="AE165"/>
      <c r="AF165"/>
      <c r="AG165"/>
    </row>
    <row r="166" spans="1:33" x14ac:dyDescent="0.25">
      <c r="A166" s="11">
        <v>2018</v>
      </c>
      <c r="B166" s="11">
        <v>136</v>
      </c>
      <c r="C166" s="11">
        <v>1</v>
      </c>
      <c r="D166" s="11" t="s">
        <v>601</v>
      </c>
      <c r="E166" s="11" t="s">
        <v>890</v>
      </c>
      <c r="F166" s="11" t="s">
        <v>890</v>
      </c>
      <c r="G166" s="11" t="s">
        <v>542</v>
      </c>
      <c r="H166" s="11">
        <v>0</v>
      </c>
      <c r="I166" s="11">
        <v>97</v>
      </c>
      <c r="J166" s="225">
        <v>43172</v>
      </c>
      <c r="K166" s="225">
        <v>43172</v>
      </c>
      <c r="L166" s="11">
        <v>20</v>
      </c>
      <c r="M166" s="11">
        <v>39</v>
      </c>
      <c r="N166" s="11" t="s">
        <v>413</v>
      </c>
      <c r="O166" s="11">
        <v>33</v>
      </c>
      <c r="P166" s="11" t="s">
        <v>541</v>
      </c>
      <c r="Q166" s="11">
        <v>79730608</v>
      </c>
      <c r="R166" s="11" t="s">
        <v>419</v>
      </c>
      <c r="S166" s="26">
        <v>8034708</v>
      </c>
      <c r="T166" s="26"/>
      <c r="U166" s="26"/>
      <c r="V166" s="26">
        <v>8034708</v>
      </c>
      <c r="W166" s="11" t="str">
        <f>VLOOKUP(MONTH(J166),'PLANO DISPONIBILIDADES 28-04-20'!$W$2:$X$13,2,0)</f>
        <v>MARZO</v>
      </c>
      <c r="X166" s="11" t="str">
        <f>VLOOKUP(L166,'PLANO PREDIS EJECUCIONES'!$J$2:$Y$217,16,0)</f>
        <v>3-1-1-02-03-01-0000-00</v>
      </c>
      <c r="AB166"/>
      <c r="AC166"/>
      <c r="AD166"/>
      <c r="AE166"/>
      <c r="AF166"/>
      <c r="AG166"/>
    </row>
    <row r="167" spans="1:33" x14ac:dyDescent="0.25">
      <c r="A167" s="11">
        <v>2018</v>
      </c>
      <c r="B167" s="11">
        <v>136</v>
      </c>
      <c r="C167" s="11">
        <v>1</v>
      </c>
      <c r="D167" s="11" t="s">
        <v>601</v>
      </c>
      <c r="E167" s="11" t="s">
        <v>890</v>
      </c>
      <c r="F167" s="11" t="s">
        <v>890</v>
      </c>
      <c r="G167" s="11" t="s">
        <v>542</v>
      </c>
      <c r="H167" s="11">
        <v>0</v>
      </c>
      <c r="I167" s="11">
        <v>101</v>
      </c>
      <c r="J167" s="225">
        <v>43175</v>
      </c>
      <c r="K167" s="225">
        <v>43175</v>
      </c>
      <c r="L167" s="11">
        <v>70</v>
      </c>
      <c r="M167" s="11">
        <v>103</v>
      </c>
      <c r="N167" s="11" t="s">
        <v>413</v>
      </c>
      <c r="O167" s="11">
        <v>81</v>
      </c>
      <c r="P167" s="11" t="s">
        <v>541</v>
      </c>
      <c r="Q167" s="11">
        <v>19246720</v>
      </c>
      <c r="R167" s="11" t="s">
        <v>426</v>
      </c>
      <c r="S167" s="26">
        <v>8034708</v>
      </c>
      <c r="T167" s="26"/>
      <c r="U167" s="26"/>
      <c r="V167" s="26">
        <v>8034708</v>
      </c>
      <c r="W167" s="11" t="str">
        <f>VLOOKUP(MONTH(J167),'PLANO DISPONIBILIDADES 28-04-20'!$W$2:$X$13,2,0)</f>
        <v>MARZO</v>
      </c>
      <c r="X167" s="11" t="str">
        <f>VLOOKUP(L167,'PLANO PREDIS EJECUCIONES'!$J$2:$Y$217,16,0)</f>
        <v>3-1-1-02-03-01-0000-00</v>
      </c>
      <c r="AB167"/>
      <c r="AC167"/>
      <c r="AD167"/>
      <c r="AE167"/>
      <c r="AF167"/>
      <c r="AG167"/>
    </row>
    <row r="168" spans="1:33" x14ac:dyDescent="0.25">
      <c r="A168" s="11">
        <v>2018</v>
      </c>
      <c r="B168" s="11">
        <v>136</v>
      </c>
      <c r="C168" s="11">
        <v>1</v>
      </c>
      <c r="D168" s="11" t="s">
        <v>601</v>
      </c>
      <c r="E168" s="11" t="s">
        <v>890</v>
      </c>
      <c r="F168" s="11" t="s">
        <v>890</v>
      </c>
      <c r="G168" s="11" t="s">
        <v>542</v>
      </c>
      <c r="H168" s="11">
        <v>0</v>
      </c>
      <c r="I168" s="11">
        <v>103</v>
      </c>
      <c r="J168" s="225">
        <v>43172</v>
      </c>
      <c r="K168" s="225">
        <v>43172</v>
      </c>
      <c r="L168" s="11">
        <v>6</v>
      </c>
      <c r="M168" s="11">
        <v>50</v>
      </c>
      <c r="N168" s="11" t="s">
        <v>413</v>
      </c>
      <c r="O168" s="11">
        <v>8</v>
      </c>
      <c r="P168" s="11" t="s">
        <v>541</v>
      </c>
      <c r="Q168" s="11">
        <v>52148467</v>
      </c>
      <c r="R168" s="11" t="s">
        <v>417</v>
      </c>
      <c r="S168" s="26">
        <v>8034708</v>
      </c>
      <c r="T168" s="26"/>
      <c r="U168" s="26"/>
      <c r="V168" s="26">
        <v>8034708</v>
      </c>
      <c r="W168" s="11" t="str">
        <f>VLOOKUP(MONTH(J168),'PLANO DISPONIBILIDADES 28-04-20'!$W$2:$X$13,2,0)</f>
        <v>MARZO</v>
      </c>
      <c r="X168" s="11" t="str">
        <f>VLOOKUP(L168,'PLANO PREDIS EJECUCIONES'!$J$2:$Y$217,16,0)</f>
        <v>3-1-1-02-03-01-0000-00</v>
      </c>
      <c r="AB168"/>
      <c r="AC168"/>
      <c r="AD168"/>
      <c r="AE168"/>
      <c r="AF168"/>
      <c r="AG168"/>
    </row>
    <row r="169" spans="1:33" x14ac:dyDescent="0.25">
      <c r="A169" s="11">
        <v>2018</v>
      </c>
      <c r="B169" s="11">
        <v>136</v>
      </c>
      <c r="C169" s="11">
        <v>1</v>
      </c>
      <c r="D169" s="11" t="s">
        <v>601</v>
      </c>
      <c r="E169" s="11" t="s">
        <v>890</v>
      </c>
      <c r="F169" s="11" t="s">
        <v>890</v>
      </c>
      <c r="G169" s="11" t="s">
        <v>542</v>
      </c>
      <c r="H169" s="11">
        <v>0</v>
      </c>
      <c r="I169" s="11">
        <v>105</v>
      </c>
      <c r="J169" s="225">
        <v>43172</v>
      </c>
      <c r="K169" s="225">
        <v>43172</v>
      </c>
      <c r="L169" s="11">
        <v>62</v>
      </c>
      <c r="M169" s="11">
        <v>100</v>
      </c>
      <c r="N169" s="11" t="s">
        <v>413</v>
      </c>
      <c r="O169" s="11">
        <v>66</v>
      </c>
      <c r="P169" s="11" t="s">
        <v>541</v>
      </c>
      <c r="Q169" s="11">
        <v>13747799</v>
      </c>
      <c r="R169" s="11" t="s">
        <v>424</v>
      </c>
      <c r="S169" s="26">
        <v>8034708</v>
      </c>
      <c r="T169" s="26"/>
      <c r="U169" s="26"/>
      <c r="V169" s="26">
        <v>8034708</v>
      </c>
      <c r="W169" s="11" t="str">
        <f>VLOOKUP(MONTH(J169),'PLANO DISPONIBILIDADES 28-04-20'!$W$2:$X$13,2,0)</f>
        <v>MARZO</v>
      </c>
      <c r="X169" s="11" t="str">
        <f>VLOOKUP(L169,'PLANO PREDIS EJECUCIONES'!$J$2:$Y$217,16,0)</f>
        <v>3-1-1-02-03-01-0000-00</v>
      </c>
      <c r="AB169"/>
      <c r="AC169"/>
      <c r="AD169"/>
      <c r="AE169"/>
      <c r="AF169"/>
      <c r="AG169"/>
    </row>
    <row r="170" spans="1:33" x14ac:dyDescent="0.25">
      <c r="A170" s="11">
        <v>2018</v>
      </c>
      <c r="B170" s="11">
        <v>136</v>
      </c>
      <c r="C170" s="11">
        <v>1</v>
      </c>
      <c r="D170" s="11" t="s">
        <v>601</v>
      </c>
      <c r="E170" s="11" t="s">
        <v>890</v>
      </c>
      <c r="F170" s="11" t="s">
        <v>890</v>
      </c>
      <c r="G170" s="11" t="s">
        <v>542</v>
      </c>
      <c r="H170" s="11">
        <v>0</v>
      </c>
      <c r="I170" s="11">
        <v>106</v>
      </c>
      <c r="J170" s="225">
        <v>43175</v>
      </c>
      <c r="K170" s="225">
        <v>43175</v>
      </c>
      <c r="L170" s="11">
        <v>54</v>
      </c>
      <c r="M170" s="11">
        <v>13</v>
      </c>
      <c r="N170" s="11" t="s">
        <v>413</v>
      </c>
      <c r="O170" s="11">
        <v>61</v>
      </c>
      <c r="P170" s="11" t="s">
        <v>543</v>
      </c>
      <c r="Q170" s="11">
        <v>830511165</v>
      </c>
      <c r="R170" s="11" t="s">
        <v>421</v>
      </c>
      <c r="S170" s="26">
        <v>19000000</v>
      </c>
      <c r="T170" s="26"/>
      <c r="U170" s="26"/>
      <c r="V170" s="26">
        <v>19000000</v>
      </c>
      <c r="W170" s="11" t="str">
        <f>VLOOKUP(MONTH(J170),'PLANO DISPONIBILIDADES 28-04-20'!$W$2:$X$13,2,0)</f>
        <v>MARZO</v>
      </c>
      <c r="X170" s="11" t="str">
        <f>VLOOKUP(L170,'PLANO PREDIS EJECUCIONES'!$J$2:$Y$217,16,0)</f>
        <v>3-1-1-02-03-01-0000-00</v>
      </c>
      <c r="AB170"/>
      <c r="AC170"/>
      <c r="AD170"/>
      <c r="AE170"/>
      <c r="AF170"/>
      <c r="AG170"/>
    </row>
    <row r="171" spans="1:33" x14ac:dyDescent="0.25">
      <c r="A171" s="11">
        <v>2018</v>
      </c>
      <c r="B171" s="11">
        <v>136</v>
      </c>
      <c r="C171" s="11">
        <v>1</v>
      </c>
      <c r="D171" s="11" t="s">
        <v>601</v>
      </c>
      <c r="E171" s="11" t="s">
        <v>890</v>
      </c>
      <c r="F171" s="11" t="s">
        <v>890</v>
      </c>
      <c r="G171" s="11" t="s">
        <v>542</v>
      </c>
      <c r="H171" s="11">
        <v>0</v>
      </c>
      <c r="I171" s="11">
        <v>110</v>
      </c>
      <c r="J171" s="225">
        <v>43175</v>
      </c>
      <c r="K171" s="225">
        <v>43175</v>
      </c>
      <c r="L171" s="11">
        <v>2</v>
      </c>
      <c r="M171" s="11">
        <v>37</v>
      </c>
      <c r="N171" s="11" t="s">
        <v>413</v>
      </c>
      <c r="O171" s="11">
        <v>2</v>
      </c>
      <c r="P171" s="11" t="s">
        <v>541</v>
      </c>
      <c r="Q171" s="11">
        <v>80191977</v>
      </c>
      <c r="R171" s="11" t="s">
        <v>415</v>
      </c>
      <c r="S171" s="26">
        <v>10043385</v>
      </c>
      <c r="T171" s="26"/>
      <c r="U171" s="26"/>
      <c r="V171" s="26">
        <v>10043385</v>
      </c>
      <c r="W171" s="11" t="str">
        <f>VLOOKUP(MONTH(J171),'PLANO DISPONIBILIDADES 28-04-20'!$W$2:$X$13,2,0)</f>
        <v>MARZO</v>
      </c>
      <c r="X171" s="11" t="str">
        <f>VLOOKUP(L171,'PLANO PREDIS EJECUCIONES'!$J$2:$Y$217,16,0)</f>
        <v>3-1-1-02-03-01-0000-00</v>
      </c>
      <c r="AB171"/>
      <c r="AC171"/>
      <c r="AD171"/>
      <c r="AE171"/>
      <c r="AF171"/>
      <c r="AG171"/>
    </row>
    <row r="172" spans="1:33" x14ac:dyDescent="0.25">
      <c r="A172" s="11">
        <v>2018</v>
      </c>
      <c r="B172" s="11">
        <v>136</v>
      </c>
      <c r="C172" s="11">
        <v>1</v>
      </c>
      <c r="D172" s="11" t="s">
        <v>601</v>
      </c>
      <c r="E172" s="11" t="s">
        <v>890</v>
      </c>
      <c r="F172" s="11" t="s">
        <v>890</v>
      </c>
      <c r="G172" s="11" t="s">
        <v>542</v>
      </c>
      <c r="H172" s="11">
        <v>0</v>
      </c>
      <c r="I172" s="11">
        <v>117</v>
      </c>
      <c r="J172" s="225">
        <v>43180</v>
      </c>
      <c r="K172" s="225">
        <v>43180</v>
      </c>
      <c r="L172" s="11">
        <v>74</v>
      </c>
      <c r="M172" s="11">
        <v>99</v>
      </c>
      <c r="N172" s="11" t="s">
        <v>413</v>
      </c>
      <c r="O172" s="11">
        <v>70</v>
      </c>
      <c r="P172" s="11" t="s">
        <v>541</v>
      </c>
      <c r="Q172" s="11">
        <v>9396901</v>
      </c>
      <c r="R172" s="11" t="s">
        <v>429</v>
      </c>
      <c r="S172" s="26">
        <v>10043385</v>
      </c>
      <c r="T172" s="26"/>
      <c r="U172" s="26"/>
      <c r="V172" s="26">
        <v>10043385</v>
      </c>
      <c r="W172" s="11" t="str">
        <f>VLOOKUP(MONTH(J172),'PLANO DISPONIBILIDADES 28-04-20'!$W$2:$X$13,2,0)</f>
        <v>MARZO</v>
      </c>
      <c r="X172" s="11" t="str">
        <f>VLOOKUP(L172,'PLANO PREDIS EJECUCIONES'!$J$2:$Y$217,16,0)</f>
        <v>3-1-1-02-03-01-0000-00</v>
      </c>
      <c r="AB172"/>
      <c r="AC172"/>
      <c r="AD172"/>
      <c r="AE172"/>
      <c r="AF172"/>
      <c r="AG172"/>
    </row>
    <row r="173" spans="1:33" x14ac:dyDescent="0.25">
      <c r="A173" s="11">
        <v>2018</v>
      </c>
      <c r="B173" s="11">
        <v>136</v>
      </c>
      <c r="C173" s="11">
        <v>1</v>
      </c>
      <c r="D173" s="11" t="s">
        <v>601</v>
      </c>
      <c r="E173" s="11" t="s">
        <v>890</v>
      </c>
      <c r="F173" s="11" t="s">
        <v>890</v>
      </c>
      <c r="G173" s="11" t="s">
        <v>542</v>
      </c>
      <c r="H173" s="11">
        <v>0</v>
      </c>
      <c r="I173" s="11">
        <v>124</v>
      </c>
      <c r="J173" s="225">
        <v>43182</v>
      </c>
      <c r="K173" s="225">
        <v>43182</v>
      </c>
      <c r="L173" s="11">
        <v>78</v>
      </c>
      <c r="M173" s="11">
        <v>102</v>
      </c>
      <c r="N173" s="11" t="s">
        <v>413</v>
      </c>
      <c r="O173" s="11">
        <v>75</v>
      </c>
      <c r="P173" s="11" t="s">
        <v>541</v>
      </c>
      <c r="Q173" s="11">
        <v>80016837</v>
      </c>
      <c r="R173" s="11" t="s">
        <v>430</v>
      </c>
      <c r="S173" s="26">
        <v>7365149</v>
      </c>
      <c r="T173" s="26"/>
      <c r="U173" s="26"/>
      <c r="V173" s="26">
        <v>7365149</v>
      </c>
      <c r="W173" s="11" t="str">
        <f>VLOOKUP(MONTH(J173),'PLANO DISPONIBILIDADES 28-04-20'!$W$2:$X$13,2,0)</f>
        <v>MARZO</v>
      </c>
      <c r="X173" s="11" t="str">
        <f>VLOOKUP(L173,'PLANO PREDIS EJECUCIONES'!$J$2:$Y$217,16,0)</f>
        <v>3-1-1-02-03-01-0000-00</v>
      </c>
      <c r="AB173"/>
      <c r="AC173"/>
      <c r="AD173"/>
      <c r="AE173"/>
      <c r="AF173"/>
      <c r="AG173"/>
    </row>
    <row r="174" spans="1:33" x14ac:dyDescent="0.25">
      <c r="A174" s="11">
        <v>2018</v>
      </c>
      <c r="B174" s="11">
        <v>136</v>
      </c>
      <c r="C174" s="11">
        <v>1</v>
      </c>
      <c r="D174" s="11" t="s">
        <v>601</v>
      </c>
      <c r="E174" s="11" t="s">
        <v>890</v>
      </c>
      <c r="F174" s="11" t="s">
        <v>890</v>
      </c>
      <c r="G174" s="11" t="s">
        <v>542</v>
      </c>
      <c r="H174" s="11">
        <v>0</v>
      </c>
      <c r="I174" s="11">
        <v>125</v>
      </c>
      <c r="J174" s="225">
        <v>43182</v>
      </c>
      <c r="K174" s="225">
        <v>43182</v>
      </c>
      <c r="L174" s="11">
        <v>73</v>
      </c>
      <c r="M174" s="11">
        <v>101</v>
      </c>
      <c r="N174" s="11" t="s">
        <v>413</v>
      </c>
      <c r="O174" s="11">
        <v>80</v>
      </c>
      <c r="P174" s="11" t="s">
        <v>541</v>
      </c>
      <c r="Q174" s="11">
        <v>1015394490</v>
      </c>
      <c r="R174" s="11" t="s">
        <v>428</v>
      </c>
      <c r="S174" s="26">
        <v>8034708</v>
      </c>
      <c r="T174" s="26"/>
      <c r="U174" s="26"/>
      <c r="V174" s="26">
        <v>8034708</v>
      </c>
      <c r="W174" s="11" t="str">
        <f>VLOOKUP(MONTH(J174),'PLANO DISPONIBILIDADES 28-04-20'!$W$2:$X$13,2,0)</f>
        <v>MARZO</v>
      </c>
      <c r="X174" s="11" t="str">
        <f>VLOOKUP(L174,'PLANO PREDIS EJECUCIONES'!$J$2:$Y$217,16,0)</f>
        <v>3-1-1-02-03-01-0000-00</v>
      </c>
      <c r="AB174"/>
      <c r="AC174"/>
      <c r="AD174"/>
      <c r="AE174"/>
      <c r="AF174"/>
      <c r="AG174"/>
    </row>
    <row r="175" spans="1:33" x14ac:dyDescent="0.25">
      <c r="A175" s="11">
        <v>2018</v>
      </c>
      <c r="B175" s="11">
        <v>136</v>
      </c>
      <c r="C175" s="11">
        <v>1</v>
      </c>
      <c r="D175" s="11" t="s">
        <v>601</v>
      </c>
      <c r="E175" s="11" t="s">
        <v>890</v>
      </c>
      <c r="F175" s="11" t="s">
        <v>890</v>
      </c>
      <c r="G175" s="11" t="s">
        <v>542</v>
      </c>
      <c r="H175" s="11">
        <v>0</v>
      </c>
      <c r="I175" s="11">
        <v>150</v>
      </c>
      <c r="J175" s="225">
        <v>43195</v>
      </c>
      <c r="K175" s="225">
        <v>43195</v>
      </c>
      <c r="L175" s="11">
        <v>2</v>
      </c>
      <c r="M175" s="11">
        <v>37</v>
      </c>
      <c r="N175" s="11" t="s">
        <v>413</v>
      </c>
      <c r="O175" s="11">
        <v>2</v>
      </c>
      <c r="P175" s="11" t="s">
        <v>541</v>
      </c>
      <c r="Q175" s="11">
        <v>80191977</v>
      </c>
      <c r="R175" s="11" t="s">
        <v>415</v>
      </c>
      <c r="S175" s="26">
        <v>10043385</v>
      </c>
      <c r="T175" s="26"/>
      <c r="U175" s="26"/>
      <c r="V175" s="26">
        <v>10043385</v>
      </c>
      <c r="W175" s="11" t="str">
        <f>VLOOKUP(MONTH(J175),'PLANO DISPONIBILIDADES 28-04-20'!$W$2:$X$13,2,0)</f>
        <v>ABRIL</v>
      </c>
      <c r="X175" s="11" t="str">
        <f>VLOOKUP(L175,'PLANO PREDIS EJECUCIONES'!$J$2:$Y$217,16,0)</f>
        <v>3-1-1-02-03-01-0000-00</v>
      </c>
    </row>
    <row r="176" spans="1:33" x14ac:dyDescent="0.25">
      <c r="A176" s="11">
        <v>2018</v>
      </c>
      <c r="B176" s="11">
        <v>136</v>
      </c>
      <c r="C176" s="11">
        <v>1</v>
      </c>
      <c r="D176" s="11" t="s">
        <v>601</v>
      </c>
      <c r="E176" s="11" t="s">
        <v>890</v>
      </c>
      <c r="F176" s="11" t="s">
        <v>890</v>
      </c>
      <c r="G176" s="11" t="s">
        <v>542</v>
      </c>
      <c r="H176" s="11">
        <v>0</v>
      </c>
      <c r="I176" s="11">
        <v>151</v>
      </c>
      <c r="J176" s="225">
        <v>43195</v>
      </c>
      <c r="K176" s="225">
        <v>43195</v>
      </c>
      <c r="L176" s="11">
        <v>62</v>
      </c>
      <c r="M176" s="11">
        <v>100</v>
      </c>
      <c r="N176" s="11" t="s">
        <v>413</v>
      </c>
      <c r="O176" s="11">
        <v>66</v>
      </c>
      <c r="P176" s="11" t="s">
        <v>541</v>
      </c>
      <c r="Q176" s="11">
        <v>13747799</v>
      </c>
      <c r="R176" s="11" t="s">
        <v>424</v>
      </c>
      <c r="S176" s="26">
        <v>8034708</v>
      </c>
      <c r="T176" s="26">
        <v>8034708</v>
      </c>
      <c r="U176" s="26"/>
      <c r="V176" s="26"/>
      <c r="W176" s="11" t="str">
        <f>VLOOKUP(MONTH(J176),'PLANO DISPONIBILIDADES 28-04-20'!$W$2:$X$13,2,0)</f>
        <v>ABRIL</v>
      </c>
      <c r="X176" s="11" t="str">
        <f>VLOOKUP(L176,'PLANO PREDIS EJECUCIONES'!$J$2:$Y$217,16,0)</f>
        <v>3-1-1-02-03-01-0000-00</v>
      </c>
    </row>
    <row r="177" spans="1:24" x14ac:dyDescent="0.25">
      <c r="A177" s="11">
        <v>2018</v>
      </c>
      <c r="B177" s="11">
        <v>136</v>
      </c>
      <c r="C177" s="11">
        <v>1</v>
      </c>
      <c r="D177" s="11" t="s">
        <v>601</v>
      </c>
      <c r="E177" s="11" t="s">
        <v>890</v>
      </c>
      <c r="F177" s="11" t="s">
        <v>890</v>
      </c>
      <c r="G177" s="11" t="s">
        <v>542</v>
      </c>
      <c r="H177" s="11">
        <v>0</v>
      </c>
      <c r="I177" s="11">
        <v>152</v>
      </c>
      <c r="J177" s="225">
        <v>43195</v>
      </c>
      <c r="K177" s="225">
        <v>43195</v>
      </c>
      <c r="L177" s="11">
        <v>54</v>
      </c>
      <c r="M177" s="11">
        <v>13</v>
      </c>
      <c r="N177" s="11" t="s">
        <v>413</v>
      </c>
      <c r="O177" s="11">
        <v>61</v>
      </c>
      <c r="P177" s="11" t="s">
        <v>543</v>
      </c>
      <c r="Q177" s="11">
        <v>830511165</v>
      </c>
      <c r="R177" s="11" t="s">
        <v>421</v>
      </c>
      <c r="S177" s="26">
        <v>19000000</v>
      </c>
      <c r="T177" s="26"/>
      <c r="U177" s="26"/>
      <c r="V177" s="26">
        <v>19000000</v>
      </c>
      <c r="W177" s="11" t="str">
        <f>VLOOKUP(MONTH(J177),'PLANO DISPONIBILIDADES 28-04-20'!$W$2:$X$13,2,0)</f>
        <v>ABRIL</v>
      </c>
      <c r="X177" s="11" t="str">
        <f>VLOOKUP(L177,'PLANO PREDIS EJECUCIONES'!$J$2:$Y$217,16,0)</f>
        <v>3-1-1-02-03-01-0000-00</v>
      </c>
    </row>
    <row r="178" spans="1:24" x14ac:dyDescent="0.25">
      <c r="A178" s="11">
        <v>2018</v>
      </c>
      <c r="B178" s="11">
        <v>136</v>
      </c>
      <c r="C178" s="11">
        <v>1</v>
      </c>
      <c r="D178" s="11" t="s">
        <v>601</v>
      </c>
      <c r="E178" s="11" t="s">
        <v>890</v>
      </c>
      <c r="F178" s="11" t="s">
        <v>890</v>
      </c>
      <c r="G178" s="11" t="s">
        <v>542</v>
      </c>
      <c r="H178" s="11">
        <v>0</v>
      </c>
      <c r="I178" s="11">
        <v>154</v>
      </c>
      <c r="J178" s="225">
        <v>43195</v>
      </c>
      <c r="K178" s="225">
        <v>43195</v>
      </c>
      <c r="L178" s="11">
        <v>6</v>
      </c>
      <c r="M178" s="11">
        <v>50</v>
      </c>
      <c r="N178" s="11" t="s">
        <v>413</v>
      </c>
      <c r="O178" s="11">
        <v>8</v>
      </c>
      <c r="P178" s="11" t="s">
        <v>541</v>
      </c>
      <c r="Q178" s="11">
        <v>52148467</v>
      </c>
      <c r="R178" s="11" t="s">
        <v>417</v>
      </c>
      <c r="S178" s="26">
        <v>8034708</v>
      </c>
      <c r="T178" s="26"/>
      <c r="U178" s="26"/>
      <c r="V178" s="26">
        <v>8034708</v>
      </c>
      <c r="W178" s="11" t="str">
        <f>VLOOKUP(MONTH(J178),'PLANO DISPONIBILIDADES 28-04-20'!$W$2:$X$13,2,0)</f>
        <v>ABRIL</v>
      </c>
      <c r="X178" s="11" t="str">
        <f>VLOOKUP(L178,'PLANO PREDIS EJECUCIONES'!$J$2:$Y$217,16,0)</f>
        <v>3-1-1-02-03-01-0000-00</v>
      </c>
    </row>
    <row r="179" spans="1:24" x14ac:dyDescent="0.25">
      <c r="A179" s="11">
        <v>2018</v>
      </c>
      <c r="B179" s="11">
        <v>136</v>
      </c>
      <c r="C179" s="11">
        <v>1</v>
      </c>
      <c r="D179" s="11" t="s">
        <v>601</v>
      </c>
      <c r="E179" s="11" t="s">
        <v>890</v>
      </c>
      <c r="F179" s="11" t="s">
        <v>890</v>
      </c>
      <c r="G179" s="11" t="s">
        <v>542</v>
      </c>
      <c r="H179" s="11">
        <v>0</v>
      </c>
      <c r="I179" s="11">
        <v>155</v>
      </c>
      <c r="J179" s="225">
        <v>43195</v>
      </c>
      <c r="K179" s="225">
        <v>43195</v>
      </c>
      <c r="L179" s="11">
        <v>20</v>
      </c>
      <c r="M179" s="11">
        <v>39</v>
      </c>
      <c r="N179" s="11" t="s">
        <v>413</v>
      </c>
      <c r="O179" s="11">
        <v>33</v>
      </c>
      <c r="P179" s="11" t="s">
        <v>541</v>
      </c>
      <c r="Q179" s="11">
        <v>79730608</v>
      </c>
      <c r="R179" s="11" t="s">
        <v>419</v>
      </c>
      <c r="S179" s="26">
        <v>8034708</v>
      </c>
      <c r="T179" s="26"/>
      <c r="U179" s="26"/>
      <c r="V179" s="26">
        <v>8034708</v>
      </c>
      <c r="W179" s="11" t="str">
        <f>VLOOKUP(MONTH(J179),'PLANO DISPONIBILIDADES 28-04-20'!$W$2:$X$13,2,0)</f>
        <v>ABRIL</v>
      </c>
      <c r="X179" s="11" t="str">
        <f>VLOOKUP(L179,'PLANO PREDIS EJECUCIONES'!$J$2:$Y$217,16,0)</f>
        <v>3-1-1-02-03-01-0000-00</v>
      </c>
    </row>
    <row r="180" spans="1:24" x14ac:dyDescent="0.25">
      <c r="A180" s="11">
        <v>2018</v>
      </c>
      <c r="B180" s="11">
        <v>136</v>
      </c>
      <c r="C180" s="11">
        <v>1</v>
      </c>
      <c r="D180" s="11" t="s">
        <v>601</v>
      </c>
      <c r="E180" s="11" t="s">
        <v>890</v>
      </c>
      <c r="F180" s="11" t="s">
        <v>890</v>
      </c>
      <c r="G180" s="11" t="s">
        <v>542</v>
      </c>
      <c r="H180" s="11">
        <v>0</v>
      </c>
      <c r="I180" s="11">
        <v>156</v>
      </c>
      <c r="J180" s="225">
        <v>43195</v>
      </c>
      <c r="K180" s="225">
        <v>43195</v>
      </c>
      <c r="L180" s="11">
        <v>62</v>
      </c>
      <c r="M180" s="11">
        <v>100</v>
      </c>
      <c r="N180" s="11" t="s">
        <v>413</v>
      </c>
      <c r="O180" s="11">
        <v>66</v>
      </c>
      <c r="P180" s="11" t="s">
        <v>541</v>
      </c>
      <c r="Q180" s="11">
        <v>13747799</v>
      </c>
      <c r="R180" s="11" t="s">
        <v>424</v>
      </c>
      <c r="S180" s="26">
        <v>8034708</v>
      </c>
      <c r="T180" s="26"/>
      <c r="U180" s="26"/>
      <c r="V180" s="26">
        <v>8034708</v>
      </c>
      <c r="W180" s="11" t="str">
        <f>VLOOKUP(MONTH(J180),'PLANO DISPONIBILIDADES 28-04-20'!$W$2:$X$13,2,0)</f>
        <v>ABRIL</v>
      </c>
      <c r="X180" s="11" t="str">
        <f>VLOOKUP(L180,'PLANO PREDIS EJECUCIONES'!$J$2:$Y$217,16,0)</f>
        <v>3-1-1-02-03-01-0000-00</v>
      </c>
    </row>
    <row r="181" spans="1:24" x14ac:dyDescent="0.25">
      <c r="A181" s="11">
        <v>2018</v>
      </c>
      <c r="B181" s="11">
        <v>136</v>
      </c>
      <c r="C181" s="11">
        <v>1</v>
      </c>
      <c r="D181" s="11" t="s">
        <v>601</v>
      </c>
      <c r="E181" s="11" t="s">
        <v>890</v>
      </c>
      <c r="F181" s="11" t="s">
        <v>890</v>
      </c>
      <c r="G181" s="11" t="s">
        <v>542</v>
      </c>
      <c r="H181" s="11">
        <v>0</v>
      </c>
      <c r="I181" s="11">
        <v>163</v>
      </c>
      <c r="J181" s="225">
        <v>43200</v>
      </c>
      <c r="K181" s="225">
        <v>43200</v>
      </c>
      <c r="L181" s="11">
        <v>61</v>
      </c>
      <c r="M181" s="11">
        <v>93</v>
      </c>
      <c r="N181" s="11" t="s">
        <v>413</v>
      </c>
      <c r="O181" s="11">
        <v>64</v>
      </c>
      <c r="P181" s="11" t="s">
        <v>541</v>
      </c>
      <c r="Q181" s="11">
        <v>19288195</v>
      </c>
      <c r="R181" s="11" t="s">
        <v>423</v>
      </c>
      <c r="S181" s="26">
        <v>10043385</v>
      </c>
      <c r="T181" s="26"/>
      <c r="U181" s="26"/>
      <c r="V181" s="26">
        <v>10043385</v>
      </c>
      <c r="W181" s="11" t="str">
        <f>VLOOKUP(MONTH(J181),'PLANO DISPONIBILIDADES 28-04-20'!$W$2:$X$13,2,0)</f>
        <v>ABRIL</v>
      </c>
      <c r="X181" s="11" t="str">
        <f>VLOOKUP(L181,'PLANO PREDIS EJECUCIONES'!$J$2:$Y$217,16,0)</f>
        <v>3-1-1-02-03-01-0000-00</v>
      </c>
    </row>
    <row r="182" spans="1:24" x14ac:dyDescent="0.25">
      <c r="A182" s="11">
        <v>2018</v>
      </c>
      <c r="B182" s="11">
        <v>136</v>
      </c>
      <c r="C182" s="11">
        <v>1</v>
      </c>
      <c r="D182" s="11" t="s">
        <v>601</v>
      </c>
      <c r="E182" s="11" t="s">
        <v>890</v>
      </c>
      <c r="F182" s="11" t="s">
        <v>890</v>
      </c>
      <c r="G182" s="11" t="s">
        <v>542</v>
      </c>
      <c r="H182" s="11">
        <v>0</v>
      </c>
      <c r="I182" s="11">
        <v>176</v>
      </c>
      <c r="J182" s="225">
        <v>43202</v>
      </c>
      <c r="K182" s="225">
        <v>43202</v>
      </c>
      <c r="L182" s="11">
        <v>74</v>
      </c>
      <c r="M182" s="11">
        <v>99</v>
      </c>
      <c r="N182" s="11" t="s">
        <v>413</v>
      </c>
      <c r="O182" s="11">
        <v>70</v>
      </c>
      <c r="P182" s="11" t="s">
        <v>541</v>
      </c>
      <c r="Q182" s="11">
        <v>9396901</v>
      </c>
      <c r="R182" s="11" t="s">
        <v>429</v>
      </c>
      <c r="S182" s="26">
        <v>10043385</v>
      </c>
      <c r="T182" s="26"/>
      <c r="U182" s="26"/>
      <c r="V182" s="26">
        <v>10043385</v>
      </c>
      <c r="W182" s="11" t="str">
        <f>VLOOKUP(MONTH(J182),'PLANO DISPONIBILIDADES 28-04-20'!$W$2:$X$13,2,0)</f>
        <v>ABRIL</v>
      </c>
      <c r="X182" s="11" t="str">
        <f>VLOOKUP(L182,'PLANO PREDIS EJECUCIONES'!$J$2:$Y$217,16,0)</f>
        <v>3-1-1-02-03-01-0000-00</v>
      </c>
    </row>
    <row r="183" spans="1:24" x14ac:dyDescent="0.25">
      <c r="A183" s="11">
        <v>2018</v>
      </c>
      <c r="B183" s="11">
        <v>136</v>
      </c>
      <c r="C183" s="11">
        <v>1</v>
      </c>
      <c r="D183" s="11" t="s">
        <v>601</v>
      </c>
      <c r="E183" s="11" t="s">
        <v>890</v>
      </c>
      <c r="F183" s="11" t="s">
        <v>890</v>
      </c>
      <c r="G183" s="11" t="s">
        <v>542</v>
      </c>
      <c r="H183" s="11">
        <v>0</v>
      </c>
      <c r="I183" s="11">
        <v>180</v>
      </c>
      <c r="J183" s="225">
        <v>43202</v>
      </c>
      <c r="K183" s="225">
        <v>43202</v>
      </c>
      <c r="L183" s="11">
        <v>1</v>
      </c>
      <c r="M183" s="11">
        <v>41</v>
      </c>
      <c r="N183" s="11" t="s">
        <v>413</v>
      </c>
      <c r="O183" s="11">
        <v>3</v>
      </c>
      <c r="P183" s="11" t="s">
        <v>541</v>
      </c>
      <c r="Q183" s="11">
        <v>79888947</v>
      </c>
      <c r="R183" s="11" t="s">
        <v>412</v>
      </c>
      <c r="S183" s="26">
        <v>10043385</v>
      </c>
      <c r="T183" s="26"/>
      <c r="U183" s="26"/>
      <c r="V183" s="26">
        <v>10043385</v>
      </c>
      <c r="W183" s="11" t="str">
        <f>VLOOKUP(MONTH(J183),'PLANO DISPONIBILIDADES 28-04-20'!$W$2:$X$13,2,0)</f>
        <v>ABRIL</v>
      </c>
      <c r="X183" s="11" t="str">
        <f>VLOOKUP(L183,'PLANO PREDIS EJECUCIONES'!$J$2:$Y$217,16,0)</f>
        <v>3-1-1-02-03-01-0000-00</v>
      </c>
    </row>
    <row r="184" spans="1:24" x14ac:dyDescent="0.25">
      <c r="A184" s="11">
        <v>2018</v>
      </c>
      <c r="B184" s="11">
        <v>136</v>
      </c>
      <c r="C184" s="11">
        <v>1</v>
      </c>
      <c r="D184" s="11" t="s">
        <v>601</v>
      </c>
      <c r="E184" s="11" t="s">
        <v>890</v>
      </c>
      <c r="F184" s="11" t="s">
        <v>890</v>
      </c>
      <c r="G184" s="11" t="s">
        <v>542</v>
      </c>
      <c r="H184" s="11">
        <v>0</v>
      </c>
      <c r="I184" s="11">
        <v>186</v>
      </c>
      <c r="J184" s="225">
        <v>43202</v>
      </c>
      <c r="K184" s="225">
        <v>43202</v>
      </c>
      <c r="L184" s="11">
        <v>78</v>
      </c>
      <c r="M184" s="11">
        <v>102</v>
      </c>
      <c r="N184" s="11" t="s">
        <v>413</v>
      </c>
      <c r="O184" s="11">
        <v>75</v>
      </c>
      <c r="P184" s="11" t="s">
        <v>541</v>
      </c>
      <c r="Q184" s="11">
        <v>80016837</v>
      </c>
      <c r="R184" s="11" t="s">
        <v>430</v>
      </c>
      <c r="S184" s="26">
        <v>7365149</v>
      </c>
      <c r="T184" s="26"/>
      <c r="U184" s="26"/>
      <c r="V184" s="26">
        <v>7365149</v>
      </c>
      <c r="W184" s="11" t="str">
        <f>VLOOKUP(MONTH(J184),'PLANO DISPONIBILIDADES 28-04-20'!$W$2:$X$13,2,0)</f>
        <v>ABRIL</v>
      </c>
      <c r="X184" s="11" t="str">
        <f>VLOOKUP(L184,'PLANO PREDIS EJECUCIONES'!$J$2:$Y$217,16,0)</f>
        <v>3-1-1-02-03-01-0000-00</v>
      </c>
    </row>
    <row r="185" spans="1:24" x14ac:dyDescent="0.25">
      <c r="A185" s="11">
        <v>2018</v>
      </c>
      <c r="B185" s="11">
        <v>136</v>
      </c>
      <c r="C185" s="11">
        <v>1</v>
      </c>
      <c r="D185" s="11" t="s">
        <v>601</v>
      </c>
      <c r="E185" s="11" t="s">
        <v>890</v>
      </c>
      <c r="F185" s="11" t="s">
        <v>890</v>
      </c>
      <c r="G185" s="11" t="s">
        <v>542</v>
      </c>
      <c r="H185" s="11">
        <v>0</v>
      </c>
      <c r="I185" s="11">
        <v>187</v>
      </c>
      <c r="J185" s="225">
        <v>43208</v>
      </c>
      <c r="K185" s="225">
        <v>43208</v>
      </c>
      <c r="L185" s="11">
        <v>69</v>
      </c>
      <c r="M185" s="11">
        <v>104</v>
      </c>
      <c r="N185" s="11" t="s">
        <v>413</v>
      </c>
      <c r="O185" s="11">
        <v>69</v>
      </c>
      <c r="P185" s="11" t="s">
        <v>543</v>
      </c>
      <c r="Q185" s="11">
        <v>830135855</v>
      </c>
      <c r="R185" s="11" t="s">
        <v>425</v>
      </c>
      <c r="S185" s="26">
        <v>20086770</v>
      </c>
      <c r="T185" s="26"/>
      <c r="U185" s="26"/>
      <c r="V185" s="26">
        <v>20086770</v>
      </c>
      <c r="W185" s="11" t="str">
        <f>VLOOKUP(MONTH(J185),'PLANO DISPONIBILIDADES 28-04-20'!$W$2:$X$13,2,0)</f>
        <v>ABRIL</v>
      </c>
      <c r="X185" s="11" t="str">
        <f>VLOOKUP(L185,'PLANO PREDIS EJECUCIONES'!$J$2:$Y$217,16,0)</f>
        <v>3-1-1-02-03-01-0000-00</v>
      </c>
    </row>
    <row r="186" spans="1:24" x14ac:dyDescent="0.25">
      <c r="A186" s="11">
        <v>2018</v>
      </c>
      <c r="B186" s="11">
        <v>136</v>
      </c>
      <c r="C186" s="11">
        <v>1</v>
      </c>
      <c r="D186" s="11" t="s">
        <v>601</v>
      </c>
      <c r="E186" s="11" t="s">
        <v>890</v>
      </c>
      <c r="F186" s="11" t="s">
        <v>890</v>
      </c>
      <c r="G186" s="11" t="s">
        <v>542</v>
      </c>
      <c r="H186" s="11">
        <v>0</v>
      </c>
      <c r="I186" s="11">
        <v>196</v>
      </c>
      <c r="J186" s="225">
        <v>43203</v>
      </c>
      <c r="K186" s="225">
        <v>43203</v>
      </c>
      <c r="L186" s="11">
        <v>22</v>
      </c>
      <c r="M186" s="11">
        <v>87</v>
      </c>
      <c r="N186" s="11" t="s">
        <v>413</v>
      </c>
      <c r="O186" s="11">
        <v>16</v>
      </c>
      <c r="P186" s="11" t="s">
        <v>541</v>
      </c>
      <c r="Q186" s="11">
        <v>51866305</v>
      </c>
      <c r="R186" s="11" t="s">
        <v>420</v>
      </c>
      <c r="S186" s="26">
        <v>10043385</v>
      </c>
      <c r="T186" s="26"/>
      <c r="U186" s="26"/>
      <c r="V186" s="26">
        <v>10043385</v>
      </c>
      <c r="W186" s="11" t="str">
        <f>VLOOKUP(MONTH(J186),'PLANO DISPONIBILIDADES 28-04-20'!$W$2:$X$13,2,0)</f>
        <v>ABRIL</v>
      </c>
      <c r="X186" s="11" t="str">
        <f>VLOOKUP(L186,'PLANO PREDIS EJECUCIONES'!$J$2:$Y$217,16,0)</f>
        <v>3-1-1-02-03-01-0000-00</v>
      </c>
    </row>
    <row r="187" spans="1:24" x14ac:dyDescent="0.25">
      <c r="A187" s="11">
        <v>2018</v>
      </c>
      <c r="B187" s="11">
        <v>136</v>
      </c>
      <c r="C187" s="11">
        <v>1</v>
      </c>
      <c r="D187" s="11" t="s">
        <v>601</v>
      </c>
      <c r="E187" s="11" t="s">
        <v>890</v>
      </c>
      <c r="F187" s="11" t="s">
        <v>890</v>
      </c>
      <c r="G187" s="11" t="s">
        <v>542</v>
      </c>
      <c r="H187" s="11">
        <v>0</v>
      </c>
      <c r="I187" s="11">
        <v>198</v>
      </c>
      <c r="J187" s="225">
        <v>43206</v>
      </c>
      <c r="K187" s="225">
        <v>43206</v>
      </c>
      <c r="L187" s="11">
        <v>7</v>
      </c>
      <c r="M187" s="11">
        <v>36</v>
      </c>
      <c r="N187" s="11" t="s">
        <v>413</v>
      </c>
      <c r="O187" s="11">
        <v>12</v>
      </c>
      <c r="P187" s="11" t="s">
        <v>541</v>
      </c>
      <c r="Q187" s="11">
        <v>79302075</v>
      </c>
      <c r="R187" s="11" t="s">
        <v>418</v>
      </c>
      <c r="S187" s="26">
        <v>2678236</v>
      </c>
      <c r="T187" s="26"/>
      <c r="U187" s="26"/>
      <c r="V187" s="26">
        <v>2678236</v>
      </c>
      <c r="W187" s="11" t="str">
        <f>VLOOKUP(MONTH(J187),'PLANO DISPONIBILIDADES 28-04-20'!$W$2:$X$13,2,0)</f>
        <v>ABRIL</v>
      </c>
      <c r="X187" s="11" t="str">
        <f>VLOOKUP(L187,'PLANO PREDIS EJECUCIONES'!$J$2:$Y$217,16,0)</f>
        <v>3-1-1-02-03-01-0000-00</v>
      </c>
    </row>
    <row r="188" spans="1:24" x14ac:dyDescent="0.25">
      <c r="A188" s="11">
        <v>2018</v>
      </c>
      <c r="B188" s="11">
        <v>136</v>
      </c>
      <c r="C188" s="11">
        <v>1</v>
      </c>
      <c r="D188" s="11" t="s">
        <v>601</v>
      </c>
      <c r="E188" s="11" t="s">
        <v>890</v>
      </c>
      <c r="F188" s="11" t="s">
        <v>890</v>
      </c>
      <c r="G188" s="11" t="s">
        <v>542</v>
      </c>
      <c r="H188" s="11">
        <v>0</v>
      </c>
      <c r="I188" s="11">
        <v>199</v>
      </c>
      <c r="J188" s="225">
        <v>43208</v>
      </c>
      <c r="K188" s="225">
        <v>43208</v>
      </c>
      <c r="L188" s="11">
        <v>7</v>
      </c>
      <c r="M188" s="11">
        <v>36</v>
      </c>
      <c r="N188" s="11" t="s">
        <v>413</v>
      </c>
      <c r="O188" s="11">
        <v>12</v>
      </c>
      <c r="P188" s="11" t="s">
        <v>541</v>
      </c>
      <c r="Q188" s="11">
        <v>79302075</v>
      </c>
      <c r="R188" s="11" t="s">
        <v>418</v>
      </c>
      <c r="S188" s="26">
        <v>10043385</v>
      </c>
      <c r="T188" s="26"/>
      <c r="U188" s="26"/>
      <c r="V188" s="26">
        <v>10043385</v>
      </c>
      <c r="W188" s="11" t="str">
        <f>VLOOKUP(MONTH(J188),'PLANO DISPONIBILIDADES 28-04-20'!$W$2:$X$13,2,0)</f>
        <v>ABRIL</v>
      </c>
      <c r="X188" s="11" t="str">
        <f>VLOOKUP(L188,'PLANO PREDIS EJECUCIONES'!$J$2:$Y$217,16,0)</f>
        <v>3-1-1-02-03-01-0000-00</v>
      </c>
    </row>
    <row r="189" spans="1:24" x14ac:dyDescent="0.25">
      <c r="A189" s="11">
        <v>2018</v>
      </c>
      <c r="B189" s="11">
        <v>136</v>
      </c>
      <c r="C189" s="11">
        <v>1</v>
      </c>
      <c r="D189" s="11" t="s">
        <v>601</v>
      </c>
      <c r="E189" s="11" t="s">
        <v>890</v>
      </c>
      <c r="F189" s="11" t="s">
        <v>890</v>
      </c>
      <c r="G189" s="11" t="s">
        <v>542</v>
      </c>
      <c r="H189" s="11">
        <v>0</v>
      </c>
      <c r="I189" s="11">
        <v>201</v>
      </c>
      <c r="J189" s="225">
        <v>43208</v>
      </c>
      <c r="K189" s="225">
        <v>43208</v>
      </c>
      <c r="L189" s="11">
        <v>7</v>
      </c>
      <c r="M189" s="11">
        <v>36</v>
      </c>
      <c r="N189" s="11" t="s">
        <v>413</v>
      </c>
      <c r="O189" s="11">
        <v>12</v>
      </c>
      <c r="P189" s="11" t="s">
        <v>541</v>
      </c>
      <c r="Q189" s="11">
        <v>79302075</v>
      </c>
      <c r="R189" s="11" t="s">
        <v>418</v>
      </c>
      <c r="S189" s="26">
        <v>10043385</v>
      </c>
      <c r="T189" s="26"/>
      <c r="U189" s="26"/>
      <c r="V189" s="26">
        <v>10043385</v>
      </c>
      <c r="W189" s="11" t="str">
        <f>VLOOKUP(MONTH(J189),'PLANO DISPONIBILIDADES 28-04-20'!$W$2:$X$13,2,0)</f>
        <v>ABRIL</v>
      </c>
      <c r="X189" s="11" t="str">
        <f>VLOOKUP(L189,'PLANO PREDIS EJECUCIONES'!$J$2:$Y$217,16,0)</f>
        <v>3-1-1-02-03-01-0000-00</v>
      </c>
    </row>
    <row r="190" spans="1:24" x14ac:dyDescent="0.25">
      <c r="A190" s="11">
        <v>2018</v>
      </c>
      <c r="B190" s="11">
        <v>136</v>
      </c>
      <c r="C190" s="11">
        <v>1</v>
      </c>
      <c r="D190" s="11" t="s">
        <v>601</v>
      </c>
      <c r="E190" s="11" t="s">
        <v>890</v>
      </c>
      <c r="F190" s="11" t="s">
        <v>890</v>
      </c>
      <c r="G190" s="11" t="s">
        <v>542</v>
      </c>
      <c r="H190" s="11">
        <v>0</v>
      </c>
      <c r="I190" s="11">
        <v>210</v>
      </c>
      <c r="J190" s="225">
        <v>43213</v>
      </c>
      <c r="K190" s="225">
        <v>43213</v>
      </c>
      <c r="L190" s="11">
        <v>59</v>
      </c>
      <c r="M190" s="11">
        <v>72</v>
      </c>
      <c r="N190" s="11" t="s">
        <v>413</v>
      </c>
      <c r="O190" s="11">
        <v>56</v>
      </c>
      <c r="P190" s="11" t="s">
        <v>543</v>
      </c>
      <c r="Q190" s="11">
        <v>900139935</v>
      </c>
      <c r="R190" s="11" t="s">
        <v>422</v>
      </c>
      <c r="S190" s="26">
        <v>35000000</v>
      </c>
      <c r="T190" s="26"/>
      <c r="U190" s="26"/>
      <c r="V190" s="26">
        <v>35000000</v>
      </c>
      <c r="W190" s="11" t="str">
        <f>VLOOKUP(MONTH(J190),'PLANO DISPONIBILIDADES 28-04-20'!$W$2:$X$13,2,0)</f>
        <v>ABRIL</v>
      </c>
      <c r="X190" s="11" t="str">
        <f>VLOOKUP(L190,'PLANO PREDIS EJECUCIONES'!$J$2:$Y$217,16,0)</f>
        <v>3-1-1-02-03-01-0000-00</v>
      </c>
    </row>
    <row r="191" spans="1:24" x14ac:dyDescent="0.25">
      <c r="A191" s="11">
        <v>2018</v>
      </c>
      <c r="B191" s="11">
        <v>136</v>
      </c>
      <c r="C191" s="11">
        <v>1</v>
      </c>
      <c r="D191" s="11" t="s">
        <v>601</v>
      </c>
      <c r="E191" s="11" t="s">
        <v>890</v>
      </c>
      <c r="F191" s="11" t="s">
        <v>890</v>
      </c>
      <c r="G191" s="11" t="s">
        <v>542</v>
      </c>
      <c r="H191" s="11">
        <v>0</v>
      </c>
      <c r="I191" s="11">
        <v>219</v>
      </c>
      <c r="J191" s="225">
        <v>43224</v>
      </c>
      <c r="K191" s="225">
        <v>43224</v>
      </c>
      <c r="L191" s="11">
        <v>6</v>
      </c>
      <c r="M191" s="11">
        <v>50</v>
      </c>
      <c r="N191" s="11" t="s">
        <v>413</v>
      </c>
      <c r="O191" s="11">
        <v>8</v>
      </c>
      <c r="P191" s="11" t="s">
        <v>541</v>
      </c>
      <c r="Q191" s="11">
        <v>52148467</v>
      </c>
      <c r="R191" s="11" t="s">
        <v>417</v>
      </c>
      <c r="S191" s="26">
        <v>8034708</v>
      </c>
      <c r="T191" s="26"/>
      <c r="U191" s="26"/>
      <c r="V191" s="26">
        <v>8034708</v>
      </c>
      <c r="W191" s="11" t="str">
        <f>VLOOKUP(MONTH(J191),'PLANO DISPONIBILIDADES 28-04-20'!$W$2:$X$13,2,0)</f>
        <v>MAYO</v>
      </c>
      <c r="X191" s="11" t="str">
        <f>VLOOKUP(L191,'PLANO PREDIS EJECUCIONES'!$J$2:$Y$217,16,0)</f>
        <v>3-1-1-02-03-01-0000-00</v>
      </c>
    </row>
    <row r="192" spans="1:24" x14ac:dyDescent="0.25">
      <c r="A192" s="11">
        <v>2018</v>
      </c>
      <c r="B192" s="11">
        <v>136</v>
      </c>
      <c r="C192" s="11">
        <v>1</v>
      </c>
      <c r="D192" s="11" t="s">
        <v>601</v>
      </c>
      <c r="E192" s="11" t="s">
        <v>890</v>
      </c>
      <c r="F192" s="11" t="s">
        <v>890</v>
      </c>
      <c r="G192" s="11" t="s">
        <v>542</v>
      </c>
      <c r="H192" s="11">
        <v>0</v>
      </c>
      <c r="I192" s="11">
        <v>220</v>
      </c>
      <c r="J192" s="225">
        <v>43228</v>
      </c>
      <c r="K192" s="225">
        <v>43228</v>
      </c>
      <c r="L192" s="11">
        <v>73</v>
      </c>
      <c r="M192" s="11">
        <v>101</v>
      </c>
      <c r="N192" s="11" t="s">
        <v>413</v>
      </c>
      <c r="O192" s="11">
        <v>80</v>
      </c>
      <c r="P192" s="11" t="s">
        <v>541</v>
      </c>
      <c r="Q192" s="11">
        <v>1015394490</v>
      </c>
      <c r="R192" s="11" t="s">
        <v>428</v>
      </c>
      <c r="S192" s="26">
        <v>8034708</v>
      </c>
      <c r="T192" s="26"/>
      <c r="U192" s="26"/>
      <c r="V192" s="26">
        <v>8034708</v>
      </c>
      <c r="W192" s="11" t="str">
        <f>VLOOKUP(MONTH(J192),'PLANO DISPONIBILIDADES 28-04-20'!$W$2:$X$13,2,0)</f>
        <v>MAYO</v>
      </c>
      <c r="X192" s="11" t="str">
        <f>VLOOKUP(L192,'PLANO PREDIS EJECUCIONES'!$J$2:$Y$217,16,0)</f>
        <v>3-1-1-02-03-01-0000-00</v>
      </c>
    </row>
    <row r="193" spans="1:24" x14ac:dyDescent="0.25">
      <c r="A193" s="11">
        <v>2018</v>
      </c>
      <c r="B193" s="11">
        <v>136</v>
      </c>
      <c r="C193" s="11">
        <v>1</v>
      </c>
      <c r="D193" s="11" t="s">
        <v>601</v>
      </c>
      <c r="E193" s="11" t="s">
        <v>890</v>
      </c>
      <c r="F193" s="11" t="s">
        <v>890</v>
      </c>
      <c r="G193" s="11" t="s">
        <v>542</v>
      </c>
      <c r="H193" s="11">
        <v>0</v>
      </c>
      <c r="I193" s="11">
        <v>223</v>
      </c>
      <c r="J193" s="225">
        <v>43224</v>
      </c>
      <c r="K193" s="225">
        <v>43224</v>
      </c>
      <c r="L193" s="11">
        <v>20</v>
      </c>
      <c r="M193" s="11">
        <v>39</v>
      </c>
      <c r="N193" s="11" t="s">
        <v>413</v>
      </c>
      <c r="O193" s="11">
        <v>33</v>
      </c>
      <c r="P193" s="11" t="s">
        <v>541</v>
      </c>
      <c r="Q193" s="11">
        <v>79730608</v>
      </c>
      <c r="R193" s="11" t="s">
        <v>419</v>
      </c>
      <c r="S193" s="26">
        <v>8034708</v>
      </c>
      <c r="T193" s="26"/>
      <c r="U193" s="26"/>
      <c r="V193" s="26">
        <v>8034708</v>
      </c>
      <c r="W193" s="11" t="str">
        <f>VLOOKUP(MONTH(J193),'PLANO DISPONIBILIDADES 28-04-20'!$W$2:$X$13,2,0)</f>
        <v>MAYO</v>
      </c>
      <c r="X193" s="11" t="str">
        <f>VLOOKUP(L193,'PLANO PREDIS EJECUCIONES'!$J$2:$Y$217,16,0)</f>
        <v>3-1-1-02-03-01-0000-00</v>
      </c>
    </row>
    <row r="194" spans="1:24" x14ac:dyDescent="0.25">
      <c r="A194" s="11">
        <v>2018</v>
      </c>
      <c r="B194" s="11">
        <v>136</v>
      </c>
      <c r="C194" s="11">
        <v>1</v>
      </c>
      <c r="D194" s="11" t="s">
        <v>601</v>
      </c>
      <c r="E194" s="11" t="s">
        <v>890</v>
      </c>
      <c r="F194" s="11" t="s">
        <v>890</v>
      </c>
      <c r="G194" s="11" t="s">
        <v>542</v>
      </c>
      <c r="H194" s="11">
        <v>0</v>
      </c>
      <c r="I194" s="11">
        <v>235</v>
      </c>
      <c r="J194" s="225">
        <v>43228</v>
      </c>
      <c r="K194" s="225">
        <v>43228</v>
      </c>
      <c r="L194" s="11">
        <v>62</v>
      </c>
      <c r="M194" s="11">
        <v>100</v>
      </c>
      <c r="N194" s="11" t="s">
        <v>413</v>
      </c>
      <c r="O194" s="11">
        <v>66</v>
      </c>
      <c r="P194" s="11" t="s">
        <v>541</v>
      </c>
      <c r="Q194" s="11">
        <v>13747799</v>
      </c>
      <c r="R194" s="11" t="s">
        <v>424</v>
      </c>
      <c r="S194" s="26">
        <v>8034708</v>
      </c>
      <c r="T194" s="26"/>
      <c r="U194" s="26"/>
      <c r="V194" s="26">
        <v>8034708</v>
      </c>
      <c r="W194" s="11" t="str">
        <f>VLOOKUP(MONTH(J194),'PLANO DISPONIBILIDADES 28-04-20'!$W$2:$X$13,2,0)</f>
        <v>MAYO</v>
      </c>
      <c r="X194" s="11" t="str">
        <f>VLOOKUP(L194,'PLANO PREDIS EJECUCIONES'!$J$2:$Y$217,16,0)</f>
        <v>3-1-1-02-03-01-0000-00</v>
      </c>
    </row>
    <row r="195" spans="1:24" x14ac:dyDescent="0.25">
      <c r="A195" s="11">
        <v>2018</v>
      </c>
      <c r="B195" s="11">
        <v>136</v>
      </c>
      <c r="C195" s="11">
        <v>1</v>
      </c>
      <c r="D195" s="11" t="s">
        <v>601</v>
      </c>
      <c r="E195" s="11" t="s">
        <v>890</v>
      </c>
      <c r="F195" s="11" t="s">
        <v>890</v>
      </c>
      <c r="G195" s="11" t="s">
        <v>542</v>
      </c>
      <c r="H195" s="11">
        <v>0</v>
      </c>
      <c r="I195" s="11">
        <v>244</v>
      </c>
      <c r="J195" s="225">
        <v>43230</v>
      </c>
      <c r="K195" s="225">
        <v>43230</v>
      </c>
      <c r="L195" s="11">
        <v>70</v>
      </c>
      <c r="M195" s="11">
        <v>103</v>
      </c>
      <c r="N195" s="11" t="s">
        <v>413</v>
      </c>
      <c r="O195" s="11">
        <v>81</v>
      </c>
      <c r="P195" s="11" t="s">
        <v>541</v>
      </c>
      <c r="Q195" s="11">
        <v>19246720</v>
      </c>
      <c r="R195" s="11" t="s">
        <v>426</v>
      </c>
      <c r="S195" s="26">
        <v>8034708</v>
      </c>
      <c r="T195" s="26"/>
      <c r="U195" s="26"/>
      <c r="V195" s="26">
        <v>8034708</v>
      </c>
      <c r="W195" s="11" t="str">
        <f>VLOOKUP(MONTH(J195),'PLANO DISPONIBILIDADES 28-04-20'!$W$2:$X$13,2,0)</f>
        <v>MAYO</v>
      </c>
      <c r="X195" s="11" t="str">
        <f>VLOOKUP(L195,'PLANO PREDIS EJECUCIONES'!$J$2:$Y$217,16,0)</f>
        <v>3-1-1-02-03-01-0000-00</v>
      </c>
    </row>
    <row r="196" spans="1:24" x14ac:dyDescent="0.25">
      <c r="A196" s="11">
        <v>2018</v>
      </c>
      <c r="B196" s="11">
        <v>136</v>
      </c>
      <c r="C196" s="11">
        <v>1</v>
      </c>
      <c r="D196" s="11" t="s">
        <v>601</v>
      </c>
      <c r="E196" s="11" t="s">
        <v>890</v>
      </c>
      <c r="F196" s="11" t="s">
        <v>890</v>
      </c>
      <c r="G196" s="11" t="s">
        <v>542</v>
      </c>
      <c r="H196" s="11">
        <v>0</v>
      </c>
      <c r="I196" s="11">
        <v>245</v>
      </c>
      <c r="J196" s="225">
        <v>43230</v>
      </c>
      <c r="K196" s="225">
        <v>43230</v>
      </c>
      <c r="L196" s="11">
        <v>2</v>
      </c>
      <c r="M196" s="11">
        <v>37</v>
      </c>
      <c r="N196" s="11" t="s">
        <v>413</v>
      </c>
      <c r="O196" s="11">
        <v>2</v>
      </c>
      <c r="P196" s="11" t="s">
        <v>541</v>
      </c>
      <c r="Q196" s="11">
        <v>80191977</v>
      </c>
      <c r="R196" s="11" t="s">
        <v>415</v>
      </c>
      <c r="S196" s="26">
        <v>10043385</v>
      </c>
      <c r="T196" s="26"/>
      <c r="U196" s="26"/>
      <c r="V196" s="26">
        <v>10043385</v>
      </c>
      <c r="W196" s="11" t="str">
        <f>VLOOKUP(MONTH(J196),'PLANO DISPONIBILIDADES 28-04-20'!$W$2:$X$13,2,0)</f>
        <v>MAYO</v>
      </c>
      <c r="X196" s="11" t="str">
        <f>VLOOKUP(L196,'PLANO PREDIS EJECUCIONES'!$J$2:$Y$217,16,0)</f>
        <v>3-1-1-02-03-01-0000-00</v>
      </c>
    </row>
    <row r="197" spans="1:24" x14ac:dyDescent="0.25">
      <c r="A197" s="11">
        <v>2018</v>
      </c>
      <c r="B197" s="11">
        <v>136</v>
      </c>
      <c r="C197" s="11">
        <v>1</v>
      </c>
      <c r="D197" s="11" t="s">
        <v>601</v>
      </c>
      <c r="E197" s="11" t="s">
        <v>890</v>
      </c>
      <c r="F197" s="11" t="s">
        <v>890</v>
      </c>
      <c r="G197" s="11" t="s">
        <v>542</v>
      </c>
      <c r="H197" s="11">
        <v>0</v>
      </c>
      <c r="I197" s="11">
        <v>253</v>
      </c>
      <c r="J197" s="225">
        <v>43231</v>
      </c>
      <c r="K197" s="225">
        <v>43231</v>
      </c>
      <c r="L197" s="11">
        <v>61</v>
      </c>
      <c r="M197" s="11">
        <v>93</v>
      </c>
      <c r="N197" s="11" t="s">
        <v>413</v>
      </c>
      <c r="O197" s="11">
        <v>64</v>
      </c>
      <c r="P197" s="11" t="s">
        <v>541</v>
      </c>
      <c r="Q197" s="11">
        <v>19288195</v>
      </c>
      <c r="R197" s="11" t="s">
        <v>423</v>
      </c>
      <c r="S197" s="26">
        <v>10043385</v>
      </c>
      <c r="T197" s="26"/>
      <c r="U197" s="26"/>
      <c r="V197" s="26">
        <v>10043385</v>
      </c>
      <c r="W197" s="11" t="str">
        <f>VLOOKUP(MONTH(J197),'PLANO DISPONIBILIDADES 28-04-20'!$W$2:$X$13,2,0)</f>
        <v>MAYO</v>
      </c>
      <c r="X197" s="11" t="str">
        <f>VLOOKUP(L197,'PLANO PREDIS EJECUCIONES'!$J$2:$Y$217,16,0)</f>
        <v>3-1-1-02-03-01-0000-00</v>
      </c>
    </row>
    <row r="198" spans="1:24" x14ac:dyDescent="0.25">
      <c r="A198" s="11">
        <v>2018</v>
      </c>
      <c r="B198" s="11">
        <v>136</v>
      </c>
      <c r="C198" s="11">
        <v>1</v>
      </c>
      <c r="D198" s="11" t="s">
        <v>601</v>
      </c>
      <c r="E198" s="11" t="s">
        <v>890</v>
      </c>
      <c r="F198" s="11" t="s">
        <v>890</v>
      </c>
      <c r="G198" s="11" t="s">
        <v>542</v>
      </c>
      <c r="H198" s="11">
        <v>0</v>
      </c>
      <c r="I198" s="11">
        <v>262</v>
      </c>
      <c r="J198" s="225">
        <v>43231</v>
      </c>
      <c r="K198" s="225">
        <v>43231</v>
      </c>
      <c r="L198" s="11">
        <v>54</v>
      </c>
      <c r="M198" s="11">
        <v>13</v>
      </c>
      <c r="N198" s="11" t="s">
        <v>413</v>
      </c>
      <c r="O198" s="11">
        <v>61</v>
      </c>
      <c r="P198" s="11" t="s">
        <v>543</v>
      </c>
      <c r="Q198" s="11">
        <v>830511165</v>
      </c>
      <c r="R198" s="11" t="s">
        <v>421</v>
      </c>
      <c r="S198" s="26">
        <v>19000000</v>
      </c>
      <c r="T198" s="26"/>
      <c r="U198" s="26"/>
      <c r="V198" s="26">
        <v>19000000</v>
      </c>
      <c r="W198" s="11" t="str">
        <f>VLOOKUP(MONTH(J198),'PLANO DISPONIBILIDADES 28-04-20'!$W$2:$X$13,2,0)</f>
        <v>MAYO</v>
      </c>
      <c r="X198" s="11" t="str">
        <f>VLOOKUP(L198,'PLANO PREDIS EJECUCIONES'!$J$2:$Y$217,16,0)</f>
        <v>3-1-1-02-03-01-0000-00</v>
      </c>
    </row>
    <row r="199" spans="1:24" x14ac:dyDescent="0.25">
      <c r="A199" s="11">
        <v>2018</v>
      </c>
      <c r="B199" s="11">
        <v>136</v>
      </c>
      <c r="C199" s="11">
        <v>1</v>
      </c>
      <c r="D199" s="11" t="s">
        <v>601</v>
      </c>
      <c r="E199" s="11" t="s">
        <v>890</v>
      </c>
      <c r="F199" s="11" t="s">
        <v>890</v>
      </c>
      <c r="G199" s="11" t="s">
        <v>542</v>
      </c>
      <c r="H199" s="11">
        <v>0</v>
      </c>
      <c r="I199" s="11">
        <v>267</v>
      </c>
      <c r="J199" s="225">
        <v>43231</v>
      </c>
      <c r="K199" s="225">
        <v>43231</v>
      </c>
      <c r="L199" s="11">
        <v>22</v>
      </c>
      <c r="M199" s="11">
        <v>87</v>
      </c>
      <c r="N199" s="11" t="s">
        <v>413</v>
      </c>
      <c r="O199" s="11">
        <v>16</v>
      </c>
      <c r="P199" s="11" t="s">
        <v>541</v>
      </c>
      <c r="Q199" s="11">
        <v>51866305</v>
      </c>
      <c r="R199" s="11" t="s">
        <v>420</v>
      </c>
      <c r="S199" s="26">
        <v>10043385</v>
      </c>
      <c r="T199" s="26"/>
      <c r="U199" s="26"/>
      <c r="V199" s="26">
        <v>10043385</v>
      </c>
      <c r="W199" s="11" t="str">
        <f>VLOOKUP(MONTH(J199),'PLANO DISPONIBILIDADES 28-04-20'!$W$2:$X$13,2,0)</f>
        <v>MAYO</v>
      </c>
      <c r="X199" s="11" t="str">
        <f>VLOOKUP(L199,'PLANO PREDIS EJECUCIONES'!$J$2:$Y$217,16,0)</f>
        <v>3-1-1-02-03-01-0000-00</v>
      </c>
    </row>
    <row r="200" spans="1:24" x14ac:dyDescent="0.25">
      <c r="A200" s="11">
        <v>2018</v>
      </c>
      <c r="B200" s="11">
        <v>136</v>
      </c>
      <c r="C200" s="11">
        <v>1</v>
      </c>
      <c r="D200" s="11" t="s">
        <v>601</v>
      </c>
      <c r="E200" s="11" t="s">
        <v>890</v>
      </c>
      <c r="F200" s="11" t="s">
        <v>890</v>
      </c>
      <c r="G200" s="11" t="s">
        <v>542</v>
      </c>
      <c r="H200" s="11">
        <v>0</v>
      </c>
      <c r="I200" s="11">
        <v>271</v>
      </c>
      <c r="J200" s="225">
        <v>43231</v>
      </c>
      <c r="K200" s="225">
        <v>43231</v>
      </c>
      <c r="L200" s="11">
        <v>73</v>
      </c>
      <c r="M200" s="11">
        <v>101</v>
      </c>
      <c r="N200" s="11" t="s">
        <v>413</v>
      </c>
      <c r="O200" s="11">
        <v>80</v>
      </c>
      <c r="P200" s="11" t="s">
        <v>541</v>
      </c>
      <c r="Q200" s="11">
        <v>1015394490</v>
      </c>
      <c r="R200" s="11" t="s">
        <v>428</v>
      </c>
      <c r="S200" s="26">
        <v>8034708</v>
      </c>
      <c r="T200" s="26"/>
      <c r="U200" s="26"/>
      <c r="V200" s="26">
        <v>8034708</v>
      </c>
      <c r="W200" s="11" t="str">
        <f>VLOOKUP(MONTH(J200),'PLANO DISPONIBILIDADES 28-04-20'!$W$2:$X$13,2,0)</f>
        <v>MAYO</v>
      </c>
      <c r="X200" s="11" t="str">
        <f>VLOOKUP(L200,'PLANO PREDIS EJECUCIONES'!$J$2:$Y$217,16,0)</f>
        <v>3-1-1-02-03-01-0000-00</v>
      </c>
    </row>
    <row r="201" spans="1:24" x14ac:dyDescent="0.25">
      <c r="A201" s="11">
        <v>2018</v>
      </c>
      <c r="B201" s="11">
        <v>136</v>
      </c>
      <c r="C201" s="11">
        <v>1</v>
      </c>
      <c r="D201" s="11" t="s">
        <v>601</v>
      </c>
      <c r="E201" s="11" t="s">
        <v>890</v>
      </c>
      <c r="F201" s="11" t="s">
        <v>890</v>
      </c>
      <c r="G201" s="11" t="s">
        <v>542</v>
      </c>
      <c r="H201" s="11">
        <v>0</v>
      </c>
      <c r="I201" s="11">
        <v>273</v>
      </c>
      <c r="J201" s="225">
        <v>43236</v>
      </c>
      <c r="K201" s="225">
        <v>43236</v>
      </c>
      <c r="L201" s="11">
        <v>74</v>
      </c>
      <c r="M201" s="11">
        <v>99</v>
      </c>
      <c r="N201" s="11" t="s">
        <v>413</v>
      </c>
      <c r="O201" s="11">
        <v>70</v>
      </c>
      <c r="P201" s="11" t="s">
        <v>541</v>
      </c>
      <c r="Q201" s="11">
        <v>9396901</v>
      </c>
      <c r="R201" s="11" t="s">
        <v>429</v>
      </c>
      <c r="S201" s="26">
        <v>10043385</v>
      </c>
      <c r="T201" s="26"/>
      <c r="U201" s="26"/>
      <c r="V201" s="26">
        <v>10043385</v>
      </c>
      <c r="W201" s="11" t="str">
        <f>VLOOKUP(MONTH(J201),'PLANO DISPONIBILIDADES 28-04-20'!$W$2:$X$13,2,0)</f>
        <v>MAYO</v>
      </c>
      <c r="X201" s="11" t="str">
        <f>VLOOKUP(L201,'PLANO PREDIS EJECUCIONES'!$J$2:$Y$217,16,0)</f>
        <v>3-1-1-02-03-01-0000-00</v>
      </c>
    </row>
    <row r="202" spans="1:24" x14ac:dyDescent="0.25">
      <c r="A202" s="11">
        <v>2018</v>
      </c>
      <c r="B202" s="11">
        <v>136</v>
      </c>
      <c r="C202" s="11">
        <v>1</v>
      </c>
      <c r="D202" s="11" t="s">
        <v>601</v>
      </c>
      <c r="E202" s="11" t="s">
        <v>890</v>
      </c>
      <c r="F202" s="11" t="s">
        <v>890</v>
      </c>
      <c r="G202" s="11" t="s">
        <v>542</v>
      </c>
      <c r="H202" s="11">
        <v>0</v>
      </c>
      <c r="I202" s="11">
        <v>274</v>
      </c>
      <c r="J202" s="225">
        <v>43236</v>
      </c>
      <c r="K202" s="225">
        <v>43236</v>
      </c>
      <c r="L202" s="11">
        <v>1</v>
      </c>
      <c r="M202" s="11">
        <v>41</v>
      </c>
      <c r="N202" s="11" t="s">
        <v>413</v>
      </c>
      <c r="O202" s="11">
        <v>3</v>
      </c>
      <c r="P202" s="11" t="s">
        <v>541</v>
      </c>
      <c r="Q202" s="11">
        <v>79888947</v>
      </c>
      <c r="R202" s="11" t="s">
        <v>412</v>
      </c>
      <c r="S202" s="26">
        <v>10043385</v>
      </c>
      <c r="T202" s="26"/>
      <c r="U202" s="26"/>
      <c r="V202" s="26">
        <v>10043385</v>
      </c>
      <c r="W202" s="11" t="str">
        <f>VLOOKUP(MONTH(J202),'PLANO DISPONIBILIDADES 28-04-20'!$W$2:$X$13,2,0)</f>
        <v>MAYO</v>
      </c>
      <c r="X202" s="11" t="str">
        <f>VLOOKUP(L202,'PLANO PREDIS EJECUCIONES'!$J$2:$Y$217,16,0)</f>
        <v>3-1-1-02-03-01-0000-00</v>
      </c>
    </row>
    <row r="203" spans="1:24" x14ac:dyDescent="0.25">
      <c r="A203" s="11">
        <v>2018</v>
      </c>
      <c r="B203" s="11">
        <v>136</v>
      </c>
      <c r="C203" s="11">
        <v>1</v>
      </c>
      <c r="D203" s="11" t="s">
        <v>601</v>
      </c>
      <c r="E203" s="11" t="s">
        <v>890</v>
      </c>
      <c r="F203" s="11" t="s">
        <v>890</v>
      </c>
      <c r="G203" s="11" t="s">
        <v>542</v>
      </c>
      <c r="H203" s="11">
        <v>0</v>
      </c>
      <c r="I203" s="11">
        <v>279</v>
      </c>
      <c r="J203" s="225">
        <v>43238</v>
      </c>
      <c r="K203" s="225">
        <v>43238</v>
      </c>
      <c r="L203" s="11">
        <v>7</v>
      </c>
      <c r="M203" s="11">
        <v>36</v>
      </c>
      <c r="N203" s="11" t="s">
        <v>413</v>
      </c>
      <c r="O203" s="11">
        <v>12</v>
      </c>
      <c r="P203" s="11" t="s">
        <v>541</v>
      </c>
      <c r="Q203" s="11">
        <v>79302075</v>
      </c>
      <c r="R203" s="11" t="s">
        <v>418</v>
      </c>
      <c r="S203" s="26">
        <v>10043385</v>
      </c>
      <c r="T203" s="26"/>
      <c r="U203" s="26"/>
      <c r="V203" s="26">
        <v>10043385</v>
      </c>
      <c r="W203" s="11" t="str">
        <f>VLOOKUP(MONTH(J203),'PLANO DISPONIBILIDADES 28-04-20'!$W$2:$X$13,2,0)</f>
        <v>MAYO</v>
      </c>
      <c r="X203" s="11" t="str">
        <f>VLOOKUP(L203,'PLANO PREDIS EJECUCIONES'!$J$2:$Y$217,16,0)</f>
        <v>3-1-1-02-03-01-0000-00</v>
      </c>
    </row>
    <row r="204" spans="1:24" x14ac:dyDescent="0.25">
      <c r="A204" s="11">
        <v>2018</v>
      </c>
      <c r="B204" s="11">
        <v>136</v>
      </c>
      <c r="C204" s="11">
        <v>1</v>
      </c>
      <c r="D204" s="11" t="s">
        <v>601</v>
      </c>
      <c r="E204" s="11" t="s">
        <v>890</v>
      </c>
      <c r="F204" s="11" t="s">
        <v>890</v>
      </c>
      <c r="G204" s="11" t="s">
        <v>542</v>
      </c>
      <c r="H204" s="11">
        <v>0</v>
      </c>
      <c r="I204" s="11">
        <v>281</v>
      </c>
      <c r="J204" s="225">
        <v>43243</v>
      </c>
      <c r="K204" s="225">
        <v>43243</v>
      </c>
      <c r="L204" s="11">
        <v>70</v>
      </c>
      <c r="M204" s="11">
        <v>103</v>
      </c>
      <c r="N204" s="11" t="s">
        <v>413</v>
      </c>
      <c r="O204" s="11">
        <v>81</v>
      </c>
      <c r="P204" s="11" t="s">
        <v>541</v>
      </c>
      <c r="Q204" s="11">
        <v>19246720</v>
      </c>
      <c r="R204" s="11" t="s">
        <v>426</v>
      </c>
      <c r="S204" s="26">
        <v>8034708</v>
      </c>
      <c r="T204" s="26"/>
      <c r="U204" s="26"/>
      <c r="V204" s="26">
        <v>8034708</v>
      </c>
      <c r="W204" s="11" t="str">
        <f>VLOOKUP(MONTH(J204),'PLANO DISPONIBILIDADES 28-04-20'!$W$2:$X$13,2,0)</f>
        <v>MAYO</v>
      </c>
      <c r="X204" s="11" t="str">
        <f>VLOOKUP(L204,'PLANO PREDIS EJECUCIONES'!$J$2:$Y$217,16,0)</f>
        <v>3-1-1-02-03-01-0000-00</v>
      </c>
    </row>
    <row r="205" spans="1:24" x14ac:dyDescent="0.25">
      <c r="A205" s="11">
        <v>2018</v>
      </c>
      <c r="B205" s="11">
        <v>136</v>
      </c>
      <c r="C205" s="11">
        <v>1</v>
      </c>
      <c r="D205" s="11" t="s">
        <v>601</v>
      </c>
      <c r="E205" s="11" t="s">
        <v>890</v>
      </c>
      <c r="F205" s="11" t="s">
        <v>890</v>
      </c>
      <c r="G205" s="11" t="s">
        <v>542</v>
      </c>
      <c r="H205" s="11">
        <v>0</v>
      </c>
      <c r="I205" s="11">
        <v>284</v>
      </c>
      <c r="J205" s="225">
        <v>43256</v>
      </c>
      <c r="K205" s="225">
        <v>43256</v>
      </c>
      <c r="L205" s="11">
        <v>78</v>
      </c>
      <c r="M205" s="11">
        <v>102</v>
      </c>
      <c r="N205" s="11" t="s">
        <v>413</v>
      </c>
      <c r="O205" s="11">
        <v>75</v>
      </c>
      <c r="P205" s="11" t="s">
        <v>541</v>
      </c>
      <c r="Q205" s="11">
        <v>80016837</v>
      </c>
      <c r="R205" s="11" t="s">
        <v>430</v>
      </c>
      <c r="S205" s="26">
        <v>7365149</v>
      </c>
      <c r="T205" s="26"/>
      <c r="U205" s="26"/>
      <c r="V205" s="26">
        <v>7365149</v>
      </c>
      <c r="W205" s="11" t="str">
        <f>VLOOKUP(MONTH(J205),'PLANO DISPONIBILIDADES 28-04-20'!$W$2:$X$13,2,0)</f>
        <v>JUNIO</v>
      </c>
      <c r="X205" s="11" t="str">
        <f>VLOOKUP(L205,'PLANO PREDIS EJECUCIONES'!$J$2:$Y$217,16,0)</f>
        <v>3-1-1-02-03-01-0000-00</v>
      </c>
    </row>
    <row r="206" spans="1:24" x14ac:dyDescent="0.25">
      <c r="A206" s="11">
        <v>2018</v>
      </c>
      <c r="B206" s="11">
        <v>136</v>
      </c>
      <c r="C206" s="11">
        <v>1</v>
      </c>
      <c r="D206" s="11" t="s">
        <v>601</v>
      </c>
      <c r="E206" s="11" t="s">
        <v>890</v>
      </c>
      <c r="F206" s="11" t="s">
        <v>890</v>
      </c>
      <c r="G206" s="11" t="s">
        <v>542</v>
      </c>
      <c r="H206" s="11">
        <v>0</v>
      </c>
      <c r="I206" s="11">
        <v>287</v>
      </c>
      <c r="J206" s="225">
        <v>43257</v>
      </c>
      <c r="K206" s="225">
        <v>43257</v>
      </c>
      <c r="L206" s="11">
        <v>62</v>
      </c>
      <c r="M206" s="11">
        <v>100</v>
      </c>
      <c r="N206" s="11" t="s">
        <v>413</v>
      </c>
      <c r="O206" s="11">
        <v>66</v>
      </c>
      <c r="P206" s="11" t="s">
        <v>541</v>
      </c>
      <c r="Q206" s="11">
        <v>13747799</v>
      </c>
      <c r="R206" s="11" t="s">
        <v>424</v>
      </c>
      <c r="S206" s="26">
        <v>8034708</v>
      </c>
      <c r="T206" s="26"/>
      <c r="U206" s="26"/>
      <c r="V206" s="26">
        <v>8034708</v>
      </c>
      <c r="W206" s="11" t="str">
        <f>VLOOKUP(MONTH(J206),'PLANO DISPONIBILIDADES 28-04-20'!$W$2:$X$13,2,0)</f>
        <v>JUNIO</v>
      </c>
      <c r="X206" s="11" t="str">
        <f>VLOOKUP(L206,'PLANO PREDIS EJECUCIONES'!$J$2:$Y$217,16,0)</f>
        <v>3-1-1-02-03-01-0000-00</v>
      </c>
    </row>
    <row r="207" spans="1:24" x14ac:dyDescent="0.25">
      <c r="A207" s="11">
        <v>2018</v>
      </c>
      <c r="B207" s="11">
        <v>136</v>
      </c>
      <c r="C207" s="11">
        <v>1</v>
      </c>
      <c r="D207" s="11" t="s">
        <v>601</v>
      </c>
      <c r="E207" s="11" t="s">
        <v>890</v>
      </c>
      <c r="F207" s="11" t="s">
        <v>890</v>
      </c>
      <c r="G207" s="11" t="s">
        <v>542</v>
      </c>
      <c r="H207" s="11">
        <v>0</v>
      </c>
      <c r="I207" s="11">
        <v>301</v>
      </c>
      <c r="J207" s="225">
        <v>43258</v>
      </c>
      <c r="K207" s="225">
        <v>43258</v>
      </c>
      <c r="L207" s="11">
        <v>74</v>
      </c>
      <c r="M207" s="11">
        <v>99</v>
      </c>
      <c r="N207" s="11" t="s">
        <v>413</v>
      </c>
      <c r="O207" s="11">
        <v>70</v>
      </c>
      <c r="P207" s="11" t="s">
        <v>541</v>
      </c>
      <c r="Q207" s="11">
        <v>9396901</v>
      </c>
      <c r="R207" s="11" t="s">
        <v>429</v>
      </c>
      <c r="S207" s="26">
        <v>10043385</v>
      </c>
      <c r="T207" s="26"/>
      <c r="U207" s="26"/>
      <c r="V207" s="26">
        <v>10043385</v>
      </c>
      <c r="W207" s="11" t="str">
        <f>VLOOKUP(MONTH(J207),'PLANO DISPONIBILIDADES 28-04-20'!$W$2:$X$13,2,0)</f>
        <v>JUNIO</v>
      </c>
      <c r="X207" s="11" t="str">
        <f>VLOOKUP(L207,'PLANO PREDIS EJECUCIONES'!$J$2:$Y$217,16,0)</f>
        <v>3-1-1-02-03-01-0000-00</v>
      </c>
    </row>
    <row r="208" spans="1:24" x14ac:dyDescent="0.25">
      <c r="A208" s="11">
        <v>2018</v>
      </c>
      <c r="B208" s="11">
        <v>136</v>
      </c>
      <c r="C208" s="11">
        <v>1</v>
      </c>
      <c r="D208" s="11" t="s">
        <v>601</v>
      </c>
      <c r="E208" s="11" t="s">
        <v>890</v>
      </c>
      <c r="F208" s="11" t="s">
        <v>890</v>
      </c>
      <c r="G208" s="11" t="s">
        <v>542</v>
      </c>
      <c r="H208" s="11">
        <v>0</v>
      </c>
      <c r="I208" s="11">
        <v>315</v>
      </c>
      <c r="J208" s="225">
        <v>43259</v>
      </c>
      <c r="K208" s="225">
        <v>43259</v>
      </c>
      <c r="L208" s="11">
        <v>20</v>
      </c>
      <c r="M208" s="11">
        <v>39</v>
      </c>
      <c r="N208" s="11" t="s">
        <v>413</v>
      </c>
      <c r="O208" s="11">
        <v>33</v>
      </c>
      <c r="P208" s="11" t="s">
        <v>541</v>
      </c>
      <c r="Q208" s="11">
        <v>79730608</v>
      </c>
      <c r="R208" s="11" t="s">
        <v>419</v>
      </c>
      <c r="S208" s="26">
        <v>8034708</v>
      </c>
      <c r="T208" s="26"/>
      <c r="U208" s="26"/>
      <c r="V208" s="26">
        <v>8034708</v>
      </c>
      <c r="W208" s="11" t="str">
        <f>VLOOKUP(MONTH(J208),'PLANO DISPONIBILIDADES 28-04-20'!$W$2:$X$13,2,0)</f>
        <v>JUNIO</v>
      </c>
      <c r="X208" s="11" t="str">
        <f>VLOOKUP(L208,'PLANO PREDIS EJECUCIONES'!$J$2:$Y$217,16,0)</f>
        <v>3-1-1-02-03-01-0000-00</v>
      </c>
    </row>
    <row r="209" spans="1:24" x14ac:dyDescent="0.25">
      <c r="A209" s="11">
        <v>2018</v>
      </c>
      <c r="B209" s="11">
        <v>136</v>
      </c>
      <c r="C209" s="11">
        <v>1</v>
      </c>
      <c r="D209" s="11" t="s">
        <v>601</v>
      </c>
      <c r="E209" s="11" t="s">
        <v>890</v>
      </c>
      <c r="F209" s="11" t="s">
        <v>890</v>
      </c>
      <c r="G209" s="11" t="s">
        <v>542</v>
      </c>
      <c r="H209" s="11">
        <v>0</v>
      </c>
      <c r="I209" s="11">
        <v>318</v>
      </c>
      <c r="J209" s="225">
        <v>43259</v>
      </c>
      <c r="K209" s="225">
        <v>43259</v>
      </c>
      <c r="L209" s="11">
        <v>54</v>
      </c>
      <c r="M209" s="11">
        <v>13</v>
      </c>
      <c r="N209" s="11" t="s">
        <v>413</v>
      </c>
      <c r="O209" s="11">
        <v>61</v>
      </c>
      <c r="P209" s="11" t="s">
        <v>543</v>
      </c>
      <c r="Q209" s="11">
        <v>830511165</v>
      </c>
      <c r="R209" s="11" t="s">
        <v>421</v>
      </c>
      <c r="S209" s="26">
        <v>19000000</v>
      </c>
      <c r="T209" s="26"/>
      <c r="U209" s="26"/>
      <c r="V209" s="26">
        <v>19000000</v>
      </c>
      <c r="W209" s="11" t="str">
        <f>VLOOKUP(MONTH(J209),'PLANO DISPONIBILIDADES 28-04-20'!$W$2:$X$13,2,0)</f>
        <v>JUNIO</v>
      </c>
      <c r="X209" s="11" t="str">
        <f>VLOOKUP(L209,'PLANO PREDIS EJECUCIONES'!$J$2:$Y$217,16,0)</f>
        <v>3-1-1-02-03-01-0000-00</v>
      </c>
    </row>
    <row r="210" spans="1:24" x14ac:dyDescent="0.25">
      <c r="A210" s="11">
        <v>2018</v>
      </c>
      <c r="B210" s="11">
        <v>136</v>
      </c>
      <c r="C210" s="11">
        <v>1</v>
      </c>
      <c r="D210" s="11" t="s">
        <v>601</v>
      </c>
      <c r="E210" s="11" t="s">
        <v>890</v>
      </c>
      <c r="F210" s="11" t="s">
        <v>890</v>
      </c>
      <c r="G210" s="11" t="s">
        <v>542</v>
      </c>
      <c r="H210" s="11">
        <v>0</v>
      </c>
      <c r="I210" s="11">
        <v>319</v>
      </c>
      <c r="J210" s="225">
        <v>43259</v>
      </c>
      <c r="K210" s="225">
        <v>43259</v>
      </c>
      <c r="L210" s="11">
        <v>2</v>
      </c>
      <c r="M210" s="11">
        <v>37</v>
      </c>
      <c r="N210" s="11" t="s">
        <v>413</v>
      </c>
      <c r="O210" s="11">
        <v>2</v>
      </c>
      <c r="P210" s="11" t="s">
        <v>541</v>
      </c>
      <c r="Q210" s="11">
        <v>80191977</v>
      </c>
      <c r="R210" s="11" t="s">
        <v>415</v>
      </c>
      <c r="S210" s="26">
        <v>10043385</v>
      </c>
      <c r="T210" s="26"/>
      <c r="U210" s="26"/>
      <c r="V210" s="26">
        <v>10043385</v>
      </c>
      <c r="W210" s="11" t="str">
        <f>VLOOKUP(MONTH(J210),'PLANO DISPONIBILIDADES 28-04-20'!$W$2:$X$13,2,0)</f>
        <v>JUNIO</v>
      </c>
      <c r="X210" s="11" t="str">
        <f>VLOOKUP(L210,'PLANO PREDIS EJECUCIONES'!$J$2:$Y$217,16,0)</f>
        <v>3-1-1-02-03-01-0000-00</v>
      </c>
    </row>
    <row r="211" spans="1:24" x14ac:dyDescent="0.25">
      <c r="A211" s="11">
        <v>2018</v>
      </c>
      <c r="B211" s="11">
        <v>136</v>
      </c>
      <c r="C211" s="11">
        <v>1</v>
      </c>
      <c r="D211" s="11" t="s">
        <v>601</v>
      </c>
      <c r="E211" s="11" t="s">
        <v>890</v>
      </c>
      <c r="F211" s="11" t="s">
        <v>890</v>
      </c>
      <c r="G211" s="11" t="s">
        <v>542</v>
      </c>
      <c r="H211" s="11">
        <v>0</v>
      </c>
      <c r="I211" s="11">
        <v>321</v>
      </c>
      <c r="J211" s="225">
        <v>43259</v>
      </c>
      <c r="K211" s="225">
        <v>43259</v>
      </c>
      <c r="L211" s="11">
        <v>69</v>
      </c>
      <c r="M211" s="11">
        <v>104</v>
      </c>
      <c r="N211" s="11" t="s">
        <v>413</v>
      </c>
      <c r="O211" s="11">
        <v>69</v>
      </c>
      <c r="P211" s="11" t="s">
        <v>543</v>
      </c>
      <c r="Q211" s="11">
        <v>830135855</v>
      </c>
      <c r="R211" s="11" t="s">
        <v>425</v>
      </c>
      <c r="S211" s="26">
        <v>20086770</v>
      </c>
      <c r="T211" s="26"/>
      <c r="U211" s="26"/>
      <c r="V211" s="26">
        <v>20086770</v>
      </c>
      <c r="W211" s="11" t="str">
        <f>VLOOKUP(MONTH(J211),'PLANO DISPONIBILIDADES 28-04-20'!$W$2:$X$13,2,0)</f>
        <v>JUNIO</v>
      </c>
      <c r="X211" s="11" t="str">
        <f>VLOOKUP(L211,'PLANO PREDIS EJECUCIONES'!$J$2:$Y$217,16,0)</f>
        <v>3-1-1-02-03-01-0000-00</v>
      </c>
    </row>
    <row r="212" spans="1:24" x14ac:dyDescent="0.25">
      <c r="A212" s="11">
        <v>2018</v>
      </c>
      <c r="B212" s="11">
        <v>136</v>
      </c>
      <c r="C212" s="11">
        <v>1</v>
      </c>
      <c r="D212" s="11" t="s">
        <v>601</v>
      </c>
      <c r="E212" s="11" t="s">
        <v>890</v>
      </c>
      <c r="F212" s="11" t="s">
        <v>890</v>
      </c>
      <c r="G212" s="11" t="s">
        <v>542</v>
      </c>
      <c r="H212" s="11">
        <v>0</v>
      </c>
      <c r="I212" s="11">
        <v>334</v>
      </c>
      <c r="J212" s="225">
        <v>43269</v>
      </c>
      <c r="K212" s="225">
        <v>43269</v>
      </c>
      <c r="L212" s="11">
        <v>1</v>
      </c>
      <c r="M212" s="11">
        <v>41</v>
      </c>
      <c r="N212" s="11" t="s">
        <v>413</v>
      </c>
      <c r="O212" s="11">
        <v>3</v>
      </c>
      <c r="P212" s="11" t="s">
        <v>541</v>
      </c>
      <c r="Q212" s="11">
        <v>79888947</v>
      </c>
      <c r="R212" s="11" t="s">
        <v>412</v>
      </c>
      <c r="S212" s="26">
        <v>10043385</v>
      </c>
      <c r="T212" s="26"/>
      <c r="U212" s="26"/>
      <c r="V212" s="26">
        <v>10043385</v>
      </c>
      <c r="W212" s="11" t="str">
        <f>VLOOKUP(MONTH(J212),'PLANO DISPONIBILIDADES 28-04-20'!$W$2:$X$13,2,0)</f>
        <v>JUNIO</v>
      </c>
      <c r="X212" s="11" t="str">
        <f>VLOOKUP(L212,'PLANO PREDIS EJECUCIONES'!$J$2:$Y$217,16,0)</f>
        <v>3-1-1-02-03-01-0000-00</v>
      </c>
    </row>
    <row r="213" spans="1:24" x14ac:dyDescent="0.25">
      <c r="A213" s="11">
        <v>2018</v>
      </c>
      <c r="B213" s="11">
        <v>136</v>
      </c>
      <c r="C213" s="11">
        <v>1</v>
      </c>
      <c r="D213" s="11" t="s">
        <v>601</v>
      </c>
      <c r="E213" s="11" t="s">
        <v>890</v>
      </c>
      <c r="F213" s="11" t="s">
        <v>890</v>
      </c>
      <c r="G213" s="11" t="s">
        <v>542</v>
      </c>
      <c r="H213" s="11">
        <v>0</v>
      </c>
      <c r="I213" s="11">
        <v>335</v>
      </c>
      <c r="J213" s="225">
        <v>43269</v>
      </c>
      <c r="K213" s="225">
        <v>43269</v>
      </c>
      <c r="L213" s="11">
        <v>6</v>
      </c>
      <c r="M213" s="11">
        <v>50</v>
      </c>
      <c r="N213" s="11" t="s">
        <v>413</v>
      </c>
      <c r="O213" s="11">
        <v>8</v>
      </c>
      <c r="P213" s="11" t="s">
        <v>541</v>
      </c>
      <c r="Q213" s="11">
        <v>52148467</v>
      </c>
      <c r="R213" s="11" t="s">
        <v>417</v>
      </c>
      <c r="S213" s="26">
        <v>8034708</v>
      </c>
      <c r="T213" s="26"/>
      <c r="U213" s="26"/>
      <c r="V213" s="26">
        <v>8034708</v>
      </c>
      <c r="W213" s="11" t="str">
        <f>VLOOKUP(MONTH(J213),'PLANO DISPONIBILIDADES 28-04-20'!$W$2:$X$13,2,0)</f>
        <v>JUNIO</v>
      </c>
      <c r="X213" s="11" t="str">
        <f>VLOOKUP(L213,'PLANO PREDIS EJECUCIONES'!$J$2:$Y$217,16,0)</f>
        <v>3-1-1-02-03-01-0000-00</v>
      </c>
    </row>
    <row r="214" spans="1:24" x14ac:dyDescent="0.25">
      <c r="A214" s="11">
        <v>2018</v>
      </c>
      <c r="B214" s="11">
        <v>136</v>
      </c>
      <c r="C214" s="11">
        <v>1</v>
      </c>
      <c r="D214" s="11" t="s">
        <v>601</v>
      </c>
      <c r="E214" s="11" t="s">
        <v>890</v>
      </c>
      <c r="F214" s="11" t="s">
        <v>890</v>
      </c>
      <c r="G214" s="11" t="s">
        <v>542</v>
      </c>
      <c r="H214" s="11">
        <v>0</v>
      </c>
      <c r="I214" s="11">
        <v>342</v>
      </c>
      <c r="J214" s="225">
        <v>43269</v>
      </c>
      <c r="K214" s="225">
        <v>43269</v>
      </c>
      <c r="L214" s="11">
        <v>61</v>
      </c>
      <c r="M214" s="11">
        <v>93</v>
      </c>
      <c r="N214" s="11" t="s">
        <v>413</v>
      </c>
      <c r="O214" s="11">
        <v>64</v>
      </c>
      <c r="P214" s="11" t="s">
        <v>541</v>
      </c>
      <c r="Q214" s="11">
        <v>19288195</v>
      </c>
      <c r="R214" s="11" t="s">
        <v>423</v>
      </c>
      <c r="S214" s="26">
        <v>10043385</v>
      </c>
      <c r="T214" s="26"/>
      <c r="U214" s="26"/>
      <c r="V214" s="26">
        <v>10043385</v>
      </c>
      <c r="W214" s="11" t="str">
        <f>VLOOKUP(MONTH(J214),'PLANO DISPONIBILIDADES 28-04-20'!$W$2:$X$13,2,0)</f>
        <v>JUNIO</v>
      </c>
      <c r="X214" s="11" t="str">
        <f>VLOOKUP(L214,'PLANO PREDIS EJECUCIONES'!$J$2:$Y$217,16,0)</f>
        <v>3-1-1-02-03-01-0000-00</v>
      </c>
    </row>
    <row r="215" spans="1:24" x14ac:dyDescent="0.25">
      <c r="A215" s="11">
        <v>2018</v>
      </c>
      <c r="B215" s="11">
        <v>136</v>
      </c>
      <c r="C215" s="11">
        <v>1</v>
      </c>
      <c r="D215" s="11" t="s">
        <v>601</v>
      </c>
      <c r="E215" s="11" t="s">
        <v>890</v>
      </c>
      <c r="F215" s="11" t="s">
        <v>890</v>
      </c>
      <c r="G215" s="11" t="s">
        <v>542</v>
      </c>
      <c r="H215" s="11">
        <v>0</v>
      </c>
      <c r="I215" s="11">
        <v>343</v>
      </c>
      <c r="J215" s="225">
        <v>43269</v>
      </c>
      <c r="K215" s="225">
        <v>43269</v>
      </c>
      <c r="L215" s="11">
        <v>22</v>
      </c>
      <c r="M215" s="11">
        <v>87</v>
      </c>
      <c r="N215" s="11" t="s">
        <v>413</v>
      </c>
      <c r="O215" s="11">
        <v>16</v>
      </c>
      <c r="P215" s="11" t="s">
        <v>541</v>
      </c>
      <c r="Q215" s="11">
        <v>51866305</v>
      </c>
      <c r="R215" s="11" t="s">
        <v>420</v>
      </c>
      <c r="S215" s="26">
        <v>8034708</v>
      </c>
      <c r="T215" s="26"/>
      <c r="U215" s="26"/>
      <c r="V215" s="26">
        <v>8034708</v>
      </c>
      <c r="W215" s="11" t="str">
        <f>VLOOKUP(MONTH(J215),'PLANO DISPONIBILIDADES 28-04-20'!$W$2:$X$13,2,0)</f>
        <v>JUNIO</v>
      </c>
      <c r="X215" s="11" t="str">
        <f>VLOOKUP(L215,'PLANO PREDIS EJECUCIONES'!$J$2:$Y$217,16,0)</f>
        <v>3-1-1-02-03-01-0000-00</v>
      </c>
    </row>
    <row r="216" spans="1:24" x14ac:dyDescent="0.25">
      <c r="A216" s="11">
        <v>2018</v>
      </c>
      <c r="B216" s="11">
        <v>136</v>
      </c>
      <c r="C216" s="11">
        <v>1</v>
      </c>
      <c r="D216" s="11" t="s">
        <v>601</v>
      </c>
      <c r="E216" s="11" t="s">
        <v>890</v>
      </c>
      <c r="F216" s="11" t="s">
        <v>890</v>
      </c>
      <c r="G216" s="11" t="s">
        <v>542</v>
      </c>
      <c r="H216" s="11">
        <v>0</v>
      </c>
      <c r="I216" s="11">
        <v>344</v>
      </c>
      <c r="J216" s="225">
        <v>43269</v>
      </c>
      <c r="K216" s="225">
        <v>43269</v>
      </c>
      <c r="L216" s="11">
        <v>7</v>
      </c>
      <c r="M216" s="11">
        <v>36</v>
      </c>
      <c r="N216" s="11" t="s">
        <v>413</v>
      </c>
      <c r="O216" s="11">
        <v>12</v>
      </c>
      <c r="P216" s="11" t="s">
        <v>541</v>
      </c>
      <c r="Q216" s="11">
        <v>79302075</v>
      </c>
      <c r="R216" s="11" t="s">
        <v>418</v>
      </c>
      <c r="S216" s="26">
        <v>10043385</v>
      </c>
      <c r="T216" s="26"/>
      <c r="U216" s="26"/>
      <c r="V216" s="26">
        <v>10043385</v>
      </c>
      <c r="W216" s="11" t="str">
        <f>VLOOKUP(MONTH(J216),'PLANO DISPONIBILIDADES 28-04-20'!$W$2:$X$13,2,0)</f>
        <v>JUNIO</v>
      </c>
      <c r="X216" s="11" t="str">
        <f>VLOOKUP(L216,'PLANO PREDIS EJECUCIONES'!$J$2:$Y$217,16,0)</f>
        <v>3-1-1-02-03-01-0000-00</v>
      </c>
    </row>
    <row r="217" spans="1:24" x14ac:dyDescent="0.25">
      <c r="A217" s="11">
        <v>2018</v>
      </c>
      <c r="B217" s="11">
        <v>136</v>
      </c>
      <c r="C217" s="11">
        <v>1</v>
      </c>
      <c r="D217" s="11" t="s">
        <v>601</v>
      </c>
      <c r="E217" s="11" t="s">
        <v>890</v>
      </c>
      <c r="F217" s="11" t="s">
        <v>890</v>
      </c>
      <c r="G217" s="11" t="s">
        <v>542</v>
      </c>
      <c r="H217" s="11">
        <v>0</v>
      </c>
      <c r="I217" s="11">
        <v>352</v>
      </c>
      <c r="J217" s="225">
        <v>43276</v>
      </c>
      <c r="K217" s="225">
        <v>43276</v>
      </c>
      <c r="L217" s="11">
        <v>78</v>
      </c>
      <c r="M217" s="11">
        <v>102</v>
      </c>
      <c r="N217" s="11" t="s">
        <v>413</v>
      </c>
      <c r="O217" s="11">
        <v>75</v>
      </c>
      <c r="P217" s="11" t="s">
        <v>541</v>
      </c>
      <c r="Q217" s="11">
        <v>80016837</v>
      </c>
      <c r="R217" s="11" t="s">
        <v>430</v>
      </c>
      <c r="S217" s="26">
        <v>7365149</v>
      </c>
      <c r="T217" s="26"/>
      <c r="U217" s="26"/>
      <c r="V217" s="26">
        <v>7365149</v>
      </c>
      <c r="W217" s="11" t="str">
        <f>VLOOKUP(MONTH(J217),'PLANO DISPONIBILIDADES 28-04-20'!$W$2:$X$13,2,0)</f>
        <v>JUNIO</v>
      </c>
      <c r="X217" s="11" t="str">
        <f>VLOOKUP(L217,'PLANO PREDIS EJECUCIONES'!$J$2:$Y$217,16,0)</f>
        <v>3-1-1-02-03-01-0000-00</v>
      </c>
    </row>
    <row r="218" spans="1:24" x14ac:dyDescent="0.25">
      <c r="A218" s="11">
        <v>2018</v>
      </c>
      <c r="B218" s="11">
        <v>136</v>
      </c>
      <c r="C218" s="11">
        <v>1</v>
      </c>
      <c r="D218" s="11" t="s">
        <v>601</v>
      </c>
      <c r="E218" s="11" t="s">
        <v>890</v>
      </c>
      <c r="F218" s="11" t="s">
        <v>890</v>
      </c>
      <c r="G218" s="11" t="s">
        <v>542</v>
      </c>
      <c r="H218" s="11">
        <v>0</v>
      </c>
      <c r="I218" s="11">
        <v>353</v>
      </c>
      <c r="J218" s="225">
        <v>43276</v>
      </c>
      <c r="K218" s="225">
        <v>43276</v>
      </c>
      <c r="L218" s="11">
        <v>73</v>
      </c>
      <c r="M218" s="11">
        <v>101</v>
      </c>
      <c r="N218" s="11" t="s">
        <v>413</v>
      </c>
      <c r="O218" s="11">
        <v>80</v>
      </c>
      <c r="P218" s="11" t="s">
        <v>541</v>
      </c>
      <c r="Q218" s="11">
        <v>1015394490</v>
      </c>
      <c r="R218" s="11" t="s">
        <v>428</v>
      </c>
      <c r="S218" s="26">
        <v>8034708</v>
      </c>
      <c r="T218" s="26"/>
      <c r="U218" s="26"/>
      <c r="V218" s="26">
        <v>8034708</v>
      </c>
      <c r="W218" s="11" t="str">
        <f>VLOOKUP(MONTH(J218),'PLANO DISPONIBILIDADES 28-04-20'!$W$2:$X$13,2,0)</f>
        <v>JUNIO</v>
      </c>
      <c r="X218" s="11" t="str">
        <f>VLOOKUP(L218,'PLANO PREDIS EJECUCIONES'!$J$2:$Y$217,16,0)</f>
        <v>3-1-1-02-03-01-0000-00</v>
      </c>
    </row>
    <row r="219" spans="1:24" x14ac:dyDescent="0.25">
      <c r="A219" s="11">
        <v>2018</v>
      </c>
      <c r="B219" s="11">
        <v>136</v>
      </c>
      <c r="C219" s="11">
        <v>1</v>
      </c>
      <c r="D219" s="11" t="s">
        <v>601</v>
      </c>
      <c r="E219" s="11" t="s">
        <v>890</v>
      </c>
      <c r="F219" s="11" t="s">
        <v>890</v>
      </c>
      <c r="G219" s="11" t="s">
        <v>542</v>
      </c>
      <c r="H219" s="11">
        <v>0</v>
      </c>
      <c r="I219" s="11">
        <v>380</v>
      </c>
      <c r="J219" s="225">
        <v>43290</v>
      </c>
      <c r="K219" s="225">
        <v>43290</v>
      </c>
      <c r="L219" s="11">
        <v>61</v>
      </c>
      <c r="M219" s="11">
        <v>93</v>
      </c>
      <c r="N219" s="11" t="s">
        <v>413</v>
      </c>
      <c r="O219" s="11">
        <v>64</v>
      </c>
      <c r="P219" s="11" t="s">
        <v>541</v>
      </c>
      <c r="Q219" s="11">
        <v>19288195</v>
      </c>
      <c r="R219" s="11" t="s">
        <v>423</v>
      </c>
      <c r="S219" s="26">
        <v>10043385</v>
      </c>
      <c r="T219" s="26"/>
      <c r="U219" s="26"/>
      <c r="V219" s="26">
        <v>10043385</v>
      </c>
      <c r="W219" s="11" t="str">
        <f>VLOOKUP(MONTH(J219),'PLANO DISPONIBILIDADES 28-04-20'!$W$2:$X$13,2,0)</f>
        <v>JULIO</v>
      </c>
      <c r="X219" s="11" t="str">
        <f>VLOOKUP(L219,'PLANO PREDIS EJECUCIONES'!$J$2:$Y$217,16,0)</f>
        <v>3-1-1-02-03-01-0000-00</v>
      </c>
    </row>
    <row r="220" spans="1:24" x14ac:dyDescent="0.25">
      <c r="A220" s="11">
        <v>2018</v>
      </c>
      <c r="B220" s="11">
        <v>136</v>
      </c>
      <c r="C220" s="11">
        <v>1</v>
      </c>
      <c r="D220" s="11" t="s">
        <v>601</v>
      </c>
      <c r="E220" s="11" t="s">
        <v>890</v>
      </c>
      <c r="F220" s="11" t="s">
        <v>890</v>
      </c>
      <c r="G220" s="11" t="s">
        <v>542</v>
      </c>
      <c r="H220" s="11">
        <v>0</v>
      </c>
      <c r="I220" s="11">
        <v>381</v>
      </c>
      <c r="J220" s="225">
        <v>43290</v>
      </c>
      <c r="K220" s="225">
        <v>43290</v>
      </c>
      <c r="L220" s="11">
        <v>22</v>
      </c>
      <c r="M220" s="11">
        <v>87</v>
      </c>
      <c r="N220" s="11" t="s">
        <v>413</v>
      </c>
      <c r="O220" s="11">
        <v>16</v>
      </c>
      <c r="P220" s="11" t="s">
        <v>541</v>
      </c>
      <c r="Q220" s="11">
        <v>51866305</v>
      </c>
      <c r="R220" s="11" t="s">
        <v>420</v>
      </c>
      <c r="S220" s="26">
        <v>10043385</v>
      </c>
      <c r="T220" s="26"/>
      <c r="U220" s="26"/>
      <c r="V220" s="26">
        <v>10043385</v>
      </c>
      <c r="W220" s="11" t="str">
        <f>VLOOKUP(MONTH(J220),'PLANO DISPONIBILIDADES 28-04-20'!$W$2:$X$13,2,0)</f>
        <v>JULIO</v>
      </c>
      <c r="X220" s="11" t="str">
        <f>VLOOKUP(L220,'PLANO PREDIS EJECUCIONES'!$J$2:$Y$217,16,0)</f>
        <v>3-1-1-02-03-01-0000-00</v>
      </c>
    </row>
    <row r="221" spans="1:24" x14ac:dyDescent="0.25">
      <c r="A221" s="11">
        <v>2018</v>
      </c>
      <c r="B221" s="11">
        <v>136</v>
      </c>
      <c r="C221" s="11">
        <v>1</v>
      </c>
      <c r="D221" s="11" t="s">
        <v>601</v>
      </c>
      <c r="E221" s="11" t="s">
        <v>890</v>
      </c>
      <c r="F221" s="11" t="s">
        <v>890</v>
      </c>
      <c r="G221" s="11" t="s">
        <v>542</v>
      </c>
      <c r="H221" s="11">
        <v>0</v>
      </c>
      <c r="I221" s="11">
        <v>383</v>
      </c>
      <c r="J221" s="225">
        <v>43290</v>
      </c>
      <c r="K221" s="225">
        <v>43290</v>
      </c>
      <c r="L221" s="11">
        <v>6</v>
      </c>
      <c r="M221" s="11">
        <v>50</v>
      </c>
      <c r="N221" s="11" t="s">
        <v>413</v>
      </c>
      <c r="O221" s="11">
        <v>8</v>
      </c>
      <c r="P221" s="11" t="s">
        <v>541</v>
      </c>
      <c r="Q221" s="11">
        <v>52148467</v>
      </c>
      <c r="R221" s="11" t="s">
        <v>417</v>
      </c>
      <c r="S221" s="26">
        <v>8034708</v>
      </c>
      <c r="T221" s="26"/>
      <c r="U221" s="26"/>
      <c r="V221" s="26">
        <v>8034708</v>
      </c>
      <c r="W221" s="11" t="str">
        <f>VLOOKUP(MONTH(J221),'PLANO DISPONIBILIDADES 28-04-20'!$W$2:$X$13,2,0)</f>
        <v>JULIO</v>
      </c>
      <c r="X221" s="11" t="str">
        <f>VLOOKUP(L221,'PLANO PREDIS EJECUCIONES'!$J$2:$Y$217,16,0)</f>
        <v>3-1-1-02-03-01-0000-00</v>
      </c>
    </row>
    <row r="222" spans="1:24" x14ac:dyDescent="0.25">
      <c r="A222" s="11">
        <v>2018</v>
      </c>
      <c r="B222" s="11">
        <v>136</v>
      </c>
      <c r="C222" s="11">
        <v>1</v>
      </c>
      <c r="D222" s="11" t="s">
        <v>601</v>
      </c>
      <c r="E222" s="11" t="s">
        <v>890</v>
      </c>
      <c r="F222" s="11" t="s">
        <v>890</v>
      </c>
      <c r="G222" s="11" t="s">
        <v>542</v>
      </c>
      <c r="H222" s="11">
        <v>0</v>
      </c>
      <c r="I222" s="11">
        <v>385</v>
      </c>
      <c r="J222" s="225">
        <v>43291</v>
      </c>
      <c r="K222" s="225">
        <v>43291</v>
      </c>
      <c r="L222" s="11">
        <v>2</v>
      </c>
      <c r="M222" s="11">
        <v>37</v>
      </c>
      <c r="N222" s="11" t="s">
        <v>413</v>
      </c>
      <c r="O222" s="11">
        <v>2</v>
      </c>
      <c r="P222" s="11" t="s">
        <v>541</v>
      </c>
      <c r="Q222" s="11">
        <v>80191977</v>
      </c>
      <c r="R222" s="11" t="s">
        <v>415</v>
      </c>
      <c r="S222" s="26">
        <v>10043385</v>
      </c>
      <c r="T222" s="26"/>
      <c r="U222" s="26"/>
      <c r="V222" s="26">
        <v>10043385</v>
      </c>
      <c r="W222" s="11" t="str">
        <f>VLOOKUP(MONTH(J222),'PLANO DISPONIBILIDADES 28-04-20'!$W$2:$X$13,2,0)</f>
        <v>JULIO</v>
      </c>
      <c r="X222" s="11" t="str">
        <f>VLOOKUP(L222,'PLANO PREDIS EJECUCIONES'!$J$2:$Y$217,16,0)</f>
        <v>3-1-1-02-03-01-0000-00</v>
      </c>
    </row>
    <row r="223" spans="1:24" x14ac:dyDescent="0.25">
      <c r="A223" s="11">
        <v>2018</v>
      </c>
      <c r="B223" s="11">
        <v>136</v>
      </c>
      <c r="C223" s="11">
        <v>1</v>
      </c>
      <c r="D223" s="11" t="s">
        <v>601</v>
      </c>
      <c r="E223" s="11" t="s">
        <v>890</v>
      </c>
      <c r="F223" s="11" t="s">
        <v>890</v>
      </c>
      <c r="G223" s="11" t="s">
        <v>542</v>
      </c>
      <c r="H223" s="11">
        <v>0</v>
      </c>
      <c r="I223" s="11">
        <v>406</v>
      </c>
      <c r="J223" s="225">
        <v>43292</v>
      </c>
      <c r="K223" s="225">
        <v>43292</v>
      </c>
      <c r="L223" s="11">
        <v>74</v>
      </c>
      <c r="M223" s="11">
        <v>99</v>
      </c>
      <c r="N223" s="11" t="s">
        <v>413</v>
      </c>
      <c r="O223" s="11">
        <v>70</v>
      </c>
      <c r="P223" s="11" t="s">
        <v>541</v>
      </c>
      <c r="Q223" s="11">
        <v>9396901</v>
      </c>
      <c r="R223" s="11" t="s">
        <v>429</v>
      </c>
      <c r="S223" s="26">
        <v>10043385</v>
      </c>
      <c r="T223" s="26"/>
      <c r="U223" s="26"/>
      <c r="V223" s="26">
        <v>10043385</v>
      </c>
      <c r="W223" s="11" t="str">
        <f>VLOOKUP(MONTH(J223),'PLANO DISPONIBILIDADES 28-04-20'!$W$2:$X$13,2,0)</f>
        <v>JULIO</v>
      </c>
      <c r="X223" s="11" t="str">
        <f>VLOOKUP(L223,'PLANO PREDIS EJECUCIONES'!$J$2:$Y$217,16,0)</f>
        <v>3-1-1-02-03-01-0000-00</v>
      </c>
    </row>
    <row r="224" spans="1:24" x14ac:dyDescent="0.25">
      <c r="A224" s="11">
        <v>2018</v>
      </c>
      <c r="B224" s="11">
        <v>136</v>
      </c>
      <c r="C224" s="11">
        <v>1</v>
      </c>
      <c r="D224" s="11" t="s">
        <v>601</v>
      </c>
      <c r="E224" s="11" t="s">
        <v>890</v>
      </c>
      <c r="F224" s="11" t="s">
        <v>890</v>
      </c>
      <c r="G224" s="11" t="s">
        <v>542</v>
      </c>
      <c r="H224" s="11">
        <v>0</v>
      </c>
      <c r="I224" s="11">
        <v>412</v>
      </c>
      <c r="J224" s="225">
        <v>43292</v>
      </c>
      <c r="K224" s="225">
        <v>43292</v>
      </c>
      <c r="L224" s="11">
        <v>62</v>
      </c>
      <c r="M224" s="11">
        <v>100</v>
      </c>
      <c r="N224" s="11" t="s">
        <v>413</v>
      </c>
      <c r="O224" s="11">
        <v>66</v>
      </c>
      <c r="P224" s="11" t="s">
        <v>541</v>
      </c>
      <c r="Q224" s="11">
        <v>13747799</v>
      </c>
      <c r="R224" s="11" t="s">
        <v>424</v>
      </c>
      <c r="S224" s="26">
        <v>8034708</v>
      </c>
      <c r="T224" s="26"/>
      <c r="U224" s="26"/>
      <c r="V224" s="26">
        <v>8034708</v>
      </c>
      <c r="W224" s="11" t="str">
        <f>VLOOKUP(MONTH(J224),'PLANO DISPONIBILIDADES 28-04-20'!$W$2:$X$13,2,0)</f>
        <v>JULIO</v>
      </c>
      <c r="X224" s="11" t="str">
        <f>VLOOKUP(L224,'PLANO PREDIS EJECUCIONES'!$J$2:$Y$217,16,0)</f>
        <v>3-1-1-02-03-01-0000-00</v>
      </c>
    </row>
    <row r="225" spans="1:24" x14ac:dyDescent="0.25">
      <c r="A225" s="11">
        <v>2018</v>
      </c>
      <c r="B225" s="11">
        <v>136</v>
      </c>
      <c r="C225" s="11">
        <v>1</v>
      </c>
      <c r="D225" s="11" t="s">
        <v>601</v>
      </c>
      <c r="E225" s="11" t="s">
        <v>890</v>
      </c>
      <c r="F225" s="11" t="s">
        <v>890</v>
      </c>
      <c r="G225" s="11" t="s">
        <v>542</v>
      </c>
      <c r="H225" s="11">
        <v>0</v>
      </c>
      <c r="I225" s="11">
        <v>415</v>
      </c>
      <c r="J225" s="225">
        <v>43292</v>
      </c>
      <c r="K225" s="225">
        <v>43292</v>
      </c>
      <c r="L225" s="11">
        <v>1</v>
      </c>
      <c r="M225" s="11">
        <v>41</v>
      </c>
      <c r="N225" s="11" t="s">
        <v>413</v>
      </c>
      <c r="O225" s="11">
        <v>3</v>
      </c>
      <c r="P225" s="11" t="s">
        <v>541</v>
      </c>
      <c r="Q225" s="11">
        <v>79888947</v>
      </c>
      <c r="R225" s="11" t="s">
        <v>412</v>
      </c>
      <c r="S225" s="26">
        <v>10043385</v>
      </c>
      <c r="T225" s="26"/>
      <c r="U225" s="26"/>
      <c r="V225" s="26">
        <v>10043385</v>
      </c>
      <c r="W225" s="11" t="str">
        <f>VLOOKUP(MONTH(J225),'PLANO DISPONIBILIDADES 28-04-20'!$W$2:$X$13,2,0)</f>
        <v>JULIO</v>
      </c>
      <c r="X225" s="11" t="str">
        <f>VLOOKUP(L225,'PLANO PREDIS EJECUCIONES'!$J$2:$Y$217,16,0)</f>
        <v>3-1-1-02-03-01-0000-00</v>
      </c>
    </row>
    <row r="226" spans="1:24" x14ac:dyDescent="0.25">
      <c r="A226" s="11">
        <v>2018</v>
      </c>
      <c r="B226" s="11">
        <v>136</v>
      </c>
      <c r="C226" s="11">
        <v>1</v>
      </c>
      <c r="D226" s="11" t="s">
        <v>601</v>
      </c>
      <c r="E226" s="11" t="s">
        <v>890</v>
      </c>
      <c r="F226" s="11" t="s">
        <v>890</v>
      </c>
      <c r="G226" s="11" t="s">
        <v>542</v>
      </c>
      <c r="H226" s="11">
        <v>0</v>
      </c>
      <c r="I226" s="11">
        <v>418</v>
      </c>
      <c r="J226" s="225">
        <v>43292</v>
      </c>
      <c r="K226" s="225">
        <v>43292</v>
      </c>
      <c r="L226" s="11">
        <v>7</v>
      </c>
      <c r="M226" s="11">
        <v>36</v>
      </c>
      <c r="N226" s="11" t="s">
        <v>413</v>
      </c>
      <c r="O226" s="11">
        <v>12</v>
      </c>
      <c r="P226" s="11" t="s">
        <v>541</v>
      </c>
      <c r="Q226" s="11">
        <v>79302075</v>
      </c>
      <c r="R226" s="11" t="s">
        <v>418</v>
      </c>
      <c r="S226" s="26">
        <v>10043385</v>
      </c>
      <c r="T226" s="26"/>
      <c r="U226" s="26"/>
      <c r="V226" s="26">
        <v>10043385</v>
      </c>
      <c r="W226" s="11" t="str">
        <f>VLOOKUP(MONTH(J226),'PLANO DISPONIBILIDADES 28-04-20'!$W$2:$X$13,2,0)</f>
        <v>JULIO</v>
      </c>
      <c r="X226" s="11" t="str">
        <f>VLOOKUP(L226,'PLANO PREDIS EJECUCIONES'!$J$2:$Y$217,16,0)</f>
        <v>3-1-1-02-03-01-0000-00</v>
      </c>
    </row>
    <row r="227" spans="1:24" x14ac:dyDescent="0.25">
      <c r="A227" s="11">
        <v>2018</v>
      </c>
      <c r="B227" s="11">
        <v>136</v>
      </c>
      <c r="C227" s="11">
        <v>1</v>
      </c>
      <c r="D227" s="11" t="s">
        <v>601</v>
      </c>
      <c r="E227" s="11" t="s">
        <v>890</v>
      </c>
      <c r="F227" s="11" t="s">
        <v>890</v>
      </c>
      <c r="G227" s="11" t="s">
        <v>542</v>
      </c>
      <c r="H227" s="11">
        <v>0</v>
      </c>
      <c r="I227" s="11">
        <v>419</v>
      </c>
      <c r="J227" s="225">
        <v>43292</v>
      </c>
      <c r="K227" s="225">
        <v>43292</v>
      </c>
      <c r="L227" s="11">
        <v>20</v>
      </c>
      <c r="M227" s="11">
        <v>39</v>
      </c>
      <c r="N227" s="11" t="s">
        <v>413</v>
      </c>
      <c r="O227" s="11">
        <v>33</v>
      </c>
      <c r="P227" s="11" t="s">
        <v>541</v>
      </c>
      <c r="Q227" s="11">
        <v>79730608</v>
      </c>
      <c r="R227" s="11" t="s">
        <v>419</v>
      </c>
      <c r="S227" s="26">
        <v>8034708</v>
      </c>
      <c r="T227" s="26"/>
      <c r="U227" s="26"/>
      <c r="V227" s="26">
        <v>8034708</v>
      </c>
      <c r="W227" s="11" t="str">
        <f>VLOOKUP(MONTH(J227),'PLANO DISPONIBILIDADES 28-04-20'!$W$2:$X$13,2,0)</f>
        <v>JULIO</v>
      </c>
      <c r="X227" s="11" t="str">
        <f>VLOOKUP(L227,'PLANO PREDIS EJECUCIONES'!$J$2:$Y$217,16,0)</f>
        <v>3-1-1-02-03-01-0000-00</v>
      </c>
    </row>
    <row r="228" spans="1:24" x14ac:dyDescent="0.25">
      <c r="A228" s="11">
        <v>2018</v>
      </c>
      <c r="B228" s="11">
        <v>136</v>
      </c>
      <c r="C228" s="11">
        <v>1</v>
      </c>
      <c r="D228" s="11" t="s">
        <v>601</v>
      </c>
      <c r="E228" s="11" t="s">
        <v>890</v>
      </c>
      <c r="F228" s="11" t="s">
        <v>890</v>
      </c>
      <c r="G228" s="11" t="s">
        <v>542</v>
      </c>
      <c r="H228" s="11">
        <v>0</v>
      </c>
      <c r="I228" s="11">
        <v>421</v>
      </c>
      <c r="J228" s="225">
        <v>43294</v>
      </c>
      <c r="K228" s="225">
        <v>43294</v>
      </c>
      <c r="L228" s="11">
        <v>70</v>
      </c>
      <c r="M228" s="11">
        <v>103</v>
      </c>
      <c r="N228" s="11" t="s">
        <v>413</v>
      </c>
      <c r="O228" s="11">
        <v>81</v>
      </c>
      <c r="P228" s="11" t="s">
        <v>541</v>
      </c>
      <c r="Q228" s="11">
        <v>19246720</v>
      </c>
      <c r="R228" s="11" t="s">
        <v>426</v>
      </c>
      <c r="S228" s="26">
        <v>8034708</v>
      </c>
      <c r="T228" s="26"/>
      <c r="U228" s="26"/>
      <c r="V228" s="26">
        <v>8034708</v>
      </c>
      <c r="W228" s="11" t="str">
        <f>VLOOKUP(MONTH(J228),'PLANO DISPONIBILIDADES 28-04-20'!$W$2:$X$13,2,0)</f>
        <v>JULIO</v>
      </c>
      <c r="X228" s="11" t="str">
        <f>VLOOKUP(L228,'PLANO PREDIS EJECUCIONES'!$J$2:$Y$217,16,0)</f>
        <v>3-1-1-02-03-01-0000-00</v>
      </c>
    </row>
    <row r="229" spans="1:24" x14ac:dyDescent="0.25">
      <c r="A229" s="11">
        <v>2018</v>
      </c>
      <c r="B229" s="11">
        <v>136</v>
      </c>
      <c r="C229" s="11">
        <v>1</v>
      </c>
      <c r="D229" s="11" t="s">
        <v>601</v>
      </c>
      <c r="E229" s="11" t="s">
        <v>890</v>
      </c>
      <c r="F229" s="11" t="s">
        <v>890</v>
      </c>
      <c r="G229" s="11" t="s">
        <v>542</v>
      </c>
      <c r="H229" s="11">
        <v>0</v>
      </c>
      <c r="I229" s="11">
        <v>422</v>
      </c>
      <c r="J229" s="225">
        <v>43294</v>
      </c>
      <c r="K229" s="225">
        <v>43294</v>
      </c>
      <c r="L229" s="11">
        <v>73</v>
      </c>
      <c r="M229" s="11">
        <v>101</v>
      </c>
      <c r="N229" s="11" t="s">
        <v>413</v>
      </c>
      <c r="O229" s="11">
        <v>80</v>
      </c>
      <c r="P229" s="11" t="s">
        <v>541</v>
      </c>
      <c r="Q229" s="11">
        <v>1015394490</v>
      </c>
      <c r="R229" s="11" t="s">
        <v>428</v>
      </c>
      <c r="S229" s="26">
        <v>8034708</v>
      </c>
      <c r="T229" s="26"/>
      <c r="U229" s="26"/>
      <c r="V229" s="26">
        <v>8034708</v>
      </c>
      <c r="W229" s="11" t="str">
        <f>VLOOKUP(MONTH(J229),'PLANO DISPONIBILIDADES 28-04-20'!$W$2:$X$13,2,0)</f>
        <v>JULIO</v>
      </c>
      <c r="X229" s="11" t="str">
        <f>VLOOKUP(L229,'PLANO PREDIS EJECUCIONES'!$J$2:$Y$217,16,0)</f>
        <v>3-1-1-02-03-01-0000-00</v>
      </c>
    </row>
    <row r="230" spans="1:24" x14ac:dyDescent="0.25">
      <c r="A230" s="11">
        <v>2018</v>
      </c>
      <c r="B230" s="11">
        <v>136</v>
      </c>
      <c r="C230" s="11">
        <v>1</v>
      </c>
      <c r="D230" s="11" t="s">
        <v>601</v>
      </c>
      <c r="E230" s="11" t="s">
        <v>890</v>
      </c>
      <c r="F230" s="11" t="s">
        <v>890</v>
      </c>
      <c r="G230" s="11" t="s">
        <v>542</v>
      </c>
      <c r="H230" s="11">
        <v>0</v>
      </c>
      <c r="I230" s="11">
        <v>428</v>
      </c>
      <c r="J230" s="225">
        <v>43298</v>
      </c>
      <c r="K230" s="225">
        <v>43298</v>
      </c>
      <c r="L230" s="11">
        <v>54</v>
      </c>
      <c r="M230" s="11">
        <v>13</v>
      </c>
      <c r="N230" s="11" t="s">
        <v>413</v>
      </c>
      <c r="O230" s="11">
        <v>61</v>
      </c>
      <c r="P230" s="11" t="s">
        <v>543</v>
      </c>
      <c r="Q230" s="11">
        <v>830511165</v>
      </c>
      <c r="R230" s="11" t="s">
        <v>421</v>
      </c>
      <c r="S230" s="26">
        <v>19000000</v>
      </c>
      <c r="T230" s="26"/>
      <c r="U230" s="26"/>
      <c r="V230" s="26">
        <v>19000000</v>
      </c>
      <c r="W230" s="11" t="str">
        <f>VLOOKUP(MONTH(J230),'PLANO DISPONIBILIDADES 28-04-20'!$W$2:$X$13,2,0)</f>
        <v>JULIO</v>
      </c>
      <c r="X230" s="11" t="str">
        <f>VLOOKUP(L230,'PLANO PREDIS EJECUCIONES'!$J$2:$Y$217,16,0)</f>
        <v>3-1-1-02-03-01-0000-00</v>
      </c>
    </row>
    <row r="231" spans="1:24" x14ac:dyDescent="0.25">
      <c r="A231" s="11">
        <v>2018</v>
      </c>
      <c r="B231" s="11">
        <v>136</v>
      </c>
      <c r="C231" s="11">
        <v>1</v>
      </c>
      <c r="D231" s="11" t="s">
        <v>601</v>
      </c>
      <c r="E231" s="11" t="s">
        <v>890</v>
      </c>
      <c r="F231" s="11" t="s">
        <v>890</v>
      </c>
      <c r="G231" s="11" t="s">
        <v>542</v>
      </c>
      <c r="H231" s="11">
        <v>0</v>
      </c>
      <c r="I231" s="11">
        <v>445</v>
      </c>
      <c r="J231" s="225">
        <v>43315</v>
      </c>
      <c r="K231" s="225">
        <v>43315</v>
      </c>
      <c r="L231" s="11">
        <v>6</v>
      </c>
      <c r="M231" s="11">
        <v>50</v>
      </c>
      <c r="N231" s="11" t="s">
        <v>413</v>
      </c>
      <c r="O231" s="11">
        <v>8</v>
      </c>
      <c r="P231" s="11" t="s">
        <v>541</v>
      </c>
      <c r="Q231" s="11">
        <v>52148467</v>
      </c>
      <c r="R231" s="11" t="s">
        <v>417</v>
      </c>
      <c r="S231" s="26">
        <v>8034708</v>
      </c>
      <c r="T231" s="26"/>
      <c r="U231" s="26"/>
      <c r="V231" s="26">
        <v>8034708</v>
      </c>
      <c r="W231" s="11" t="str">
        <f>VLOOKUP(MONTH(J231),'PLANO DISPONIBILIDADES 28-04-20'!$W$2:$X$13,2,0)</f>
        <v>AGOSTO</v>
      </c>
      <c r="X231" s="11" t="str">
        <f>VLOOKUP(L231,'PLANO PREDIS EJECUCIONES'!$J$2:$Y$217,16,0)</f>
        <v>3-1-1-02-03-01-0000-00</v>
      </c>
    </row>
    <row r="232" spans="1:24" x14ac:dyDescent="0.25">
      <c r="A232" s="11">
        <v>2018</v>
      </c>
      <c r="B232" s="11">
        <v>136</v>
      </c>
      <c r="C232" s="11">
        <v>1</v>
      </c>
      <c r="D232" s="11" t="s">
        <v>601</v>
      </c>
      <c r="E232" s="11" t="s">
        <v>890</v>
      </c>
      <c r="F232" s="11" t="s">
        <v>890</v>
      </c>
      <c r="G232" s="11" t="s">
        <v>542</v>
      </c>
      <c r="H232" s="11">
        <v>0</v>
      </c>
      <c r="I232" s="11">
        <v>457</v>
      </c>
      <c r="J232" s="225">
        <v>43325</v>
      </c>
      <c r="K232" s="225">
        <v>43325</v>
      </c>
      <c r="L232" s="11">
        <v>61</v>
      </c>
      <c r="M232" s="11">
        <v>93</v>
      </c>
      <c r="N232" s="11" t="s">
        <v>413</v>
      </c>
      <c r="O232" s="11">
        <v>64</v>
      </c>
      <c r="P232" s="11" t="s">
        <v>541</v>
      </c>
      <c r="Q232" s="11">
        <v>19288195</v>
      </c>
      <c r="R232" s="11" t="s">
        <v>423</v>
      </c>
      <c r="S232" s="26">
        <v>10043385</v>
      </c>
      <c r="T232" s="26"/>
      <c r="U232" s="26"/>
      <c r="V232" s="26">
        <v>10043385</v>
      </c>
      <c r="W232" s="11" t="str">
        <f>VLOOKUP(MONTH(J232),'PLANO DISPONIBILIDADES 28-04-20'!$W$2:$X$13,2,0)</f>
        <v>AGOSTO</v>
      </c>
      <c r="X232" s="11" t="str">
        <f>VLOOKUP(L232,'PLANO PREDIS EJECUCIONES'!$J$2:$Y$217,16,0)</f>
        <v>3-1-1-02-03-01-0000-00</v>
      </c>
    </row>
    <row r="233" spans="1:24" x14ac:dyDescent="0.25">
      <c r="A233" s="11">
        <v>2018</v>
      </c>
      <c r="B233" s="11">
        <v>136</v>
      </c>
      <c r="C233" s="11">
        <v>1</v>
      </c>
      <c r="D233" s="11" t="s">
        <v>601</v>
      </c>
      <c r="E233" s="11" t="s">
        <v>890</v>
      </c>
      <c r="F233" s="11" t="s">
        <v>890</v>
      </c>
      <c r="G233" s="11" t="s">
        <v>542</v>
      </c>
      <c r="H233" s="11">
        <v>0</v>
      </c>
      <c r="I233" s="11">
        <v>461</v>
      </c>
      <c r="J233" s="225">
        <v>43321</v>
      </c>
      <c r="K233" s="225">
        <v>43321</v>
      </c>
      <c r="L233" s="11">
        <v>1</v>
      </c>
      <c r="M233" s="11">
        <v>41</v>
      </c>
      <c r="N233" s="11" t="s">
        <v>413</v>
      </c>
      <c r="O233" s="11">
        <v>3</v>
      </c>
      <c r="P233" s="11" t="s">
        <v>541</v>
      </c>
      <c r="Q233" s="11">
        <v>79888947</v>
      </c>
      <c r="R233" s="11" t="s">
        <v>412</v>
      </c>
      <c r="S233" s="26">
        <v>10043385</v>
      </c>
      <c r="T233" s="26"/>
      <c r="U233" s="26"/>
      <c r="V233" s="26">
        <v>10043385</v>
      </c>
      <c r="W233" s="11" t="str">
        <f>VLOOKUP(MONTH(J233),'PLANO DISPONIBILIDADES 28-04-20'!$W$2:$X$13,2,0)</f>
        <v>AGOSTO</v>
      </c>
      <c r="X233" s="11" t="str">
        <f>VLOOKUP(L233,'PLANO PREDIS EJECUCIONES'!$J$2:$Y$217,16,0)</f>
        <v>3-1-1-02-03-01-0000-00</v>
      </c>
    </row>
    <row r="234" spans="1:24" x14ac:dyDescent="0.25">
      <c r="A234" s="11">
        <v>2018</v>
      </c>
      <c r="B234" s="11">
        <v>136</v>
      </c>
      <c r="C234" s="11">
        <v>1</v>
      </c>
      <c r="D234" s="11" t="s">
        <v>601</v>
      </c>
      <c r="E234" s="11" t="s">
        <v>890</v>
      </c>
      <c r="F234" s="11" t="s">
        <v>890</v>
      </c>
      <c r="G234" s="11" t="s">
        <v>542</v>
      </c>
      <c r="H234" s="11">
        <v>0</v>
      </c>
      <c r="I234" s="11">
        <v>464</v>
      </c>
      <c r="J234" s="225">
        <v>43321</v>
      </c>
      <c r="K234" s="225">
        <v>43321</v>
      </c>
      <c r="L234" s="11">
        <v>2</v>
      </c>
      <c r="M234" s="11">
        <v>37</v>
      </c>
      <c r="N234" s="11" t="s">
        <v>413</v>
      </c>
      <c r="O234" s="11">
        <v>2</v>
      </c>
      <c r="P234" s="11" t="s">
        <v>541</v>
      </c>
      <c r="Q234" s="11">
        <v>80191977</v>
      </c>
      <c r="R234" s="11" t="s">
        <v>415</v>
      </c>
      <c r="S234" s="26">
        <v>10043385</v>
      </c>
      <c r="T234" s="26"/>
      <c r="U234" s="26"/>
      <c r="V234" s="26">
        <v>10043385</v>
      </c>
      <c r="W234" s="11" t="str">
        <f>VLOOKUP(MONTH(J234),'PLANO DISPONIBILIDADES 28-04-20'!$W$2:$X$13,2,0)</f>
        <v>AGOSTO</v>
      </c>
      <c r="X234" s="11" t="str">
        <f>VLOOKUP(L234,'PLANO PREDIS EJECUCIONES'!$J$2:$Y$217,16,0)</f>
        <v>3-1-1-02-03-01-0000-00</v>
      </c>
    </row>
    <row r="235" spans="1:24" x14ac:dyDescent="0.25">
      <c r="A235" s="11">
        <v>2018</v>
      </c>
      <c r="B235" s="11">
        <v>136</v>
      </c>
      <c r="C235" s="11">
        <v>1</v>
      </c>
      <c r="D235" s="11" t="s">
        <v>601</v>
      </c>
      <c r="E235" s="11" t="s">
        <v>890</v>
      </c>
      <c r="F235" s="11" t="s">
        <v>890</v>
      </c>
      <c r="G235" s="11" t="s">
        <v>542</v>
      </c>
      <c r="H235" s="11">
        <v>0</v>
      </c>
      <c r="I235" s="11">
        <v>465</v>
      </c>
      <c r="J235" s="225">
        <v>43321</v>
      </c>
      <c r="K235" s="225">
        <v>43321</v>
      </c>
      <c r="L235" s="11">
        <v>74</v>
      </c>
      <c r="M235" s="11">
        <v>99</v>
      </c>
      <c r="N235" s="11" t="s">
        <v>413</v>
      </c>
      <c r="O235" s="11">
        <v>70</v>
      </c>
      <c r="P235" s="11" t="s">
        <v>541</v>
      </c>
      <c r="Q235" s="11">
        <v>9396901</v>
      </c>
      <c r="R235" s="11" t="s">
        <v>429</v>
      </c>
      <c r="S235" s="26">
        <v>10043385</v>
      </c>
      <c r="T235" s="26"/>
      <c r="U235" s="26"/>
      <c r="V235" s="26">
        <v>10043385</v>
      </c>
      <c r="W235" s="11" t="str">
        <f>VLOOKUP(MONTH(J235),'PLANO DISPONIBILIDADES 28-04-20'!$W$2:$X$13,2,0)</f>
        <v>AGOSTO</v>
      </c>
      <c r="X235" s="11" t="str">
        <f>VLOOKUP(L235,'PLANO PREDIS EJECUCIONES'!$J$2:$Y$217,16,0)</f>
        <v>3-1-1-02-03-01-0000-00</v>
      </c>
    </row>
    <row r="236" spans="1:24" x14ac:dyDescent="0.25">
      <c r="A236" s="11">
        <v>2018</v>
      </c>
      <c r="B236" s="11">
        <v>136</v>
      </c>
      <c r="C236" s="11">
        <v>1</v>
      </c>
      <c r="D236" s="11" t="s">
        <v>601</v>
      </c>
      <c r="E236" s="11" t="s">
        <v>890</v>
      </c>
      <c r="F236" s="11" t="s">
        <v>890</v>
      </c>
      <c r="G236" s="11" t="s">
        <v>542</v>
      </c>
      <c r="H236" s="11">
        <v>0</v>
      </c>
      <c r="I236" s="11">
        <v>467</v>
      </c>
      <c r="J236" s="225">
        <v>43322</v>
      </c>
      <c r="K236" s="225">
        <v>43322</v>
      </c>
      <c r="L236" s="11">
        <v>20</v>
      </c>
      <c r="M236" s="11">
        <v>39</v>
      </c>
      <c r="N236" s="11" t="s">
        <v>413</v>
      </c>
      <c r="O236" s="11">
        <v>33</v>
      </c>
      <c r="P236" s="11" t="s">
        <v>541</v>
      </c>
      <c r="Q236" s="11">
        <v>79730608</v>
      </c>
      <c r="R236" s="11" t="s">
        <v>419</v>
      </c>
      <c r="S236" s="26">
        <v>8034708</v>
      </c>
      <c r="T236" s="26"/>
      <c r="U236" s="26"/>
      <c r="V236" s="26">
        <v>8034708</v>
      </c>
      <c r="W236" s="11" t="str">
        <f>VLOOKUP(MONTH(J236),'PLANO DISPONIBILIDADES 28-04-20'!$W$2:$X$13,2,0)</f>
        <v>AGOSTO</v>
      </c>
      <c r="X236" s="11" t="str">
        <f>VLOOKUP(L236,'PLANO PREDIS EJECUCIONES'!$J$2:$Y$217,16,0)</f>
        <v>3-1-1-02-03-01-0000-00</v>
      </c>
    </row>
    <row r="237" spans="1:24" x14ac:dyDescent="0.25">
      <c r="A237" s="11">
        <v>2018</v>
      </c>
      <c r="B237" s="11">
        <v>136</v>
      </c>
      <c r="C237" s="11">
        <v>1</v>
      </c>
      <c r="D237" s="11" t="s">
        <v>601</v>
      </c>
      <c r="E237" s="11" t="s">
        <v>890</v>
      </c>
      <c r="F237" s="11" t="s">
        <v>890</v>
      </c>
      <c r="G237" s="11" t="s">
        <v>542</v>
      </c>
      <c r="H237" s="11">
        <v>0</v>
      </c>
      <c r="I237" s="11">
        <v>469</v>
      </c>
      <c r="J237" s="225">
        <v>43325</v>
      </c>
      <c r="K237" s="225">
        <v>43325</v>
      </c>
      <c r="L237" s="11">
        <v>54</v>
      </c>
      <c r="M237" s="11">
        <v>13</v>
      </c>
      <c r="N237" s="11" t="s">
        <v>413</v>
      </c>
      <c r="O237" s="11">
        <v>61</v>
      </c>
      <c r="P237" s="11" t="s">
        <v>543</v>
      </c>
      <c r="Q237" s="11">
        <v>830511165</v>
      </c>
      <c r="R237" s="11" t="s">
        <v>421</v>
      </c>
      <c r="S237" s="26">
        <v>19000000</v>
      </c>
      <c r="T237" s="26"/>
      <c r="U237" s="26"/>
      <c r="V237" s="26">
        <v>19000000</v>
      </c>
      <c r="W237" s="11" t="str">
        <f>VLOOKUP(MONTH(J237),'PLANO DISPONIBILIDADES 28-04-20'!$W$2:$X$13,2,0)</f>
        <v>AGOSTO</v>
      </c>
      <c r="X237" s="11" t="str">
        <f>VLOOKUP(L237,'PLANO PREDIS EJECUCIONES'!$J$2:$Y$217,16,0)</f>
        <v>3-1-1-02-03-01-0000-00</v>
      </c>
    </row>
    <row r="238" spans="1:24" x14ac:dyDescent="0.25">
      <c r="A238" s="11">
        <v>2018</v>
      </c>
      <c r="B238" s="11">
        <v>136</v>
      </c>
      <c r="C238" s="11">
        <v>1</v>
      </c>
      <c r="D238" s="11" t="s">
        <v>601</v>
      </c>
      <c r="E238" s="11" t="s">
        <v>890</v>
      </c>
      <c r="F238" s="11" t="s">
        <v>890</v>
      </c>
      <c r="G238" s="11" t="s">
        <v>542</v>
      </c>
      <c r="H238" s="11">
        <v>0</v>
      </c>
      <c r="I238" s="11">
        <v>470</v>
      </c>
      <c r="J238" s="225">
        <v>43325</v>
      </c>
      <c r="K238" s="225">
        <v>43325</v>
      </c>
      <c r="L238" s="11">
        <v>22</v>
      </c>
      <c r="M238" s="11">
        <v>87</v>
      </c>
      <c r="N238" s="11" t="s">
        <v>413</v>
      </c>
      <c r="O238" s="11">
        <v>16</v>
      </c>
      <c r="P238" s="11" t="s">
        <v>541</v>
      </c>
      <c r="Q238" s="11">
        <v>51866305</v>
      </c>
      <c r="R238" s="11" t="s">
        <v>420</v>
      </c>
      <c r="S238" s="26">
        <v>10043385</v>
      </c>
      <c r="T238" s="26"/>
      <c r="U238" s="26"/>
      <c r="V238" s="26">
        <v>10043385</v>
      </c>
      <c r="W238" s="11" t="str">
        <f>VLOOKUP(MONTH(J238),'PLANO DISPONIBILIDADES 28-04-20'!$W$2:$X$13,2,0)</f>
        <v>AGOSTO</v>
      </c>
      <c r="X238" s="11" t="str">
        <f>VLOOKUP(L238,'PLANO PREDIS EJECUCIONES'!$J$2:$Y$217,16,0)</f>
        <v>3-1-1-02-03-01-0000-00</v>
      </c>
    </row>
    <row r="239" spans="1:24" x14ac:dyDescent="0.25">
      <c r="A239" s="11">
        <v>2018</v>
      </c>
      <c r="B239" s="11">
        <v>136</v>
      </c>
      <c r="C239" s="11">
        <v>1</v>
      </c>
      <c r="D239" s="11" t="s">
        <v>601</v>
      </c>
      <c r="E239" s="11" t="s">
        <v>890</v>
      </c>
      <c r="F239" s="11" t="s">
        <v>890</v>
      </c>
      <c r="G239" s="11" t="s">
        <v>542</v>
      </c>
      <c r="H239" s="11">
        <v>0</v>
      </c>
      <c r="I239" s="11">
        <v>475</v>
      </c>
      <c r="J239" s="225">
        <v>43325</v>
      </c>
      <c r="K239" s="225">
        <v>43325</v>
      </c>
      <c r="L239" s="11">
        <v>69</v>
      </c>
      <c r="M239" s="11">
        <v>104</v>
      </c>
      <c r="N239" s="11" t="s">
        <v>413</v>
      </c>
      <c r="O239" s="11">
        <v>69</v>
      </c>
      <c r="P239" s="11" t="s">
        <v>543</v>
      </c>
      <c r="Q239" s="11">
        <v>830135855</v>
      </c>
      <c r="R239" s="11" t="s">
        <v>425</v>
      </c>
      <c r="S239" s="26">
        <v>20086770</v>
      </c>
      <c r="T239" s="26"/>
      <c r="U239" s="26"/>
      <c r="V239" s="26">
        <v>20086770</v>
      </c>
      <c r="W239" s="11" t="str">
        <f>VLOOKUP(MONTH(J239),'PLANO DISPONIBILIDADES 28-04-20'!$W$2:$X$13,2,0)</f>
        <v>AGOSTO</v>
      </c>
      <c r="X239" s="11" t="str">
        <f>VLOOKUP(L239,'PLANO PREDIS EJECUCIONES'!$J$2:$Y$217,16,0)</f>
        <v>3-1-1-02-03-01-0000-00</v>
      </c>
    </row>
    <row r="240" spans="1:24" x14ac:dyDescent="0.25">
      <c r="A240" s="11">
        <v>2018</v>
      </c>
      <c r="B240" s="11">
        <v>136</v>
      </c>
      <c r="C240" s="11">
        <v>1</v>
      </c>
      <c r="D240" s="11" t="s">
        <v>601</v>
      </c>
      <c r="E240" s="11" t="s">
        <v>890</v>
      </c>
      <c r="F240" s="11" t="s">
        <v>890</v>
      </c>
      <c r="G240" s="11" t="s">
        <v>542</v>
      </c>
      <c r="H240" s="11">
        <v>0</v>
      </c>
      <c r="I240" s="11">
        <v>484</v>
      </c>
      <c r="J240" s="225">
        <v>43327</v>
      </c>
      <c r="K240" s="225">
        <v>43327</v>
      </c>
      <c r="L240" s="11">
        <v>62</v>
      </c>
      <c r="M240" s="11">
        <v>100</v>
      </c>
      <c r="N240" s="11" t="s">
        <v>413</v>
      </c>
      <c r="O240" s="11">
        <v>66</v>
      </c>
      <c r="P240" s="11" t="s">
        <v>541</v>
      </c>
      <c r="Q240" s="11">
        <v>13747799</v>
      </c>
      <c r="R240" s="11" t="s">
        <v>424</v>
      </c>
      <c r="S240" s="26">
        <v>8034708</v>
      </c>
      <c r="T240" s="26"/>
      <c r="U240" s="26"/>
      <c r="V240" s="26">
        <v>8034708</v>
      </c>
      <c r="W240" s="11" t="str">
        <f>VLOOKUP(MONTH(J240),'PLANO DISPONIBILIDADES 28-04-20'!$W$2:$X$13,2,0)</f>
        <v>AGOSTO</v>
      </c>
      <c r="X240" s="11" t="str">
        <f>VLOOKUP(L240,'PLANO PREDIS EJECUCIONES'!$J$2:$Y$217,16,0)</f>
        <v>3-1-1-02-03-01-0000-00</v>
      </c>
    </row>
    <row r="241" spans="1:24" x14ac:dyDescent="0.25">
      <c r="A241" s="11">
        <v>2018</v>
      </c>
      <c r="B241" s="11">
        <v>136</v>
      </c>
      <c r="C241" s="11">
        <v>1</v>
      </c>
      <c r="D241" s="11" t="s">
        <v>601</v>
      </c>
      <c r="E241" s="11" t="s">
        <v>890</v>
      </c>
      <c r="F241" s="11" t="s">
        <v>890</v>
      </c>
      <c r="G241" s="11" t="s">
        <v>542</v>
      </c>
      <c r="H241" s="11">
        <v>0</v>
      </c>
      <c r="I241" s="11">
        <v>497</v>
      </c>
      <c r="J241" s="225">
        <v>43329</v>
      </c>
      <c r="K241" s="225">
        <v>43329</v>
      </c>
      <c r="L241" s="11">
        <v>73</v>
      </c>
      <c r="M241" s="11">
        <v>101</v>
      </c>
      <c r="N241" s="11" t="s">
        <v>413</v>
      </c>
      <c r="O241" s="11">
        <v>80</v>
      </c>
      <c r="P241" s="11" t="s">
        <v>541</v>
      </c>
      <c r="Q241" s="11">
        <v>1015394490</v>
      </c>
      <c r="R241" s="11" t="s">
        <v>428</v>
      </c>
      <c r="S241" s="26">
        <v>8034708</v>
      </c>
      <c r="T241" s="26"/>
      <c r="U241" s="26"/>
      <c r="V241" s="26">
        <v>8034708</v>
      </c>
      <c r="W241" s="11" t="str">
        <f>VLOOKUP(MONTH(J241),'PLANO DISPONIBILIDADES 28-04-20'!$W$2:$X$13,2,0)</f>
        <v>AGOSTO</v>
      </c>
      <c r="X241" s="11" t="str">
        <f>VLOOKUP(L241,'PLANO PREDIS EJECUCIONES'!$J$2:$Y$217,16,0)</f>
        <v>3-1-1-02-03-01-0000-00</v>
      </c>
    </row>
    <row r="242" spans="1:24" x14ac:dyDescent="0.25">
      <c r="A242" s="11">
        <v>2018</v>
      </c>
      <c r="B242" s="11">
        <v>136</v>
      </c>
      <c r="C242" s="11">
        <v>1</v>
      </c>
      <c r="D242" s="11" t="s">
        <v>601</v>
      </c>
      <c r="E242" s="11" t="s">
        <v>890</v>
      </c>
      <c r="F242" s="11" t="s">
        <v>890</v>
      </c>
      <c r="G242" s="11" t="s">
        <v>542</v>
      </c>
      <c r="H242" s="11">
        <v>0</v>
      </c>
      <c r="I242" s="11">
        <v>500</v>
      </c>
      <c r="J242" s="225">
        <v>43336</v>
      </c>
      <c r="K242" s="225">
        <v>43336</v>
      </c>
      <c r="L242" s="11">
        <v>7</v>
      </c>
      <c r="M242" s="11">
        <v>36</v>
      </c>
      <c r="N242" s="11" t="s">
        <v>413</v>
      </c>
      <c r="O242" s="11">
        <v>12</v>
      </c>
      <c r="P242" s="11" t="s">
        <v>541</v>
      </c>
      <c r="Q242" s="11">
        <v>79302075</v>
      </c>
      <c r="R242" s="11" t="s">
        <v>418</v>
      </c>
      <c r="S242" s="26">
        <v>10043385</v>
      </c>
      <c r="T242" s="26"/>
      <c r="U242" s="26"/>
      <c r="V242" s="26">
        <v>10043385</v>
      </c>
      <c r="W242" s="11" t="str">
        <f>VLOOKUP(MONTH(J242),'PLANO DISPONIBILIDADES 28-04-20'!$W$2:$X$13,2,0)</f>
        <v>AGOSTO</v>
      </c>
      <c r="X242" s="11" t="str">
        <f>VLOOKUP(L242,'PLANO PREDIS EJECUCIONES'!$J$2:$Y$217,16,0)</f>
        <v>3-1-1-02-03-01-0000-00</v>
      </c>
    </row>
    <row r="243" spans="1:24" x14ac:dyDescent="0.25">
      <c r="A243" s="11">
        <v>2018</v>
      </c>
      <c r="B243" s="11">
        <v>136</v>
      </c>
      <c r="C243" s="11">
        <v>1</v>
      </c>
      <c r="D243" s="11" t="s">
        <v>601</v>
      </c>
      <c r="E243" s="11" t="s">
        <v>890</v>
      </c>
      <c r="F243" s="11" t="s">
        <v>890</v>
      </c>
      <c r="G243" s="11" t="s">
        <v>542</v>
      </c>
      <c r="H243" s="11">
        <v>0</v>
      </c>
      <c r="I243" s="11">
        <v>505</v>
      </c>
      <c r="J243" s="225">
        <v>43340</v>
      </c>
      <c r="K243" s="225">
        <v>43340</v>
      </c>
      <c r="L243" s="11">
        <v>70</v>
      </c>
      <c r="M243" s="11">
        <v>103</v>
      </c>
      <c r="N243" s="11" t="s">
        <v>413</v>
      </c>
      <c r="O243" s="11">
        <v>81</v>
      </c>
      <c r="P243" s="11" t="s">
        <v>541</v>
      </c>
      <c r="Q243" s="11">
        <v>19246720</v>
      </c>
      <c r="R243" s="11" t="s">
        <v>426</v>
      </c>
      <c r="S243" s="26">
        <v>8034708</v>
      </c>
      <c r="T243" s="26"/>
      <c r="U243" s="26"/>
      <c r="V243" s="26">
        <v>8034708</v>
      </c>
      <c r="W243" s="11" t="str">
        <f>VLOOKUP(MONTH(J243),'PLANO DISPONIBILIDADES 28-04-20'!$W$2:$X$13,2,0)</f>
        <v>AGOSTO</v>
      </c>
      <c r="X243" s="11" t="str">
        <f>VLOOKUP(L243,'PLANO PREDIS EJECUCIONES'!$J$2:$Y$217,16,0)</f>
        <v>3-1-1-02-03-01-0000-00</v>
      </c>
    </row>
    <row r="244" spans="1:24" x14ac:dyDescent="0.25">
      <c r="A244" s="11">
        <v>2018</v>
      </c>
      <c r="B244" s="11">
        <v>136</v>
      </c>
      <c r="C244" s="11">
        <v>1</v>
      </c>
      <c r="D244" s="11" t="s">
        <v>601</v>
      </c>
      <c r="E244" s="11" t="s">
        <v>890</v>
      </c>
      <c r="F244" s="11" t="s">
        <v>890</v>
      </c>
      <c r="G244" s="11" t="s">
        <v>542</v>
      </c>
      <c r="H244" s="11">
        <v>0</v>
      </c>
      <c r="I244" s="11">
        <v>523</v>
      </c>
      <c r="J244" s="225">
        <v>43349</v>
      </c>
      <c r="K244" s="225">
        <v>43349</v>
      </c>
      <c r="L244" s="11">
        <v>22</v>
      </c>
      <c r="M244" s="11">
        <v>87</v>
      </c>
      <c r="N244" s="11" t="s">
        <v>413</v>
      </c>
      <c r="O244" s="11">
        <v>16</v>
      </c>
      <c r="P244" s="11" t="s">
        <v>541</v>
      </c>
      <c r="Q244" s="11">
        <v>51866305</v>
      </c>
      <c r="R244" s="11" t="s">
        <v>420</v>
      </c>
      <c r="S244" s="26">
        <v>10043385</v>
      </c>
      <c r="T244" s="26"/>
      <c r="U244" s="26"/>
      <c r="V244" s="26">
        <v>10043385</v>
      </c>
      <c r="W244" s="11" t="str">
        <f>VLOOKUP(MONTH(J244),'PLANO DISPONIBILIDADES 28-04-20'!$W$2:$X$13,2,0)</f>
        <v>SEPTIEMBRE</v>
      </c>
      <c r="X244" s="11" t="str">
        <f>VLOOKUP(L244,'PLANO PREDIS EJECUCIONES'!$J$2:$Y$217,16,0)</f>
        <v>3-1-1-02-03-01-0000-00</v>
      </c>
    </row>
    <row r="245" spans="1:24" x14ac:dyDescent="0.25">
      <c r="A245" s="11">
        <v>2018</v>
      </c>
      <c r="B245" s="11">
        <v>136</v>
      </c>
      <c r="C245" s="11">
        <v>1</v>
      </c>
      <c r="D245" s="11" t="s">
        <v>601</v>
      </c>
      <c r="E245" s="11" t="s">
        <v>890</v>
      </c>
      <c r="F245" s="11" t="s">
        <v>890</v>
      </c>
      <c r="G245" s="11" t="s">
        <v>542</v>
      </c>
      <c r="H245" s="11">
        <v>0</v>
      </c>
      <c r="I245" s="11">
        <v>526</v>
      </c>
      <c r="J245" s="225">
        <v>43349</v>
      </c>
      <c r="K245" s="225">
        <v>43349</v>
      </c>
      <c r="L245" s="11">
        <v>2</v>
      </c>
      <c r="M245" s="11">
        <v>37</v>
      </c>
      <c r="N245" s="11" t="s">
        <v>413</v>
      </c>
      <c r="O245" s="11">
        <v>2</v>
      </c>
      <c r="P245" s="11" t="s">
        <v>541</v>
      </c>
      <c r="Q245" s="11">
        <v>80191977</v>
      </c>
      <c r="R245" s="11" t="s">
        <v>415</v>
      </c>
      <c r="S245" s="26">
        <v>10043385</v>
      </c>
      <c r="T245" s="26"/>
      <c r="U245" s="26"/>
      <c r="V245" s="26">
        <v>10043385</v>
      </c>
      <c r="W245" s="11" t="str">
        <f>VLOOKUP(MONTH(J245),'PLANO DISPONIBILIDADES 28-04-20'!$W$2:$X$13,2,0)</f>
        <v>SEPTIEMBRE</v>
      </c>
      <c r="X245" s="11" t="str">
        <f>VLOOKUP(L245,'PLANO PREDIS EJECUCIONES'!$J$2:$Y$217,16,0)</f>
        <v>3-1-1-02-03-01-0000-00</v>
      </c>
    </row>
    <row r="246" spans="1:24" x14ac:dyDescent="0.25">
      <c r="A246" s="11">
        <v>2018</v>
      </c>
      <c r="B246" s="11">
        <v>136</v>
      </c>
      <c r="C246" s="11">
        <v>1</v>
      </c>
      <c r="D246" s="11" t="s">
        <v>601</v>
      </c>
      <c r="E246" s="11" t="s">
        <v>890</v>
      </c>
      <c r="F246" s="11" t="s">
        <v>890</v>
      </c>
      <c r="G246" s="11" t="s">
        <v>542</v>
      </c>
      <c r="H246" s="11">
        <v>0</v>
      </c>
      <c r="I246" s="11">
        <v>534</v>
      </c>
      <c r="J246" s="225">
        <v>43353</v>
      </c>
      <c r="K246" s="225">
        <v>43353</v>
      </c>
      <c r="L246" s="11">
        <v>62</v>
      </c>
      <c r="M246" s="11">
        <v>100</v>
      </c>
      <c r="N246" s="11" t="s">
        <v>413</v>
      </c>
      <c r="O246" s="11">
        <v>66</v>
      </c>
      <c r="P246" s="11" t="s">
        <v>541</v>
      </c>
      <c r="Q246" s="11">
        <v>13747799</v>
      </c>
      <c r="R246" s="11" t="s">
        <v>424</v>
      </c>
      <c r="S246" s="26">
        <v>8034708</v>
      </c>
      <c r="T246" s="26"/>
      <c r="U246" s="26"/>
      <c r="V246" s="26">
        <v>8034708</v>
      </c>
      <c r="W246" s="11" t="str">
        <f>VLOOKUP(MONTH(J246),'PLANO DISPONIBILIDADES 28-04-20'!$W$2:$X$13,2,0)</f>
        <v>SEPTIEMBRE</v>
      </c>
      <c r="X246" s="11" t="str">
        <f>VLOOKUP(L246,'PLANO PREDIS EJECUCIONES'!$J$2:$Y$217,16,0)</f>
        <v>3-1-1-02-03-01-0000-00</v>
      </c>
    </row>
    <row r="247" spans="1:24" x14ac:dyDescent="0.25">
      <c r="A247" s="11">
        <v>2018</v>
      </c>
      <c r="B247" s="11">
        <v>136</v>
      </c>
      <c r="C247" s="11">
        <v>1</v>
      </c>
      <c r="D247" s="11" t="s">
        <v>601</v>
      </c>
      <c r="E247" s="11" t="s">
        <v>890</v>
      </c>
      <c r="F247" s="11" t="s">
        <v>890</v>
      </c>
      <c r="G247" s="11" t="s">
        <v>542</v>
      </c>
      <c r="H247" s="11">
        <v>0</v>
      </c>
      <c r="I247" s="11">
        <v>539</v>
      </c>
      <c r="J247" s="225">
        <v>43353</v>
      </c>
      <c r="K247" s="225">
        <v>43353</v>
      </c>
      <c r="L247" s="11">
        <v>61</v>
      </c>
      <c r="M247" s="11">
        <v>93</v>
      </c>
      <c r="N247" s="11" t="s">
        <v>413</v>
      </c>
      <c r="O247" s="11">
        <v>64</v>
      </c>
      <c r="P247" s="11" t="s">
        <v>541</v>
      </c>
      <c r="Q247" s="11">
        <v>19288195</v>
      </c>
      <c r="R247" s="11" t="s">
        <v>423</v>
      </c>
      <c r="S247" s="26">
        <v>10043385</v>
      </c>
      <c r="T247" s="26"/>
      <c r="U247" s="26"/>
      <c r="V247" s="26">
        <v>10043385</v>
      </c>
      <c r="W247" s="11" t="str">
        <f>VLOOKUP(MONTH(J247),'PLANO DISPONIBILIDADES 28-04-20'!$W$2:$X$13,2,0)</f>
        <v>SEPTIEMBRE</v>
      </c>
      <c r="X247" s="11" t="str">
        <f>VLOOKUP(L247,'PLANO PREDIS EJECUCIONES'!$J$2:$Y$217,16,0)</f>
        <v>3-1-1-02-03-01-0000-00</v>
      </c>
    </row>
    <row r="248" spans="1:24" x14ac:dyDescent="0.25">
      <c r="A248" s="11">
        <v>2018</v>
      </c>
      <c r="B248" s="11">
        <v>136</v>
      </c>
      <c r="C248" s="11">
        <v>1</v>
      </c>
      <c r="D248" s="11" t="s">
        <v>601</v>
      </c>
      <c r="E248" s="11" t="s">
        <v>890</v>
      </c>
      <c r="F248" s="11" t="s">
        <v>890</v>
      </c>
      <c r="G248" s="11" t="s">
        <v>542</v>
      </c>
      <c r="H248" s="11">
        <v>0</v>
      </c>
      <c r="I248" s="11">
        <v>540</v>
      </c>
      <c r="J248" s="225">
        <v>43353</v>
      </c>
      <c r="K248" s="225">
        <v>43353</v>
      </c>
      <c r="L248" s="11">
        <v>54</v>
      </c>
      <c r="M248" s="11">
        <v>13</v>
      </c>
      <c r="N248" s="11" t="s">
        <v>413</v>
      </c>
      <c r="O248" s="11">
        <v>61</v>
      </c>
      <c r="P248" s="11" t="s">
        <v>543</v>
      </c>
      <c r="Q248" s="11">
        <v>830511165</v>
      </c>
      <c r="R248" s="11" t="s">
        <v>421</v>
      </c>
      <c r="S248" s="26">
        <v>19000000</v>
      </c>
      <c r="T248" s="26"/>
      <c r="U248" s="26"/>
      <c r="V248" s="26">
        <v>19000000</v>
      </c>
      <c r="W248" s="11" t="str">
        <f>VLOOKUP(MONTH(J248),'PLANO DISPONIBILIDADES 28-04-20'!$W$2:$X$13,2,0)</f>
        <v>SEPTIEMBRE</v>
      </c>
      <c r="X248" s="11" t="str">
        <f>VLOOKUP(L248,'PLANO PREDIS EJECUCIONES'!$J$2:$Y$217,16,0)</f>
        <v>3-1-1-02-03-01-0000-00</v>
      </c>
    </row>
    <row r="249" spans="1:24" x14ac:dyDescent="0.25">
      <c r="A249" s="11">
        <v>2018</v>
      </c>
      <c r="B249" s="11">
        <v>136</v>
      </c>
      <c r="C249" s="11">
        <v>1</v>
      </c>
      <c r="D249" s="11" t="s">
        <v>601</v>
      </c>
      <c r="E249" s="11" t="s">
        <v>890</v>
      </c>
      <c r="F249" s="11" t="s">
        <v>890</v>
      </c>
      <c r="G249" s="11" t="s">
        <v>542</v>
      </c>
      <c r="H249" s="11">
        <v>0</v>
      </c>
      <c r="I249" s="11">
        <v>553</v>
      </c>
      <c r="J249" s="225">
        <v>43355</v>
      </c>
      <c r="K249" s="225">
        <v>43355</v>
      </c>
      <c r="L249" s="11">
        <v>1</v>
      </c>
      <c r="M249" s="11">
        <v>41</v>
      </c>
      <c r="N249" s="11" t="s">
        <v>413</v>
      </c>
      <c r="O249" s="11">
        <v>3</v>
      </c>
      <c r="P249" s="11" t="s">
        <v>541</v>
      </c>
      <c r="Q249" s="11">
        <v>79888947</v>
      </c>
      <c r="R249" s="11" t="s">
        <v>412</v>
      </c>
      <c r="S249" s="26">
        <v>10043385</v>
      </c>
      <c r="T249" s="26"/>
      <c r="U249" s="26"/>
      <c r="V249" s="26">
        <v>10043385</v>
      </c>
      <c r="W249" s="11" t="str">
        <f>VLOOKUP(MONTH(J249),'PLANO DISPONIBILIDADES 28-04-20'!$W$2:$X$13,2,0)</f>
        <v>SEPTIEMBRE</v>
      </c>
      <c r="X249" s="11" t="str">
        <f>VLOOKUP(L249,'PLANO PREDIS EJECUCIONES'!$J$2:$Y$217,16,0)</f>
        <v>3-1-1-02-03-01-0000-00</v>
      </c>
    </row>
    <row r="250" spans="1:24" x14ac:dyDescent="0.25">
      <c r="A250" s="11">
        <v>2018</v>
      </c>
      <c r="B250" s="11">
        <v>136</v>
      </c>
      <c r="C250" s="11">
        <v>1</v>
      </c>
      <c r="D250" s="11" t="s">
        <v>601</v>
      </c>
      <c r="E250" s="11" t="s">
        <v>890</v>
      </c>
      <c r="F250" s="11" t="s">
        <v>890</v>
      </c>
      <c r="G250" s="11" t="s">
        <v>542</v>
      </c>
      <c r="H250" s="11">
        <v>0</v>
      </c>
      <c r="I250" s="11">
        <v>554</v>
      </c>
      <c r="J250" s="225">
        <v>43355</v>
      </c>
      <c r="K250" s="225">
        <v>43355</v>
      </c>
      <c r="L250" s="11">
        <v>6</v>
      </c>
      <c r="M250" s="11">
        <v>50</v>
      </c>
      <c r="N250" s="11" t="s">
        <v>413</v>
      </c>
      <c r="O250" s="11">
        <v>8</v>
      </c>
      <c r="P250" s="11" t="s">
        <v>541</v>
      </c>
      <c r="Q250" s="11">
        <v>52148467</v>
      </c>
      <c r="R250" s="11" t="s">
        <v>417</v>
      </c>
      <c r="S250" s="26">
        <v>8034708</v>
      </c>
      <c r="T250" s="26"/>
      <c r="U250" s="26"/>
      <c r="V250" s="26">
        <v>8034708</v>
      </c>
      <c r="W250" s="11" t="str">
        <f>VLOOKUP(MONTH(J250),'PLANO DISPONIBILIDADES 28-04-20'!$W$2:$X$13,2,0)</f>
        <v>SEPTIEMBRE</v>
      </c>
      <c r="X250" s="11" t="str">
        <f>VLOOKUP(L250,'PLANO PREDIS EJECUCIONES'!$J$2:$Y$217,16,0)</f>
        <v>3-1-1-02-03-01-0000-00</v>
      </c>
    </row>
    <row r="251" spans="1:24" x14ac:dyDescent="0.25">
      <c r="A251" s="11">
        <v>2018</v>
      </c>
      <c r="B251" s="11">
        <v>136</v>
      </c>
      <c r="C251" s="11">
        <v>1</v>
      </c>
      <c r="D251" s="11" t="s">
        <v>601</v>
      </c>
      <c r="E251" s="11" t="s">
        <v>890</v>
      </c>
      <c r="F251" s="11" t="s">
        <v>890</v>
      </c>
      <c r="G251" s="11" t="s">
        <v>542</v>
      </c>
      <c r="H251" s="11">
        <v>0</v>
      </c>
      <c r="I251" s="11">
        <v>568</v>
      </c>
      <c r="J251" s="225">
        <v>43356</v>
      </c>
      <c r="K251" s="225">
        <v>43356</v>
      </c>
      <c r="L251" s="11">
        <v>20</v>
      </c>
      <c r="M251" s="11">
        <v>39</v>
      </c>
      <c r="N251" s="11" t="s">
        <v>413</v>
      </c>
      <c r="O251" s="11">
        <v>33</v>
      </c>
      <c r="P251" s="11" t="s">
        <v>541</v>
      </c>
      <c r="Q251" s="11">
        <v>79730608</v>
      </c>
      <c r="R251" s="11" t="s">
        <v>419</v>
      </c>
      <c r="S251" s="26">
        <v>8034708</v>
      </c>
      <c r="T251" s="26"/>
      <c r="U251" s="26"/>
      <c r="V251" s="26">
        <v>8034708</v>
      </c>
      <c r="W251" s="11" t="str">
        <f>VLOOKUP(MONTH(J251),'PLANO DISPONIBILIDADES 28-04-20'!$W$2:$X$13,2,0)</f>
        <v>SEPTIEMBRE</v>
      </c>
      <c r="X251" s="11" t="str">
        <f>VLOOKUP(L251,'PLANO PREDIS EJECUCIONES'!$J$2:$Y$217,16,0)</f>
        <v>3-1-1-02-03-01-0000-00</v>
      </c>
    </row>
    <row r="252" spans="1:24" x14ac:dyDescent="0.25">
      <c r="A252" s="11">
        <v>2018</v>
      </c>
      <c r="B252" s="11">
        <v>136</v>
      </c>
      <c r="C252" s="11">
        <v>1</v>
      </c>
      <c r="D252" s="11" t="s">
        <v>601</v>
      </c>
      <c r="E252" s="11" t="s">
        <v>890</v>
      </c>
      <c r="F252" s="11" t="s">
        <v>890</v>
      </c>
      <c r="G252" s="11" t="s">
        <v>542</v>
      </c>
      <c r="H252" s="11">
        <v>0</v>
      </c>
      <c r="I252" s="11">
        <v>569</v>
      </c>
      <c r="J252" s="225">
        <v>43356</v>
      </c>
      <c r="K252" s="225">
        <v>43356</v>
      </c>
      <c r="L252" s="11">
        <v>74</v>
      </c>
      <c r="M252" s="11">
        <v>99</v>
      </c>
      <c r="N252" s="11" t="s">
        <v>413</v>
      </c>
      <c r="O252" s="11">
        <v>70</v>
      </c>
      <c r="P252" s="11" t="s">
        <v>541</v>
      </c>
      <c r="Q252" s="11">
        <v>9396901</v>
      </c>
      <c r="R252" s="11" t="s">
        <v>429</v>
      </c>
      <c r="S252" s="26">
        <v>10043385</v>
      </c>
      <c r="T252" s="26"/>
      <c r="U252" s="26"/>
      <c r="V252" s="26">
        <v>10043385</v>
      </c>
      <c r="W252" s="11" t="str">
        <f>VLOOKUP(MONTH(J252),'PLANO DISPONIBILIDADES 28-04-20'!$W$2:$X$13,2,0)</f>
        <v>SEPTIEMBRE</v>
      </c>
      <c r="X252" s="11" t="str">
        <f>VLOOKUP(L252,'PLANO PREDIS EJECUCIONES'!$J$2:$Y$217,16,0)</f>
        <v>3-1-1-02-03-01-0000-00</v>
      </c>
    </row>
    <row r="253" spans="1:24" x14ac:dyDescent="0.25">
      <c r="A253" s="11">
        <v>2018</v>
      </c>
      <c r="B253" s="11">
        <v>136</v>
      </c>
      <c r="C253" s="11">
        <v>1</v>
      </c>
      <c r="D253" s="11" t="s">
        <v>601</v>
      </c>
      <c r="E253" s="11" t="s">
        <v>890</v>
      </c>
      <c r="F253" s="11" t="s">
        <v>890</v>
      </c>
      <c r="G253" s="11" t="s">
        <v>542</v>
      </c>
      <c r="H253" s="11">
        <v>0</v>
      </c>
      <c r="I253" s="11">
        <v>577</v>
      </c>
      <c r="J253" s="225">
        <v>43360</v>
      </c>
      <c r="K253" s="225">
        <v>43360</v>
      </c>
      <c r="L253" s="11">
        <v>73</v>
      </c>
      <c r="M253" s="11">
        <v>101</v>
      </c>
      <c r="N253" s="11" t="s">
        <v>413</v>
      </c>
      <c r="O253" s="11">
        <v>80</v>
      </c>
      <c r="P253" s="11" t="s">
        <v>541</v>
      </c>
      <c r="Q253" s="11">
        <v>1015394490</v>
      </c>
      <c r="R253" s="11" t="s">
        <v>428</v>
      </c>
      <c r="S253" s="26">
        <v>8034708</v>
      </c>
      <c r="T253" s="26"/>
      <c r="U253" s="26"/>
      <c r="V253" s="26">
        <v>8034708</v>
      </c>
      <c r="W253" s="11" t="str">
        <f>VLOOKUP(MONTH(J253),'PLANO DISPONIBILIDADES 28-04-20'!$W$2:$X$13,2,0)</f>
        <v>SEPTIEMBRE</v>
      </c>
      <c r="X253" s="11" t="str">
        <f>VLOOKUP(L253,'PLANO PREDIS EJECUCIONES'!$J$2:$Y$217,16,0)</f>
        <v>3-1-1-02-03-01-0000-00</v>
      </c>
    </row>
    <row r="254" spans="1:24" x14ac:dyDescent="0.25">
      <c r="A254" s="11">
        <v>2018</v>
      </c>
      <c r="B254" s="11">
        <v>136</v>
      </c>
      <c r="C254" s="11">
        <v>1</v>
      </c>
      <c r="D254" s="11" t="s">
        <v>601</v>
      </c>
      <c r="E254" s="11" t="s">
        <v>890</v>
      </c>
      <c r="F254" s="11" t="s">
        <v>890</v>
      </c>
      <c r="G254" s="11" t="s">
        <v>542</v>
      </c>
      <c r="H254" s="11">
        <v>0</v>
      </c>
      <c r="I254" s="11">
        <v>586</v>
      </c>
      <c r="J254" s="225">
        <v>43363</v>
      </c>
      <c r="K254" s="225">
        <v>43363</v>
      </c>
      <c r="L254" s="11">
        <v>7</v>
      </c>
      <c r="M254" s="11">
        <v>36</v>
      </c>
      <c r="N254" s="11" t="s">
        <v>413</v>
      </c>
      <c r="O254" s="11">
        <v>12</v>
      </c>
      <c r="P254" s="11" t="s">
        <v>541</v>
      </c>
      <c r="Q254" s="11">
        <v>79302075</v>
      </c>
      <c r="R254" s="11" t="s">
        <v>418</v>
      </c>
      <c r="S254" s="26">
        <v>10043385</v>
      </c>
      <c r="T254" s="26"/>
      <c r="U254" s="26"/>
      <c r="V254" s="26">
        <v>10043385</v>
      </c>
      <c r="W254" s="11" t="str">
        <f>VLOOKUP(MONTH(J254),'PLANO DISPONIBILIDADES 28-04-20'!$W$2:$X$13,2,0)</f>
        <v>SEPTIEMBRE</v>
      </c>
      <c r="X254" s="11" t="str">
        <f>VLOOKUP(L254,'PLANO PREDIS EJECUCIONES'!$J$2:$Y$217,16,0)</f>
        <v>3-1-1-02-03-01-0000-00</v>
      </c>
    </row>
    <row r="255" spans="1:24" x14ac:dyDescent="0.25">
      <c r="A255" s="11">
        <v>2018</v>
      </c>
      <c r="B255" s="11">
        <v>136</v>
      </c>
      <c r="C255" s="11">
        <v>1</v>
      </c>
      <c r="D255" s="11" t="s">
        <v>601</v>
      </c>
      <c r="E255" s="11" t="s">
        <v>890</v>
      </c>
      <c r="F255" s="11" t="s">
        <v>890</v>
      </c>
      <c r="G255" s="11" t="s">
        <v>542</v>
      </c>
      <c r="H255" s="11">
        <v>0</v>
      </c>
      <c r="I255" s="11">
        <v>587</v>
      </c>
      <c r="J255" s="225">
        <v>43363</v>
      </c>
      <c r="K255" s="225">
        <v>43363</v>
      </c>
      <c r="L255" s="11">
        <v>70</v>
      </c>
      <c r="M255" s="11">
        <v>103</v>
      </c>
      <c r="N255" s="11" t="s">
        <v>413</v>
      </c>
      <c r="O255" s="11">
        <v>81</v>
      </c>
      <c r="P255" s="11" t="s">
        <v>541</v>
      </c>
      <c r="Q255" s="11">
        <v>19246720</v>
      </c>
      <c r="R255" s="11" t="s">
        <v>426</v>
      </c>
      <c r="S255" s="26">
        <v>8034708</v>
      </c>
      <c r="T255" s="26"/>
      <c r="U255" s="26"/>
      <c r="V255" s="26">
        <v>8034708</v>
      </c>
      <c r="W255" s="11" t="str">
        <f>VLOOKUP(MONTH(J255),'PLANO DISPONIBILIDADES 28-04-20'!$W$2:$X$13,2,0)</f>
        <v>SEPTIEMBRE</v>
      </c>
      <c r="X255" s="11" t="str">
        <f>VLOOKUP(L255,'PLANO PREDIS EJECUCIONES'!$J$2:$Y$217,16,0)</f>
        <v>3-1-1-02-03-01-0000-00</v>
      </c>
    </row>
    <row r="256" spans="1:24" x14ac:dyDescent="0.25">
      <c r="A256" s="11">
        <v>2018</v>
      </c>
      <c r="B256" s="11">
        <v>136</v>
      </c>
      <c r="C256" s="11">
        <v>1</v>
      </c>
      <c r="D256" s="11" t="s">
        <v>601</v>
      </c>
      <c r="E256" s="11" t="s">
        <v>890</v>
      </c>
      <c r="F256" s="11" t="s">
        <v>890</v>
      </c>
      <c r="G256" s="11" t="s">
        <v>542</v>
      </c>
      <c r="H256" s="11">
        <v>0</v>
      </c>
      <c r="I256" s="11">
        <v>601</v>
      </c>
      <c r="J256" s="225">
        <v>43376</v>
      </c>
      <c r="K256" s="225">
        <v>43376</v>
      </c>
      <c r="L256" s="11">
        <v>2</v>
      </c>
      <c r="M256" s="11">
        <v>37</v>
      </c>
      <c r="N256" s="11" t="s">
        <v>413</v>
      </c>
      <c r="O256" s="11">
        <v>2</v>
      </c>
      <c r="P256" s="11" t="s">
        <v>541</v>
      </c>
      <c r="Q256" s="11">
        <v>80191977</v>
      </c>
      <c r="R256" s="11" t="s">
        <v>415</v>
      </c>
      <c r="S256" s="26">
        <v>10043385</v>
      </c>
      <c r="T256" s="26"/>
      <c r="U256" s="26"/>
      <c r="V256" s="26">
        <v>10043385</v>
      </c>
      <c r="W256" s="11" t="str">
        <f>VLOOKUP(MONTH(J256),'PLANO DISPONIBILIDADES 28-04-20'!$W$2:$X$13,2,0)</f>
        <v>OCTUBRE</v>
      </c>
      <c r="X256" s="11" t="str">
        <f>VLOOKUP(L256,'PLANO PREDIS EJECUCIONES'!$J$2:$Y$217,16,0)</f>
        <v>3-1-1-02-03-01-0000-00</v>
      </c>
    </row>
    <row r="257" spans="1:24" x14ac:dyDescent="0.25">
      <c r="A257" s="11">
        <v>2018</v>
      </c>
      <c r="B257" s="11">
        <v>136</v>
      </c>
      <c r="C257" s="11">
        <v>1</v>
      </c>
      <c r="D257" s="11" t="s">
        <v>601</v>
      </c>
      <c r="E257" s="11" t="s">
        <v>890</v>
      </c>
      <c r="F257" s="11" t="s">
        <v>890</v>
      </c>
      <c r="G257" s="11" t="s">
        <v>542</v>
      </c>
      <c r="H257" s="11">
        <v>0</v>
      </c>
      <c r="I257" s="11">
        <v>610</v>
      </c>
      <c r="J257" s="225">
        <v>43377</v>
      </c>
      <c r="K257" s="225">
        <v>43377</v>
      </c>
      <c r="L257" s="11">
        <v>22</v>
      </c>
      <c r="M257" s="11">
        <v>87</v>
      </c>
      <c r="N257" s="11" t="s">
        <v>413</v>
      </c>
      <c r="O257" s="11">
        <v>16</v>
      </c>
      <c r="P257" s="11" t="s">
        <v>541</v>
      </c>
      <c r="Q257" s="11">
        <v>51866305</v>
      </c>
      <c r="R257" s="11" t="s">
        <v>420</v>
      </c>
      <c r="S257" s="26">
        <v>10043385</v>
      </c>
      <c r="T257" s="26"/>
      <c r="U257" s="26"/>
      <c r="V257" s="26">
        <v>10043385</v>
      </c>
      <c r="W257" s="11" t="str">
        <f>VLOOKUP(MONTH(J257),'PLANO DISPONIBILIDADES 28-04-20'!$W$2:$X$13,2,0)</f>
        <v>OCTUBRE</v>
      </c>
      <c r="X257" s="11" t="str">
        <f>VLOOKUP(L257,'PLANO PREDIS EJECUCIONES'!$J$2:$Y$217,16,0)</f>
        <v>3-1-1-02-03-01-0000-00</v>
      </c>
    </row>
    <row r="258" spans="1:24" x14ac:dyDescent="0.25">
      <c r="A258" s="11">
        <v>2018</v>
      </c>
      <c r="B258" s="11">
        <v>136</v>
      </c>
      <c r="C258" s="11">
        <v>1</v>
      </c>
      <c r="D258" s="11" t="s">
        <v>601</v>
      </c>
      <c r="E258" s="11" t="s">
        <v>890</v>
      </c>
      <c r="F258" s="11" t="s">
        <v>890</v>
      </c>
      <c r="G258" s="11" t="s">
        <v>542</v>
      </c>
      <c r="H258" s="11">
        <v>0</v>
      </c>
      <c r="I258" s="11">
        <v>611</v>
      </c>
      <c r="J258" s="225">
        <v>43377</v>
      </c>
      <c r="K258" s="225">
        <v>43377</v>
      </c>
      <c r="L258" s="11">
        <v>61</v>
      </c>
      <c r="M258" s="11">
        <v>93</v>
      </c>
      <c r="N258" s="11" t="s">
        <v>413</v>
      </c>
      <c r="O258" s="11">
        <v>64</v>
      </c>
      <c r="P258" s="11" t="s">
        <v>541</v>
      </c>
      <c r="Q258" s="11">
        <v>19288195</v>
      </c>
      <c r="R258" s="11" t="s">
        <v>423</v>
      </c>
      <c r="S258" s="26">
        <v>10043385</v>
      </c>
      <c r="T258" s="26"/>
      <c r="U258" s="26"/>
      <c r="V258" s="26">
        <v>10043385</v>
      </c>
      <c r="W258" s="11" t="str">
        <f>VLOOKUP(MONTH(J258),'PLANO DISPONIBILIDADES 28-04-20'!$W$2:$X$13,2,0)</f>
        <v>OCTUBRE</v>
      </c>
      <c r="X258" s="11" t="str">
        <f>VLOOKUP(L258,'PLANO PREDIS EJECUCIONES'!$J$2:$Y$217,16,0)</f>
        <v>3-1-1-02-03-01-0000-00</v>
      </c>
    </row>
    <row r="259" spans="1:24" x14ac:dyDescent="0.25">
      <c r="A259" s="11">
        <v>2018</v>
      </c>
      <c r="B259" s="11">
        <v>136</v>
      </c>
      <c r="C259" s="11">
        <v>1</v>
      </c>
      <c r="D259" s="11" t="s">
        <v>601</v>
      </c>
      <c r="E259" s="11" t="s">
        <v>890</v>
      </c>
      <c r="F259" s="11" t="s">
        <v>890</v>
      </c>
      <c r="G259" s="11" t="s">
        <v>542</v>
      </c>
      <c r="H259" s="11">
        <v>0</v>
      </c>
      <c r="I259" s="11">
        <v>613</v>
      </c>
      <c r="J259" s="225">
        <v>43377</v>
      </c>
      <c r="K259" s="225">
        <v>43377</v>
      </c>
      <c r="L259" s="11">
        <v>20</v>
      </c>
      <c r="M259" s="11">
        <v>39</v>
      </c>
      <c r="N259" s="11" t="s">
        <v>413</v>
      </c>
      <c r="O259" s="11">
        <v>33</v>
      </c>
      <c r="P259" s="11" t="s">
        <v>541</v>
      </c>
      <c r="Q259" s="11">
        <v>79730608</v>
      </c>
      <c r="R259" s="11" t="s">
        <v>419</v>
      </c>
      <c r="S259" s="26">
        <v>8034708</v>
      </c>
      <c r="T259" s="26"/>
      <c r="U259" s="26"/>
      <c r="V259" s="26">
        <v>8034708</v>
      </c>
      <c r="W259" s="11" t="str">
        <f>VLOOKUP(MONTH(J259),'PLANO DISPONIBILIDADES 28-04-20'!$W$2:$X$13,2,0)</f>
        <v>OCTUBRE</v>
      </c>
      <c r="X259" s="11" t="str">
        <f>VLOOKUP(L259,'PLANO PREDIS EJECUCIONES'!$J$2:$Y$217,16,0)</f>
        <v>3-1-1-02-03-01-0000-00</v>
      </c>
    </row>
    <row r="260" spans="1:24" x14ac:dyDescent="0.25">
      <c r="A260" s="11">
        <v>2018</v>
      </c>
      <c r="B260" s="11">
        <v>136</v>
      </c>
      <c r="C260" s="11">
        <v>1</v>
      </c>
      <c r="D260" s="11" t="s">
        <v>601</v>
      </c>
      <c r="E260" s="11" t="s">
        <v>890</v>
      </c>
      <c r="F260" s="11" t="s">
        <v>890</v>
      </c>
      <c r="G260" s="11" t="s">
        <v>542</v>
      </c>
      <c r="H260" s="11">
        <v>0</v>
      </c>
      <c r="I260" s="11">
        <v>614</v>
      </c>
      <c r="J260" s="225">
        <v>43377</v>
      </c>
      <c r="K260" s="225">
        <v>43377</v>
      </c>
      <c r="L260" s="11">
        <v>6</v>
      </c>
      <c r="M260" s="11">
        <v>50</v>
      </c>
      <c r="N260" s="11" t="s">
        <v>413</v>
      </c>
      <c r="O260" s="11">
        <v>8</v>
      </c>
      <c r="P260" s="11" t="s">
        <v>541</v>
      </c>
      <c r="Q260" s="11">
        <v>52148467</v>
      </c>
      <c r="R260" s="11" t="s">
        <v>417</v>
      </c>
      <c r="S260" s="26">
        <v>8034708</v>
      </c>
      <c r="T260" s="26"/>
      <c r="U260" s="26"/>
      <c r="V260" s="26">
        <v>8034708</v>
      </c>
      <c r="W260" s="11" t="str">
        <f>VLOOKUP(MONTH(J260),'PLANO DISPONIBILIDADES 28-04-20'!$W$2:$X$13,2,0)</f>
        <v>OCTUBRE</v>
      </c>
      <c r="X260" s="11" t="str">
        <f>VLOOKUP(L260,'PLANO PREDIS EJECUCIONES'!$J$2:$Y$217,16,0)</f>
        <v>3-1-1-02-03-01-0000-00</v>
      </c>
    </row>
    <row r="261" spans="1:24" x14ac:dyDescent="0.25">
      <c r="A261" s="11">
        <v>2018</v>
      </c>
      <c r="B261" s="11">
        <v>136</v>
      </c>
      <c r="C261" s="11">
        <v>1</v>
      </c>
      <c r="D261" s="11" t="s">
        <v>601</v>
      </c>
      <c r="E261" s="11" t="s">
        <v>890</v>
      </c>
      <c r="F261" s="11" t="s">
        <v>890</v>
      </c>
      <c r="G261" s="11" t="s">
        <v>542</v>
      </c>
      <c r="H261" s="11">
        <v>0</v>
      </c>
      <c r="I261" s="11">
        <v>629</v>
      </c>
      <c r="J261" s="225">
        <v>43378</v>
      </c>
      <c r="K261" s="225">
        <v>43378</v>
      </c>
      <c r="L261" s="11">
        <v>62</v>
      </c>
      <c r="M261" s="11">
        <v>100</v>
      </c>
      <c r="N261" s="11" t="s">
        <v>413</v>
      </c>
      <c r="O261" s="11">
        <v>66</v>
      </c>
      <c r="P261" s="11" t="s">
        <v>541</v>
      </c>
      <c r="Q261" s="11">
        <v>13747799</v>
      </c>
      <c r="R261" s="11" t="s">
        <v>424</v>
      </c>
      <c r="S261" s="26">
        <v>8034708</v>
      </c>
      <c r="T261" s="26"/>
      <c r="U261" s="26"/>
      <c r="V261" s="26">
        <v>8034708</v>
      </c>
      <c r="W261" s="11" t="str">
        <f>VLOOKUP(MONTH(J261),'PLANO DISPONIBILIDADES 28-04-20'!$W$2:$X$13,2,0)</f>
        <v>OCTUBRE</v>
      </c>
      <c r="X261" s="11" t="str">
        <f>VLOOKUP(L261,'PLANO PREDIS EJECUCIONES'!$J$2:$Y$217,16,0)</f>
        <v>3-1-1-02-03-01-0000-00</v>
      </c>
    </row>
    <row r="262" spans="1:24" x14ac:dyDescent="0.25">
      <c r="A262" s="11">
        <v>2018</v>
      </c>
      <c r="B262" s="11">
        <v>136</v>
      </c>
      <c r="C262" s="11">
        <v>1</v>
      </c>
      <c r="D262" s="11" t="s">
        <v>601</v>
      </c>
      <c r="E262" s="11" t="s">
        <v>890</v>
      </c>
      <c r="F262" s="11" t="s">
        <v>890</v>
      </c>
      <c r="G262" s="11" t="s">
        <v>542</v>
      </c>
      <c r="H262" s="11">
        <v>0</v>
      </c>
      <c r="I262" s="11">
        <v>646</v>
      </c>
      <c r="J262" s="225">
        <v>43382</v>
      </c>
      <c r="K262" s="225">
        <v>43382</v>
      </c>
      <c r="L262" s="11">
        <v>1</v>
      </c>
      <c r="M262" s="11">
        <v>41</v>
      </c>
      <c r="N262" s="11" t="s">
        <v>413</v>
      </c>
      <c r="O262" s="11">
        <v>3</v>
      </c>
      <c r="P262" s="11" t="s">
        <v>541</v>
      </c>
      <c r="Q262" s="11">
        <v>79888947</v>
      </c>
      <c r="R262" s="11" t="s">
        <v>412</v>
      </c>
      <c r="S262" s="26">
        <v>10043385</v>
      </c>
      <c r="T262" s="26"/>
      <c r="U262" s="26"/>
      <c r="V262" s="26">
        <v>10043385</v>
      </c>
      <c r="W262" s="11" t="str">
        <f>VLOOKUP(MONTH(J262),'PLANO DISPONIBILIDADES 28-04-20'!$W$2:$X$13,2,0)</f>
        <v>OCTUBRE</v>
      </c>
      <c r="X262" s="11" t="str">
        <f>VLOOKUP(L262,'PLANO PREDIS EJECUCIONES'!$J$2:$Y$217,16,0)</f>
        <v>3-1-1-02-03-01-0000-00</v>
      </c>
    </row>
    <row r="263" spans="1:24" x14ac:dyDescent="0.25">
      <c r="A263" s="11">
        <v>2018</v>
      </c>
      <c r="B263" s="11">
        <v>136</v>
      </c>
      <c r="C263" s="11">
        <v>1</v>
      </c>
      <c r="D263" s="11" t="s">
        <v>601</v>
      </c>
      <c r="E263" s="11" t="s">
        <v>890</v>
      </c>
      <c r="F263" s="11" t="s">
        <v>890</v>
      </c>
      <c r="G263" s="11" t="s">
        <v>542</v>
      </c>
      <c r="H263" s="11">
        <v>0</v>
      </c>
      <c r="I263" s="11">
        <v>650</v>
      </c>
      <c r="J263" s="225">
        <v>43382</v>
      </c>
      <c r="K263" s="225">
        <v>43382</v>
      </c>
      <c r="L263" s="11">
        <v>54</v>
      </c>
      <c r="M263" s="11">
        <v>13</v>
      </c>
      <c r="N263" s="11" t="s">
        <v>413</v>
      </c>
      <c r="O263" s="11">
        <v>61</v>
      </c>
      <c r="P263" s="11" t="s">
        <v>543</v>
      </c>
      <c r="Q263" s="11">
        <v>830511165</v>
      </c>
      <c r="R263" s="11" t="s">
        <v>421</v>
      </c>
      <c r="S263" s="26">
        <v>19000000</v>
      </c>
      <c r="T263" s="26"/>
      <c r="U263" s="26"/>
      <c r="V263" s="26">
        <v>19000000</v>
      </c>
      <c r="W263" s="11" t="str">
        <f>VLOOKUP(MONTH(J263),'PLANO DISPONIBILIDADES 28-04-20'!$W$2:$X$13,2,0)</f>
        <v>OCTUBRE</v>
      </c>
      <c r="X263" s="11" t="str">
        <f>VLOOKUP(L263,'PLANO PREDIS EJECUCIONES'!$J$2:$Y$217,16,0)</f>
        <v>3-1-1-02-03-01-0000-00</v>
      </c>
    </row>
    <row r="264" spans="1:24" x14ac:dyDescent="0.25">
      <c r="A264" s="11">
        <v>2018</v>
      </c>
      <c r="B264" s="11">
        <v>136</v>
      </c>
      <c r="C264" s="11">
        <v>1</v>
      </c>
      <c r="D264" s="11" t="s">
        <v>601</v>
      </c>
      <c r="E264" s="11" t="s">
        <v>890</v>
      </c>
      <c r="F264" s="11" t="s">
        <v>890</v>
      </c>
      <c r="G264" s="11" t="s">
        <v>542</v>
      </c>
      <c r="H264" s="11">
        <v>0</v>
      </c>
      <c r="I264" s="11">
        <v>655</v>
      </c>
      <c r="J264" s="225">
        <v>43382</v>
      </c>
      <c r="K264" s="225">
        <v>43382</v>
      </c>
      <c r="L264" s="11">
        <v>74</v>
      </c>
      <c r="M264" s="11">
        <v>99</v>
      </c>
      <c r="N264" s="11" t="s">
        <v>413</v>
      </c>
      <c r="O264" s="11">
        <v>70</v>
      </c>
      <c r="P264" s="11" t="s">
        <v>541</v>
      </c>
      <c r="Q264" s="11">
        <v>9396901</v>
      </c>
      <c r="R264" s="11" t="s">
        <v>429</v>
      </c>
      <c r="S264" s="26">
        <v>10043385</v>
      </c>
      <c r="T264" s="26"/>
      <c r="U264" s="26"/>
      <c r="V264" s="26">
        <v>10043385</v>
      </c>
      <c r="W264" s="11" t="str">
        <f>VLOOKUP(MONTH(J264),'PLANO DISPONIBILIDADES 28-04-20'!$W$2:$X$13,2,0)</f>
        <v>OCTUBRE</v>
      </c>
      <c r="X264" s="11" t="str">
        <f>VLOOKUP(L264,'PLANO PREDIS EJECUCIONES'!$J$2:$Y$217,16,0)</f>
        <v>3-1-1-02-03-01-0000-00</v>
      </c>
    </row>
    <row r="265" spans="1:24" x14ac:dyDescent="0.25">
      <c r="A265" s="11">
        <v>2018</v>
      </c>
      <c r="B265" s="11">
        <v>136</v>
      </c>
      <c r="C265" s="11">
        <v>1</v>
      </c>
      <c r="D265" s="11" t="s">
        <v>601</v>
      </c>
      <c r="E265" s="11" t="s">
        <v>890</v>
      </c>
      <c r="F265" s="11" t="s">
        <v>890</v>
      </c>
      <c r="G265" s="11" t="s">
        <v>542</v>
      </c>
      <c r="H265" s="11">
        <v>0</v>
      </c>
      <c r="I265" s="11">
        <v>658</v>
      </c>
      <c r="J265" s="225">
        <v>43384</v>
      </c>
      <c r="K265" s="225">
        <v>43384</v>
      </c>
      <c r="L265" s="11">
        <v>7</v>
      </c>
      <c r="M265" s="11">
        <v>36</v>
      </c>
      <c r="N265" s="11" t="s">
        <v>413</v>
      </c>
      <c r="O265" s="11">
        <v>12</v>
      </c>
      <c r="P265" s="11" t="s">
        <v>541</v>
      </c>
      <c r="Q265" s="11">
        <v>79302075</v>
      </c>
      <c r="R265" s="11" t="s">
        <v>418</v>
      </c>
      <c r="S265" s="26">
        <v>10043385</v>
      </c>
      <c r="T265" s="26"/>
      <c r="U265" s="26"/>
      <c r="V265" s="26">
        <v>10043385</v>
      </c>
      <c r="W265" s="11" t="str">
        <f>VLOOKUP(MONTH(J265),'PLANO DISPONIBILIDADES 28-04-20'!$W$2:$X$13,2,0)</f>
        <v>OCTUBRE</v>
      </c>
      <c r="X265" s="11" t="str">
        <f>VLOOKUP(L265,'PLANO PREDIS EJECUCIONES'!$J$2:$Y$217,16,0)</f>
        <v>3-1-1-02-03-01-0000-00</v>
      </c>
    </row>
    <row r="266" spans="1:24" x14ac:dyDescent="0.25">
      <c r="A266" s="11">
        <v>2018</v>
      </c>
      <c r="B266" s="11">
        <v>136</v>
      </c>
      <c r="C266" s="11">
        <v>1</v>
      </c>
      <c r="D266" s="11" t="s">
        <v>601</v>
      </c>
      <c r="E266" s="11" t="s">
        <v>890</v>
      </c>
      <c r="F266" s="11" t="s">
        <v>890</v>
      </c>
      <c r="G266" s="11" t="s">
        <v>542</v>
      </c>
      <c r="H266" s="11">
        <v>0</v>
      </c>
      <c r="I266" s="11">
        <v>665</v>
      </c>
      <c r="J266" s="225">
        <v>43389</v>
      </c>
      <c r="K266" s="225">
        <v>43389</v>
      </c>
      <c r="L266" s="11">
        <v>73</v>
      </c>
      <c r="M266" s="11">
        <v>101</v>
      </c>
      <c r="N266" s="11" t="s">
        <v>413</v>
      </c>
      <c r="O266" s="11">
        <v>80</v>
      </c>
      <c r="P266" s="11" t="s">
        <v>541</v>
      </c>
      <c r="Q266" s="11">
        <v>1015394490</v>
      </c>
      <c r="R266" s="11" t="s">
        <v>428</v>
      </c>
      <c r="S266" s="26">
        <v>8034708</v>
      </c>
      <c r="T266" s="26"/>
      <c r="U266" s="26"/>
      <c r="V266" s="26">
        <v>8034708</v>
      </c>
      <c r="W266" s="11" t="str">
        <f>VLOOKUP(MONTH(J266),'PLANO DISPONIBILIDADES 28-04-20'!$W$2:$X$13,2,0)</f>
        <v>OCTUBRE</v>
      </c>
      <c r="X266" s="11" t="str">
        <f>VLOOKUP(L266,'PLANO PREDIS EJECUCIONES'!$J$2:$Y$217,16,0)</f>
        <v>3-1-1-02-03-01-0000-00</v>
      </c>
    </row>
    <row r="267" spans="1:24" x14ac:dyDescent="0.25">
      <c r="A267" s="11">
        <v>2018</v>
      </c>
      <c r="B267" s="11">
        <v>136</v>
      </c>
      <c r="C267" s="11">
        <v>1</v>
      </c>
      <c r="D267" s="11" t="s">
        <v>601</v>
      </c>
      <c r="E267" s="11" t="s">
        <v>890</v>
      </c>
      <c r="F267" s="11" t="s">
        <v>890</v>
      </c>
      <c r="G267" s="11" t="s">
        <v>542</v>
      </c>
      <c r="H267" s="11">
        <v>0</v>
      </c>
      <c r="I267" s="11">
        <v>681</v>
      </c>
      <c r="J267" s="225">
        <v>43410</v>
      </c>
      <c r="K267" s="225">
        <v>43410</v>
      </c>
      <c r="L267" s="11">
        <v>144</v>
      </c>
      <c r="M267" s="11">
        <v>166</v>
      </c>
      <c r="N267" s="11" t="s">
        <v>413</v>
      </c>
      <c r="O267" s="11">
        <v>103</v>
      </c>
      <c r="P267" s="11" t="s">
        <v>541</v>
      </c>
      <c r="Q267" s="11">
        <v>42051689</v>
      </c>
      <c r="R267" s="11" t="s">
        <v>734</v>
      </c>
      <c r="S267" s="26">
        <v>96687500</v>
      </c>
      <c r="T267" s="26"/>
      <c r="U267" s="26"/>
      <c r="V267" s="26">
        <v>96687500</v>
      </c>
      <c r="W267" s="11" t="str">
        <f>VLOOKUP(MONTH(J267),'PLANO DISPONIBILIDADES 28-04-20'!$W$2:$X$13,2,0)</f>
        <v>NOVIEMBRE</v>
      </c>
      <c r="X267" s="11" t="str">
        <f>VLOOKUP(L267,'PLANO PREDIS EJECUCIONES'!$J$2:$Y$217,16,0)</f>
        <v>3-1-1-02-03-01-0000-00</v>
      </c>
    </row>
    <row r="268" spans="1:24" x14ac:dyDescent="0.25">
      <c r="A268" s="11">
        <v>2018</v>
      </c>
      <c r="B268" s="11">
        <v>136</v>
      </c>
      <c r="C268" s="11">
        <v>1</v>
      </c>
      <c r="D268" s="11" t="s">
        <v>601</v>
      </c>
      <c r="E268" s="11" t="s">
        <v>890</v>
      </c>
      <c r="F268" s="11" t="s">
        <v>890</v>
      </c>
      <c r="G268" s="11" t="s">
        <v>542</v>
      </c>
      <c r="H268" s="11">
        <v>0</v>
      </c>
      <c r="I268" s="11">
        <v>706</v>
      </c>
      <c r="J268" s="225">
        <v>43411</v>
      </c>
      <c r="K268" s="225">
        <v>43411</v>
      </c>
      <c r="L268" s="11">
        <v>6</v>
      </c>
      <c r="M268" s="11">
        <v>50</v>
      </c>
      <c r="N268" s="11" t="s">
        <v>413</v>
      </c>
      <c r="O268" s="11">
        <v>8</v>
      </c>
      <c r="P268" s="11" t="s">
        <v>541</v>
      </c>
      <c r="Q268" s="11">
        <v>52148467</v>
      </c>
      <c r="R268" s="11" t="s">
        <v>417</v>
      </c>
      <c r="S268" s="26">
        <v>8034708</v>
      </c>
      <c r="T268" s="26"/>
      <c r="U268" s="26"/>
      <c r="V268" s="26">
        <v>8034708</v>
      </c>
      <c r="W268" s="11" t="str">
        <f>VLOOKUP(MONTH(J268),'PLANO DISPONIBILIDADES 28-04-20'!$W$2:$X$13,2,0)</f>
        <v>NOVIEMBRE</v>
      </c>
      <c r="X268" s="11" t="str">
        <f>VLOOKUP(L268,'PLANO PREDIS EJECUCIONES'!$J$2:$Y$217,16,0)</f>
        <v>3-1-1-02-03-01-0000-00</v>
      </c>
    </row>
    <row r="269" spans="1:24" x14ac:dyDescent="0.25">
      <c r="A269" s="11">
        <v>2018</v>
      </c>
      <c r="B269" s="11">
        <v>136</v>
      </c>
      <c r="C269" s="11">
        <v>1</v>
      </c>
      <c r="D269" s="11" t="s">
        <v>601</v>
      </c>
      <c r="E269" s="11" t="s">
        <v>890</v>
      </c>
      <c r="F269" s="11" t="s">
        <v>890</v>
      </c>
      <c r="G269" s="11" t="s">
        <v>542</v>
      </c>
      <c r="H269" s="11">
        <v>0</v>
      </c>
      <c r="I269" s="11">
        <v>710</v>
      </c>
      <c r="J269" s="225">
        <v>43411</v>
      </c>
      <c r="K269" s="225">
        <v>43411</v>
      </c>
      <c r="L269" s="11">
        <v>20</v>
      </c>
      <c r="M269" s="11">
        <v>39</v>
      </c>
      <c r="N269" s="11" t="s">
        <v>413</v>
      </c>
      <c r="O269" s="11">
        <v>33</v>
      </c>
      <c r="P269" s="11" t="s">
        <v>541</v>
      </c>
      <c r="Q269" s="11">
        <v>79730608</v>
      </c>
      <c r="R269" s="11" t="s">
        <v>419</v>
      </c>
      <c r="S269" s="26">
        <v>8034708</v>
      </c>
      <c r="T269" s="26"/>
      <c r="U269" s="26"/>
      <c r="V269" s="26">
        <v>8034708</v>
      </c>
      <c r="W269" s="11" t="str">
        <f>VLOOKUP(MONTH(J269),'PLANO DISPONIBILIDADES 28-04-20'!$W$2:$X$13,2,0)</f>
        <v>NOVIEMBRE</v>
      </c>
      <c r="X269" s="11" t="str">
        <f>VLOOKUP(L269,'PLANO PREDIS EJECUCIONES'!$J$2:$Y$217,16,0)</f>
        <v>3-1-1-02-03-01-0000-00</v>
      </c>
    </row>
    <row r="270" spans="1:24" x14ac:dyDescent="0.25">
      <c r="A270" s="11">
        <v>2018</v>
      </c>
      <c r="B270" s="11">
        <v>136</v>
      </c>
      <c r="C270" s="11">
        <v>1</v>
      </c>
      <c r="D270" s="11" t="s">
        <v>601</v>
      </c>
      <c r="E270" s="11" t="s">
        <v>890</v>
      </c>
      <c r="F270" s="11" t="s">
        <v>890</v>
      </c>
      <c r="G270" s="11" t="s">
        <v>542</v>
      </c>
      <c r="H270" s="11">
        <v>0</v>
      </c>
      <c r="I270" s="11">
        <v>718</v>
      </c>
      <c r="J270" s="225">
        <v>43413</v>
      </c>
      <c r="K270" s="225">
        <v>43413</v>
      </c>
      <c r="L270" s="11">
        <v>70</v>
      </c>
      <c r="M270" s="11">
        <v>103</v>
      </c>
      <c r="N270" s="11" t="s">
        <v>413</v>
      </c>
      <c r="O270" s="11">
        <v>81</v>
      </c>
      <c r="P270" s="11" t="s">
        <v>541</v>
      </c>
      <c r="Q270" s="11">
        <v>19246720</v>
      </c>
      <c r="R270" s="11" t="s">
        <v>426</v>
      </c>
      <c r="S270" s="26">
        <v>8034708</v>
      </c>
      <c r="T270" s="26"/>
      <c r="U270" s="26"/>
      <c r="V270" s="26">
        <v>8034708</v>
      </c>
      <c r="W270" s="11" t="str">
        <f>VLOOKUP(MONTH(J270),'PLANO DISPONIBILIDADES 28-04-20'!$W$2:$X$13,2,0)</f>
        <v>NOVIEMBRE</v>
      </c>
      <c r="X270" s="11" t="str">
        <f>VLOOKUP(L270,'PLANO PREDIS EJECUCIONES'!$J$2:$Y$217,16,0)</f>
        <v>3-1-1-02-03-01-0000-00</v>
      </c>
    </row>
    <row r="271" spans="1:24" x14ac:dyDescent="0.25">
      <c r="A271" s="11">
        <v>2018</v>
      </c>
      <c r="B271" s="11">
        <v>136</v>
      </c>
      <c r="C271" s="11">
        <v>1</v>
      </c>
      <c r="D271" s="11" t="s">
        <v>601</v>
      </c>
      <c r="E271" s="11" t="s">
        <v>890</v>
      </c>
      <c r="F271" s="11" t="s">
        <v>890</v>
      </c>
      <c r="G271" s="11" t="s">
        <v>542</v>
      </c>
      <c r="H271" s="11">
        <v>0</v>
      </c>
      <c r="I271" s="11">
        <v>719</v>
      </c>
      <c r="J271" s="225">
        <v>43413</v>
      </c>
      <c r="K271" s="225">
        <v>43413</v>
      </c>
      <c r="L271" s="11">
        <v>2</v>
      </c>
      <c r="M271" s="11">
        <v>37</v>
      </c>
      <c r="N271" s="11" t="s">
        <v>413</v>
      </c>
      <c r="O271" s="11">
        <v>2</v>
      </c>
      <c r="P271" s="11" t="s">
        <v>541</v>
      </c>
      <c r="Q271" s="11">
        <v>80191977</v>
      </c>
      <c r="R271" s="11" t="s">
        <v>415</v>
      </c>
      <c r="S271" s="26">
        <v>10043385</v>
      </c>
      <c r="T271" s="26"/>
      <c r="U271" s="26"/>
      <c r="V271" s="26">
        <v>10043385</v>
      </c>
      <c r="W271" s="11" t="str">
        <f>VLOOKUP(MONTH(J271),'PLANO DISPONIBILIDADES 28-04-20'!$W$2:$X$13,2,0)</f>
        <v>NOVIEMBRE</v>
      </c>
      <c r="X271" s="11" t="str">
        <f>VLOOKUP(L271,'PLANO PREDIS EJECUCIONES'!$J$2:$Y$217,16,0)</f>
        <v>3-1-1-02-03-01-0000-00</v>
      </c>
    </row>
    <row r="272" spans="1:24" x14ac:dyDescent="0.25">
      <c r="A272" s="11">
        <v>2018</v>
      </c>
      <c r="B272" s="11">
        <v>136</v>
      </c>
      <c r="C272" s="11">
        <v>1</v>
      </c>
      <c r="D272" s="11" t="s">
        <v>601</v>
      </c>
      <c r="E272" s="11" t="s">
        <v>890</v>
      </c>
      <c r="F272" s="11" t="s">
        <v>890</v>
      </c>
      <c r="G272" s="11" t="s">
        <v>542</v>
      </c>
      <c r="H272" s="11">
        <v>0</v>
      </c>
      <c r="I272" s="11">
        <v>721</v>
      </c>
      <c r="J272" s="225">
        <v>43413</v>
      </c>
      <c r="K272" s="225">
        <v>43413</v>
      </c>
      <c r="L272" s="11">
        <v>54</v>
      </c>
      <c r="M272" s="11">
        <v>13</v>
      </c>
      <c r="N272" s="11" t="s">
        <v>413</v>
      </c>
      <c r="O272" s="11">
        <v>61</v>
      </c>
      <c r="P272" s="11" t="s">
        <v>543</v>
      </c>
      <c r="Q272" s="11">
        <v>830511165</v>
      </c>
      <c r="R272" s="11" t="s">
        <v>421</v>
      </c>
      <c r="S272" s="26">
        <v>19000000</v>
      </c>
      <c r="T272" s="26"/>
      <c r="U272" s="26"/>
      <c r="V272" s="26">
        <v>19000000</v>
      </c>
      <c r="W272" s="11" t="str">
        <f>VLOOKUP(MONTH(J272),'PLANO DISPONIBILIDADES 28-04-20'!$W$2:$X$13,2,0)</f>
        <v>NOVIEMBRE</v>
      </c>
      <c r="X272" s="11" t="str">
        <f>VLOOKUP(L272,'PLANO PREDIS EJECUCIONES'!$J$2:$Y$217,16,0)</f>
        <v>3-1-1-02-03-01-0000-00</v>
      </c>
    </row>
    <row r="273" spans="1:24" x14ac:dyDescent="0.25">
      <c r="A273" s="11">
        <v>2018</v>
      </c>
      <c r="B273" s="11">
        <v>136</v>
      </c>
      <c r="C273" s="11">
        <v>1</v>
      </c>
      <c r="D273" s="11" t="s">
        <v>601</v>
      </c>
      <c r="E273" s="11" t="s">
        <v>890</v>
      </c>
      <c r="F273" s="11" t="s">
        <v>890</v>
      </c>
      <c r="G273" s="11" t="s">
        <v>542</v>
      </c>
      <c r="H273" s="11">
        <v>0</v>
      </c>
      <c r="I273" s="11">
        <v>722</v>
      </c>
      <c r="J273" s="225">
        <v>43413</v>
      </c>
      <c r="K273" s="225">
        <v>43413</v>
      </c>
      <c r="L273" s="11">
        <v>61</v>
      </c>
      <c r="M273" s="11">
        <v>93</v>
      </c>
      <c r="N273" s="11" t="s">
        <v>413</v>
      </c>
      <c r="O273" s="11">
        <v>64</v>
      </c>
      <c r="P273" s="11" t="s">
        <v>541</v>
      </c>
      <c r="Q273" s="11">
        <v>19288195</v>
      </c>
      <c r="R273" s="11" t="s">
        <v>423</v>
      </c>
      <c r="S273" s="26">
        <v>10043385</v>
      </c>
      <c r="T273" s="26"/>
      <c r="U273" s="26"/>
      <c r="V273" s="26">
        <v>10043385</v>
      </c>
      <c r="W273" s="11" t="str">
        <f>VLOOKUP(MONTH(J273),'PLANO DISPONIBILIDADES 28-04-20'!$W$2:$X$13,2,0)</f>
        <v>NOVIEMBRE</v>
      </c>
      <c r="X273" s="11" t="str">
        <f>VLOOKUP(L273,'PLANO PREDIS EJECUCIONES'!$J$2:$Y$217,16,0)</f>
        <v>3-1-1-02-03-01-0000-00</v>
      </c>
    </row>
    <row r="274" spans="1:24" x14ac:dyDescent="0.25">
      <c r="A274" s="11">
        <v>2018</v>
      </c>
      <c r="B274" s="11">
        <v>136</v>
      </c>
      <c r="C274" s="11">
        <v>1</v>
      </c>
      <c r="D274" s="11" t="s">
        <v>601</v>
      </c>
      <c r="E274" s="11" t="s">
        <v>890</v>
      </c>
      <c r="F274" s="11" t="s">
        <v>890</v>
      </c>
      <c r="G274" s="11" t="s">
        <v>542</v>
      </c>
      <c r="H274" s="11">
        <v>0</v>
      </c>
      <c r="I274" s="11">
        <v>723</v>
      </c>
      <c r="J274" s="225">
        <v>43413</v>
      </c>
      <c r="K274" s="225">
        <v>43413</v>
      </c>
      <c r="L274" s="11">
        <v>74</v>
      </c>
      <c r="M274" s="11">
        <v>99</v>
      </c>
      <c r="N274" s="11" t="s">
        <v>413</v>
      </c>
      <c r="O274" s="11">
        <v>70</v>
      </c>
      <c r="P274" s="11" t="s">
        <v>541</v>
      </c>
      <c r="Q274" s="11">
        <v>9396901</v>
      </c>
      <c r="R274" s="11" t="s">
        <v>429</v>
      </c>
      <c r="S274" s="26">
        <v>10043385</v>
      </c>
      <c r="T274" s="26"/>
      <c r="U274" s="26"/>
      <c r="V274" s="26">
        <v>10043385</v>
      </c>
      <c r="W274" s="11" t="str">
        <f>VLOOKUP(MONTH(J274),'PLANO DISPONIBILIDADES 28-04-20'!$W$2:$X$13,2,0)</f>
        <v>NOVIEMBRE</v>
      </c>
      <c r="X274" s="11" t="str">
        <f>VLOOKUP(L274,'PLANO PREDIS EJECUCIONES'!$J$2:$Y$217,16,0)</f>
        <v>3-1-1-02-03-01-0000-00</v>
      </c>
    </row>
    <row r="275" spans="1:24" x14ac:dyDescent="0.25">
      <c r="A275" s="11">
        <v>2018</v>
      </c>
      <c r="B275" s="11">
        <v>136</v>
      </c>
      <c r="C275" s="11">
        <v>1</v>
      </c>
      <c r="D275" s="11" t="s">
        <v>601</v>
      </c>
      <c r="E275" s="11" t="s">
        <v>890</v>
      </c>
      <c r="F275" s="11" t="s">
        <v>890</v>
      </c>
      <c r="G275" s="11" t="s">
        <v>542</v>
      </c>
      <c r="H275" s="11">
        <v>0</v>
      </c>
      <c r="I275" s="11">
        <v>727</v>
      </c>
      <c r="J275" s="225">
        <v>43413</v>
      </c>
      <c r="K275" s="225">
        <v>43413</v>
      </c>
      <c r="L275" s="11">
        <v>1</v>
      </c>
      <c r="M275" s="11">
        <v>41</v>
      </c>
      <c r="N275" s="11" t="s">
        <v>413</v>
      </c>
      <c r="O275" s="11">
        <v>3</v>
      </c>
      <c r="P275" s="11" t="s">
        <v>541</v>
      </c>
      <c r="Q275" s="11">
        <v>79888947</v>
      </c>
      <c r="R275" s="11" t="s">
        <v>412</v>
      </c>
      <c r="S275" s="26">
        <v>10043385</v>
      </c>
      <c r="T275" s="26"/>
      <c r="U275" s="26"/>
      <c r="V275" s="26">
        <v>10043385</v>
      </c>
      <c r="W275" s="11" t="str">
        <f>VLOOKUP(MONTH(J275),'PLANO DISPONIBILIDADES 28-04-20'!$W$2:$X$13,2,0)</f>
        <v>NOVIEMBRE</v>
      </c>
      <c r="X275" s="11" t="str">
        <f>VLOOKUP(L275,'PLANO PREDIS EJECUCIONES'!$J$2:$Y$217,16,0)</f>
        <v>3-1-1-02-03-01-0000-00</v>
      </c>
    </row>
    <row r="276" spans="1:24" x14ac:dyDescent="0.25">
      <c r="A276" s="11">
        <v>2018</v>
      </c>
      <c r="B276" s="11">
        <v>136</v>
      </c>
      <c r="C276" s="11">
        <v>1</v>
      </c>
      <c r="D276" s="11" t="s">
        <v>601</v>
      </c>
      <c r="E276" s="11" t="s">
        <v>890</v>
      </c>
      <c r="F276" s="11" t="s">
        <v>890</v>
      </c>
      <c r="G276" s="11" t="s">
        <v>542</v>
      </c>
      <c r="H276" s="11">
        <v>0</v>
      </c>
      <c r="I276" s="11">
        <v>736</v>
      </c>
      <c r="J276" s="225">
        <v>43417</v>
      </c>
      <c r="K276" s="225">
        <v>43417</v>
      </c>
      <c r="L276" s="11">
        <v>22</v>
      </c>
      <c r="M276" s="11">
        <v>87</v>
      </c>
      <c r="N276" s="11" t="s">
        <v>413</v>
      </c>
      <c r="O276" s="11">
        <v>16</v>
      </c>
      <c r="P276" s="11" t="s">
        <v>541</v>
      </c>
      <c r="Q276" s="11">
        <v>51866305</v>
      </c>
      <c r="R276" s="11" t="s">
        <v>420</v>
      </c>
      <c r="S276" s="26">
        <v>10043385</v>
      </c>
      <c r="T276" s="26"/>
      <c r="U276" s="26"/>
      <c r="V276" s="26">
        <v>10043385</v>
      </c>
      <c r="W276" s="11" t="str">
        <f>VLOOKUP(MONTH(J276),'PLANO DISPONIBILIDADES 28-04-20'!$W$2:$X$13,2,0)</f>
        <v>NOVIEMBRE</v>
      </c>
      <c r="X276" s="11" t="str">
        <f>VLOOKUP(L276,'PLANO PREDIS EJECUCIONES'!$J$2:$Y$217,16,0)</f>
        <v>3-1-1-02-03-01-0000-00</v>
      </c>
    </row>
    <row r="277" spans="1:24" x14ac:dyDescent="0.25">
      <c r="A277" s="11">
        <v>2018</v>
      </c>
      <c r="B277" s="11">
        <v>136</v>
      </c>
      <c r="C277" s="11">
        <v>1</v>
      </c>
      <c r="D277" s="11" t="s">
        <v>601</v>
      </c>
      <c r="E277" s="11" t="s">
        <v>890</v>
      </c>
      <c r="F277" s="11" t="s">
        <v>890</v>
      </c>
      <c r="G277" s="11" t="s">
        <v>542</v>
      </c>
      <c r="H277" s="11">
        <v>0</v>
      </c>
      <c r="I277" s="11">
        <v>748</v>
      </c>
      <c r="J277" s="225">
        <v>43417</v>
      </c>
      <c r="K277" s="225">
        <v>43417</v>
      </c>
      <c r="L277" s="11">
        <v>62</v>
      </c>
      <c r="M277" s="11">
        <v>100</v>
      </c>
      <c r="N277" s="11" t="s">
        <v>413</v>
      </c>
      <c r="O277" s="11">
        <v>66</v>
      </c>
      <c r="P277" s="11" t="s">
        <v>541</v>
      </c>
      <c r="Q277" s="11">
        <v>13747799</v>
      </c>
      <c r="R277" s="11" t="s">
        <v>424</v>
      </c>
      <c r="S277" s="26">
        <v>8034708</v>
      </c>
      <c r="T277" s="26"/>
      <c r="U277" s="26"/>
      <c r="V277" s="26">
        <v>8034708</v>
      </c>
      <c r="W277" s="11" t="str">
        <f>VLOOKUP(MONTH(J277),'PLANO DISPONIBILIDADES 28-04-20'!$W$2:$X$13,2,0)</f>
        <v>NOVIEMBRE</v>
      </c>
      <c r="X277" s="11" t="str">
        <f>VLOOKUP(L277,'PLANO PREDIS EJECUCIONES'!$J$2:$Y$217,16,0)</f>
        <v>3-1-1-02-03-01-0000-00</v>
      </c>
    </row>
    <row r="278" spans="1:24" x14ac:dyDescent="0.25">
      <c r="A278" s="11">
        <v>2018</v>
      </c>
      <c r="B278" s="11">
        <v>136</v>
      </c>
      <c r="C278" s="11">
        <v>1</v>
      </c>
      <c r="D278" s="11" t="s">
        <v>601</v>
      </c>
      <c r="E278" s="11" t="s">
        <v>890</v>
      </c>
      <c r="F278" s="11" t="s">
        <v>890</v>
      </c>
      <c r="G278" s="11" t="s">
        <v>542</v>
      </c>
      <c r="H278" s="11">
        <v>0</v>
      </c>
      <c r="I278" s="11">
        <v>757</v>
      </c>
      <c r="J278" s="225">
        <v>43420</v>
      </c>
      <c r="K278" s="225">
        <v>43420</v>
      </c>
      <c r="L278" s="11">
        <v>73</v>
      </c>
      <c r="M278" s="11">
        <v>101</v>
      </c>
      <c r="N278" s="11" t="s">
        <v>413</v>
      </c>
      <c r="O278" s="11">
        <v>80</v>
      </c>
      <c r="P278" s="11" t="s">
        <v>541</v>
      </c>
      <c r="Q278" s="11">
        <v>1015394490</v>
      </c>
      <c r="R278" s="11" t="s">
        <v>428</v>
      </c>
      <c r="S278" s="26">
        <v>8034708</v>
      </c>
      <c r="T278" s="26"/>
      <c r="U278" s="26"/>
      <c r="V278" s="26">
        <v>8034708</v>
      </c>
      <c r="W278" s="11" t="str">
        <f>VLOOKUP(MONTH(J278),'PLANO DISPONIBILIDADES 28-04-20'!$W$2:$X$13,2,0)</f>
        <v>NOVIEMBRE</v>
      </c>
      <c r="X278" s="11" t="str">
        <f>VLOOKUP(L278,'PLANO PREDIS EJECUCIONES'!$J$2:$Y$217,16,0)</f>
        <v>3-1-1-02-03-01-0000-00</v>
      </c>
    </row>
    <row r="279" spans="1:24" x14ac:dyDescent="0.25">
      <c r="A279" s="11">
        <v>2018</v>
      </c>
      <c r="B279" s="11">
        <v>136</v>
      </c>
      <c r="C279" s="11">
        <v>1</v>
      </c>
      <c r="D279" s="11" t="s">
        <v>601</v>
      </c>
      <c r="E279" s="11" t="s">
        <v>890</v>
      </c>
      <c r="F279" s="11" t="s">
        <v>890</v>
      </c>
      <c r="G279" s="11" t="s">
        <v>542</v>
      </c>
      <c r="H279" s="11">
        <v>0</v>
      </c>
      <c r="I279" s="11">
        <v>759</v>
      </c>
      <c r="J279" s="225">
        <v>43420</v>
      </c>
      <c r="K279" s="225">
        <v>43420</v>
      </c>
      <c r="L279" s="11">
        <v>7</v>
      </c>
      <c r="M279" s="11">
        <v>36</v>
      </c>
      <c r="N279" s="11" t="s">
        <v>413</v>
      </c>
      <c r="O279" s="11">
        <v>12</v>
      </c>
      <c r="P279" s="11" t="s">
        <v>541</v>
      </c>
      <c r="Q279" s="11">
        <v>79302075</v>
      </c>
      <c r="R279" s="11" t="s">
        <v>418</v>
      </c>
      <c r="S279" s="26">
        <v>10043385</v>
      </c>
      <c r="T279" s="26"/>
      <c r="U279" s="26"/>
      <c r="V279" s="26">
        <v>10043385</v>
      </c>
      <c r="W279" s="11" t="str">
        <f>VLOOKUP(MONTH(J279),'PLANO DISPONIBILIDADES 28-04-20'!$W$2:$X$13,2,0)</f>
        <v>NOVIEMBRE</v>
      </c>
      <c r="X279" s="11" t="str">
        <f>VLOOKUP(L279,'PLANO PREDIS EJECUCIONES'!$J$2:$Y$217,16,0)</f>
        <v>3-1-1-02-03-01-0000-00</v>
      </c>
    </row>
    <row r="280" spans="1:24" x14ac:dyDescent="0.25">
      <c r="A280" s="11">
        <v>2018</v>
      </c>
      <c r="B280" s="11">
        <v>136</v>
      </c>
      <c r="C280" s="11">
        <v>1</v>
      </c>
      <c r="D280" s="11" t="s">
        <v>601</v>
      </c>
      <c r="E280" s="11" t="s">
        <v>890</v>
      </c>
      <c r="F280" s="11" t="s">
        <v>890</v>
      </c>
      <c r="G280" s="11" t="s">
        <v>542</v>
      </c>
      <c r="H280" s="11">
        <v>0</v>
      </c>
      <c r="I280" s="11">
        <v>761</v>
      </c>
      <c r="J280" s="225">
        <v>43425</v>
      </c>
      <c r="K280" s="225">
        <v>43425</v>
      </c>
      <c r="L280" s="11">
        <v>69</v>
      </c>
      <c r="M280" s="11">
        <v>104</v>
      </c>
      <c r="N280" s="11" t="s">
        <v>413</v>
      </c>
      <c r="O280" s="11">
        <v>69</v>
      </c>
      <c r="P280" s="11" t="s">
        <v>543</v>
      </c>
      <c r="Q280" s="11">
        <v>830135855</v>
      </c>
      <c r="R280" s="11" t="s">
        <v>425</v>
      </c>
      <c r="S280" s="26">
        <v>20086770</v>
      </c>
      <c r="T280" s="26"/>
      <c r="U280" s="26"/>
      <c r="V280" s="26">
        <v>20086770</v>
      </c>
      <c r="W280" s="11" t="str">
        <f>VLOOKUP(MONTH(J280),'PLANO DISPONIBILIDADES 28-04-20'!$W$2:$X$13,2,0)</f>
        <v>NOVIEMBRE</v>
      </c>
      <c r="X280" s="11" t="str">
        <f>VLOOKUP(L280,'PLANO PREDIS EJECUCIONES'!$J$2:$Y$217,16,0)</f>
        <v>3-1-1-02-03-01-0000-00</v>
      </c>
    </row>
    <row r="281" spans="1:24" x14ac:dyDescent="0.25">
      <c r="A281" s="11">
        <v>2018</v>
      </c>
      <c r="B281" s="11">
        <v>136</v>
      </c>
      <c r="C281" s="11">
        <v>1</v>
      </c>
      <c r="D281" s="11" t="s">
        <v>601</v>
      </c>
      <c r="E281" s="11" t="s">
        <v>890</v>
      </c>
      <c r="F281" s="11" t="s">
        <v>890</v>
      </c>
      <c r="G281" s="11" t="s">
        <v>542</v>
      </c>
      <c r="H281" s="11">
        <v>0</v>
      </c>
      <c r="I281" s="11">
        <v>783</v>
      </c>
      <c r="J281" s="225">
        <v>43440</v>
      </c>
      <c r="K281" s="225">
        <v>43440</v>
      </c>
      <c r="L281" s="11">
        <v>2</v>
      </c>
      <c r="M281" s="11">
        <v>37</v>
      </c>
      <c r="N281" s="11" t="s">
        <v>413</v>
      </c>
      <c r="O281" s="11">
        <v>2</v>
      </c>
      <c r="P281" s="11" t="s">
        <v>541</v>
      </c>
      <c r="Q281" s="11">
        <v>80191977</v>
      </c>
      <c r="R281" s="11" t="s">
        <v>415</v>
      </c>
      <c r="S281" s="26">
        <v>10043385</v>
      </c>
      <c r="T281" s="26"/>
      <c r="U281" s="26"/>
      <c r="V281" s="26">
        <v>10043385</v>
      </c>
      <c r="W281" s="11" t="str">
        <f>VLOOKUP(MONTH(J281),'PLANO DISPONIBILIDADES 28-04-20'!$W$2:$X$13,2,0)</f>
        <v>DICIEMBRE</v>
      </c>
      <c r="X281" s="11" t="str">
        <f>VLOOKUP(L281,'PLANO PREDIS EJECUCIONES'!$J$2:$Y$217,16,0)</f>
        <v>3-1-1-02-03-01-0000-00</v>
      </c>
    </row>
    <row r="282" spans="1:24" x14ac:dyDescent="0.25">
      <c r="A282" s="11">
        <v>2018</v>
      </c>
      <c r="B282" s="11">
        <v>136</v>
      </c>
      <c r="C282" s="11">
        <v>1</v>
      </c>
      <c r="D282" s="11" t="s">
        <v>601</v>
      </c>
      <c r="E282" s="11" t="s">
        <v>890</v>
      </c>
      <c r="F282" s="11" t="s">
        <v>890</v>
      </c>
      <c r="G282" s="11" t="s">
        <v>542</v>
      </c>
      <c r="H282" s="11">
        <v>0</v>
      </c>
      <c r="I282" s="11">
        <v>784</v>
      </c>
      <c r="J282" s="225">
        <v>43440</v>
      </c>
      <c r="K282" s="225">
        <v>43440</v>
      </c>
      <c r="L282" s="11">
        <v>172</v>
      </c>
      <c r="M282" s="11">
        <v>183</v>
      </c>
      <c r="N282" s="11" t="s">
        <v>413</v>
      </c>
      <c r="O282" s="11">
        <v>113</v>
      </c>
      <c r="P282" s="11" t="s">
        <v>543</v>
      </c>
      <c r="Q282" s="11">
        <v>830004006</v>
      </c>
      <c r="R282" s="11" t="s">
        <v>814</v>
      </c>
      <c r="S282" s="26">
        <v>18000000</v>
      </c>
      <c r="T282" s="26"/>
      <c r="U282" s="26"/>
      <c r="V282" s="26">
        <v>18000000</v>
      </c>
      <c r="W282" s="11" t="str">
        <f>VLOOKUP(MONTH(J282),'PLANO DISPONIBILIDADES 28-04-20'!$W$2:$X$13,2,0)</f>
        <v>DICIEMBRE</v>
      </c>
      <c r="X282" s="11" t="str">
        <f>VLOOKUP(L282,'PLANO PREDIS EJECUCIONES'!$J$2:$Y$217,16,0)</f>
        <v>3-1-1-02-03-01-0000-00</v>
      </c>
    </row>
    <row r="283" spans="1:24" x14ac:dyDescent="0.25">
      <c r="A283" s="11">
        <v>2018</v>
      </c>
      <c r="B283" s="11">
        <v>136</v>
      </c>
      <c r="C283" s="11">
        <v>1</v>
      </c>
      <c r="D283" s="11" t="s">
        <v>601</v>
      </c>
      <c r="E283" s="11" t="s">
        <v>890</v>
      </c>
      <c r="F283" s="11" t="s">
        <v>890</v>
      </c>
      <c r="G283" s="11" t="s">
        <v>542</v>
      </c>
      <c r="H283" s="11">
        <v>0</v>
      </c>
      <c r="I283" s="11">
        <v>794</v>
      </c>
      <c r="J283" s="225">
        <v>43440</v>
      </c>
      <c r="K283" s="225">
        <v>43440</v>
      </c>
      <c r="L283" s="11">
        <v>6</v>
      </c>
      <c r="M283" s="11">
        <v>50</v>
      </c>
      <c r="N283" s="11" t="s">
        <v>413</v>
      </c>
      <c r="O283" s="11">
        <v>8</v>
      </c>
      <c r="P283" s="11" t="s">
        <v>541</v>
      </c>
      <c r="Q283" s="11">
        <v>52148467</v>
      </c>
      <c r="R283" s="11" t="s">
        <v>417</v>
      </c>
      <c r="S283" s="26">
        <v>8034708</v>
      </c>
      <c r="T283" s="26"/>
      <c r="U283" s="26"/>
      <c r="V283" s="26">
        <v>8034708</v>
      </c>
      <c r="W283" s="11" t="str">
        <f>VLOOKUP(MONTH(J283),'PLANO DISPONIBILIDADES 28-04-20'!$W$2:$X$13,2,0)</f>
        <v>DICIEMBRE</v>
      </c>
      <c r="X283" s="11" t="str">
        <f>VLOOKUP(L283,'PLANO PREDIS EJECUCIONES'!$J$2:$Y$217,16,0)</f>
        <v>3-1-1-02-03-01-0000-00</v>
      </c>
    </row>
    <row r="284" spans="1:24" x14ac:dyDescent="0.25">
      <c r="A284" s="11">
        <v>2018</v>
      </c>
      <c r="B284" s="11">
        <v>136</v>
      </c>
      <c r="C284" s="11">
        <v>1</v>
      </c>
      <c r="D284" s="11" t="s">
        <v>601</v>
      </c>
      <c r="E284" s="11" t="s">
        <v>890</v>
      </c>
      <c r="F284" s="11" t="s">
        <v>890</v>
      </c>
      <c r="G284" s="11" t="s">
        <v>542</v>
      </c>
      <c r="H284" s="11">
        <v>0</v>
      </c>
      <c r="I284" s="11">
        <v>800</v>
      </c>
      <c r="J284" s="225">
        <v>43440</v>
      </c>
      <c r="K284" s="225">
        <v>43440</v>
      </c>
      <c r="L284" s="11">
        <v>20</v>
      </c>
      <c r="M284" s="11">
        <v>39</v>
      </c>
      <c r="N284" s="11" t="s">
        <v>413</v>
      </c>
      <c r="O284" s="11">
        <v>33</v>
      </c>
      <c r="P284" s="11" t="s">
        <v>541</v>
      </c>
      <c r="Q284" s="11">
        <v>79730608</v>
      </c>
      <c r="R284" s="11" t="s">
        <v>419</v>
      </c>
      <c r="S284" s="26">
        <v>8034708</v>
      </c>
      <c r="T284" s="26"/>
      <c r="U284" s="26"/>
      <c r="V284" s="26">
        <v>8034708</v>
      </c>
      <c r="W284" s="11" t="str">
        <f>VLOOKUP(MONTH(J284),'PLANO DISPONIBILIDADES 28-04-20'!$W$2:$X$13,2,0)</f>
        <v>DICIEMBRE</v>
      </c>
      <c r="X284" s="11" t="str">
        <f>VLOOKUP(L284,'PLANO PREDIS EJECUCIONES'!$J$2:$Y$217,16,0)</f>
        <v>3-1-1-02-03-01-0000-00</v>
      </c>
    </row>
    <row r="285" spans="1:24" x14ac:dyDescent="0.25">
      <c r="A285" s="11">
        <v>2018</v>
      </c>
      <c r="B285" s="11">
        <v>136</v>
      </c>
      <c r="C285" s="11">
        <v>1</v>
      </c>
      <c r="D285" s="11" t="s">
        <v>601</v>
      </c>
      <c r="E285" s="11" t="s">
        <v>890</v>
      </c>
      <c r="F285" s="11" t="s">
        <v>890</v>
      </c>
      <c r="G285" s="11" t="s">
        <v>542</v>
      </c>
      <c r="H285" s="11">
        <v>0</v>
      </c>
      <c r="I285" s="11">
        <v>801</v>
      </c>
      <c r="J285" s="225">
        <v>43440</v>
      </c>
      <c r="K285" s="225">
        <v>43440</v>
      </c>
      <c r="L285" s="11">
        <v>61</v>
      </c>
      <c r="M285" s="11">
        <v>93</v>
      </c>
      <c r="N285" s="11" t="s">
        <v>413</v>
      </c>
      <c r="O285" s="11">
        <v>64</v>
      </c>
      <c r="P285" s="11" t="s">
        <v>541</v>
      </c>
      <c r="Q285" s="11">
        <v>19288195</v>
      </c>
      <c r="R285" s="11" t="s">
        <v>423</v>
      </c>
      <c r="S285" s="26">
        <v>10043385</v>
      </c>
      <c r="T285" s="26"/>
      <c r="U285" s="26"/>
      <c r="V285" s="26">
        <v>10043385</v>
      </c>
      <c r="W285" s="11" t="str">
        <f>VLOOKUP(MONTH(J285),'PLANO DISPONIBILIDADES 28-04-20'!$W$2:$X$13,2,0)</f>
        <v>DICIEMBRE</v>
      </c>
      <c r="X285" s="11" t="str">
        <f>VLOOKUP(L285,'PLANO PREDIS EJECUCIONES'!$J$2:$Y$217,16,0)</f>
        <v>3-1-1-02-03-01-0000-00</v>
      </c>
    </row>
    <row r="286" spans="1:24" x14ac:dyDescent="0.25">
      <c r="A286" s="11">
        <v>2018</v>
      </c>
      <c r="B286" s="11">
        <v>136</v>
      </c>
      <c r="C286" s="11">
        <v>1</v>
      </c>
      <c r="D286" s="11" t="s">
        <v>601</v>
      </c>
      <c r="E286" s="11" t="s">
        <v>890</v>
      </c>
      <c r="F286" s="11" t="s">
        <v>890</v>
      </c>
      <c r="G286" s="11" t="s">
        <v>542</v>
      </c>
      <c r="H286" s="11">
        <v>0</v>
      </c>
      <c r="I286" s="11">
        <v>812</v>
      </c>
      <c r="J286" s="225">
        <v>43444</v>
      </c>
      <c r="K286" s="225">
        <v>43444</v>
      </c>
      <c r="L286" s="11">
        <v>172</v>
      </c>
      <c r="M286" s="11">
        <v>183</v>
      </c>
      <c r="N286" s="11" t="s">
        <v>413</v>
      </c>
      <c r="O286" s="11">
        <v>113</v>
      </c>
      <c r="P286" s="11" t="s">
        <v>543</v>
      </c>
      <c r="Q286" s="11">
        <v>830004006</v>
      </c>
      <c r="R286" s="11" t="s">
        <v>814</v>
      </c>
      <c r="S286" s="26">
        <v>17400000</v>
      </c>
      <c r="T286" s="26"/>
      <c r="U286" s="26"/>
      <c r="V286" s="26">
        <v>17400000</v>
      </c>
      <c r="W286" s="11" t="str">
        <f>VLOOKUP(MONTH(J286),'PLANO DISPONIBILIDADES 28-04-20'!$W$2:$X$13,2,0)</f>
        <v>DICIEMBRE</v>
      </c>
      <c r="X286" s="11" t="str">
        <f>VLOOKUP(L286,'PLANO PREDIS EJECUCIONES'!$J$2:$Y$217,16,0)</f>
        <v>3-1-1-02-03-01-0000-00</v>
      </c>
    </row>
    <row r="287" spans="1:24" x14ac:dyDescent="0.25">
      <c r="A287" s="11">
        <v>2018</v>
      </c>
      <c r="B287" s="11">
        <v>136</v>
      </c>
      <c r="C287" s="11">
        <v>1</v>
      </c>
      <c r="D287" s="11" t="s">
        <v>601</v>
      </c>
      <c r="E287" s="11" t="s">
        <v>890</v>
      </c>
      <c r="F287" s="11" t="s">
        <v>890</v>
      </c>
      <c r="G287" s="11" t="s">
        <v>542</v>
      </c>
      <c r="H287" s="11">
        <v>0</v>
      </c>
      <c r="I287" s="11">
        <v>816</v>
      </c>
      <c r="J287" s="225">
        <v>43444</v>
      </c>
      <c r="K287" s="225">
        <v>43444</v>
      </c>
      <c r="L287" s="11">
        <v>54</v>
      </c>
      <c r="M287" s="11">
        <v>13</v>
      </c>
      <c r="N287" s="11" t="s">
        <v>413</v>
      </c>
      <c r="O287" s="11">
        <v>61</v>
      </c>
      <c r="P287" s="11" t="s">
        <v>543</v>
      </c>
      <c r="Q287" s="11">
        <v>830511165</v>
      </c>
      <c r="R287" s="11" t="s">
        <v>421</v>
      </c>
      <c r="S287" s="26">
        <v>19000000</v>
      </c>
      <c r="T287" s="26"/>
      <c r="U287" s="26"/>
      <c r="V287" s="26">
        <v>19000000</v>
      </c>
      <c r="W287" s="11" t="str">
        <f>VLOOKUP(MONTH(J287),'PLANO DISPONIBILIDADES 28-04-20'!$W$2:$X$13,2,0)</f>
        <v>DICIEMBRE</v>
      </c>
      <c r="X287" s="11" t="str">
        <f>VLOOKUP(L287,'PLANO PREDIS EJECUCIONES'!$J$2:$Y$217,16,0)</f>
        <v>3-1-1-02-03-01-0000-00</v>
      </c>
    </row>
    <row r="288" spans="1:24" x14ac:dyDescent="0.25">
      <c r="A288" s="11">
        <v>2018</v>
      </c>
      <c r="B288" s="11">
        <v>136</v>
      </c>
      <c r="C288" s="11">
        <v>1</v>
      </c>
      <c r="D288" s="11" t="s">
        <v>601</v>
      </c>
      <c r="E288" s="11" t="s">
        <v>890</v>
      </c>
      <c r="F288" s="11" t="s">
        <v>890</v>
      </c>
      <c r="G288" s="11" t="s">
        <v>542</v>
      </c>
      <c r="H288" s="11">
        <v>0</v>
      </c>
      <c r="I288" s="11">
        <v>822</v>
      </c>
      <c r="J288" s="225">
        <v>43446</v>
      </c>
      <c r="K288" s="225">
        <v>43446</v>
      </c>
      <c r="L288" s="11">
        <v>62</v>
      </c>
      <c r="M288" s="11">
        <v>100</v>
      </c>
      <c r="N288" s="11" t="s">
        <v>413</v>
      </c>
      <c r="O288" s="11">
        <v>66</v>
      </c>
      <c r="P288" s="11" t="s">
        <v>541</v>
      </c>
      <c r="Q288" s="11">
        <v>13747799</v>
      </c>
      <c r="R288" s="11" t="s">
        <v>424</v>
      </c>
      <c r="S288" s="26">
        <v>8034708</v>
      </c>
      <c r="T288" s="26"/>
      <c r="U288" s="26"/>
      <c r="V288" s="26">
        <v>8034708</v>
      </c>
      <c r="W288" s="11" t="str">
        <f>VLOOKUP(MONTH(J288),'PLANO DISPONIBILIDADES 28-04-20'!$W$2:$X$13,2,0)</f>
        <v>DICIEMBRE</v>
      </c>
      <c r="X288" s="11" t="str">
        <f>VLOOKUP(L288,'PLANO PREDIS EJECUCIONES'!$J$2:$Y$217,16,0)</f>
        <v>3-1-1-02-03-01-0000-00</v>
      </c>
    </row>
    <row r="289" spans="1:24" x14ac:dyDescent="0.25">
      <c r="A289" s="11">
        <v>2018</v>
      </c>
      <c r="B289" s="11">
        <v>136</v>
      </c>
      <c r="C289" s="11">
        <v>1</v>
      </c>
      <c r="D289" s="11" t="s">
        <v>601</v>
      </c>
      <c r="E289" s="11" t="s">
        <v>890</v>
      </c>
      <c r="F289" s="11" t="s">
        <v>890</v>
      </c>
      <c r="G289" s="11" t="s">
        <v>542</v>
      </c>
      <c r="H289" s="11">
        <v>0</v>
      </c>
      <c r="I289" s="11">
        <v>829</v>
      </c>
      <c r="J289" s="225">
        <v>43446</v>
      </c>
      <c r="K289" s="225">
        <v>43446</v>
      </c>
      <c r="L289" s="11">
        <v>22</v>
      </c>
      <c r="M289" s="11">
        <v>87</v>
      </c>
      <c r="N289" s="11" t="s">
        <v>413</v>
      </c>
      <c r="O289" s="11">
        <v>16</v>
      </c>
      <c r="P289" s="11" t="s">
        <v>541</v>
      </c>
      <c r="Q289" s="11">
        <v>51866305</v>
      </c>
      <c r="R289" s="11" t="s">
        <v>420</v>
      </c>
      <c r="S289" s="26">
        <v>10043385</v>
      </c>
      <c r="T289" s="26"/>
      <c r="U289" s="26"/>
      <c r="V289" s="26">
        <v>10043385</v>
      </c>
      <c r="W289" s="11" t="str">
        <f>VLOOKUP(MONTH(J289),'PLANO DISPONIBILIDADES 28-04-20'!$W$2:$X$13,2,0)</f>
        <v>DICIEMBRE</v>
      </c>
      <c r="X289" s="11" t="str">
        <f>VLOOKUP(L289,'PLANO PREDIS EJECUCIONES'!$J$2:$Y$217,16,0)</f>
        <v>3-1-1-02-03-01-0000-00</v>
      </c>
    </row>
    <row r="290" spans="1:24" x14ac:dyDescent="0.25">
      <c r="A290" s="11">
        <v>2018</v>
      </c>
      <c r="B290" s="11">
        <v>136</v>
      </c>
      <c r="C290" s="11">
        <v>1</v>
      </c>
      <c r="D290" s="11" t="s">
        <v>601</v>
      </c>
      <c r="E290" s="11" t="s">
        <v>890</v>
      </c>
      <c r="F290" s="11" t="s">
        <v>890</v>
      </c>
      <c r="G290" s="11" t="s">
        <v>542</v>
      </c>
      <c r="H290" s="11">
        <v>0</v>
      </c>
      <c r="I290" s="11">
        <v>840</v>
      </c>
      <c r="J290" s="225">
        <v>43447</v>
      </c>
      <c r="K290" s="225">
        <v>43447</v>
      </c>
      <c r="L290" s="11">
        <v>74</v>
      </c>
      <c r="M290" s="11">
        <v>99</v>
      </c>
      <c r="N290" s="11" t="s">
        <v>413</v>
      </c>
      <c r="O290" s="11">
        <v>70</v>
      </c>
      <c r="P290" s="11" t="s">
        <v>541</v>
      </c>
      <c r="Q290" s="11">
        <v>9396901</v>
      </c>
      <c r="R290" s="11" t="s">
        <v>429</v>
      </c>
      <c r="S290" s="26">
        <v>10043385</v>
      </c>
      <c r="T290" s="26"/>
      <c r="U290" s="26"/>
      <c r="V290" s="26">
        <v>10043385</v>
      </c>
      <c r="W290" s="11" t="str">
        <f>VLOOKUP(MONTH(J290),'PLANO DISPONIBILIDADES 28-04-20'!$W$2:$X$13,2,0)</f>
        <v>DICIEMBRE</v>
      </c>
      <c r="X290" s="11" t="str">
        <f>VLOOKUP(L290,'PLANO PREDIS EJECUCIONES'!$J$2:$Y$217,16,0)</f>
        <v>3-1-1-02-03-01-0000-00</v>
      </c>
    </row>
    <row r="291" spans="1:24" x14ac:dyDescent="0.25">
      <c r="A291" s="11">
        <v>2018</v>
      </c>
      <c r="B291" s="11">
        <v>136</v>
      </c>
      <c r="C291" s="11">
        <v>1</v>
      </c>
      <c r="D291" s="11" t="s">
        <v>601</v>
      </c>
      <c r="E291" s="11" t="s">
        <v>890</v>
      </c>
      <c r="F291" s="11" t="s">
        <v>890</v>
      </c>
      <c r="G291" s="11" t="s">
        <v>542</v>
      </c>
      <c r="H291" s="11">
        <v>0</v>
      </c>
      <c r="I291" s="11">
        <v>841</v>
      </c>
      <c r="J291" s="225">
        <v>43447</v>
      </c>
      <c r="K291" s="225">
        <v>43447</v>
      </c>
      <c r="L291" s="11">
        <v>1</v>
      </c>
      <c r="M291" s="11">
        <v>41</v>
      </c>
      <c r="N291" s="11" t="s">
        <v>413</v>
      </c>
      <c r="O291" s="11">
        <v>3</v>
      </c>
      <c r="P291" s="11" t="s">
        <v>541</v>
      </c>
      <c r="Q291" s="11">
        <v>79888947</v>
      </c>
      <c r="R291" s="11" t="s">
        <v>412</v>
      </c>
      <c r="S291" s="26">
        <v>10043385</v>
      </c>
      <c r="T291" s="26"/>
      <c r="U291" s="26"/>
      <c r="V291" s="26">
        <v>10043385</v>
      </c>
      <c r="W291" s="11" t="str">
        <f>VLOOKUP(MONTH(J291),'PLANO DISPONIBILIDADES 28-04-20'!$W$2:$X$13,2,0)</f>
        <v>DICIEMBRE</v>
      </c>
      <c r="X291" s="11" t="str">
        <f>VLOOKUP(L291,'PLANO PREDIS EJECUCIONES'!$J$2:$Y$217,16,0)</f>
        <v>3-1-1-02-03-01-0000-00</v>
      </c>
    </row>
    <row r="292" spans="1:24" x14ac:dyDescent="0.25">
      <c r="A292" s="11">
        <v>2018</v>
      </c>
      <c r="B292" s="11">
        <v>136</v>
      </c>
      <c r="C292" s="11">
        <v>1</v>
      </c>
      <c r="D292" s="11" t="s">
        <v>601</v>
      </c>
      <c r="E292" s="11" t="s">
        <v>890</v>
      </c>
      <c r="F292" s="11" t="s">
        <v>890</v>
      </c>
      <c r="G292" s="11" t="s">
        <v>542</v>
      </c>
      <c r="H292" s="11">
        <v>0</v>
      </c>
      <c r="I292" s="11">
        <v>842</v>
      </c>
      <c r="J292" s="225">
        <v>43447</v>
      </c>
      <c r="K292" s="225">
        <v>43447</v>
      </c>
      <c r="L292" s="11">
        <v>73</v>
      </c>
      <c r="M292" s="11">
        <v>101</v>
      </c>
      <c r="N292" s="11" t="s">
        <v>413</v>
      </c>
      <c r="O292" s="11">
        <v>80</v>
      </c>
      <c r="P292" s="11" t="s">
        <v>541</v>
      </c>
      <c r="Q292" s="11">
        <v>1015394490</v>
      </c>
      <c r="R292" s="11" t="s">
        <v>428</v>
      </c>
      <c r="S292" s="26">
        <v>8034708</v>
      </c>
      <c r="T292" s="26"/>
      <c r="U292" s="26"/>
      <c r="V292" s="26">
        <v>8034708</v>
      </c>
      <c r="W292" s="11" t="str">
        <f>VLOOKUP(MONTH(J292),'PLANO DISPONIBILIDADES 28-04-20'!$W$2:$X$13,2,0)</f>
        <v>DICIEMBRE</v>
      </c>
      <c r="X292" s="11" t="str">
        <f>VLOOKUP(L292,'PLANO PREDIS EJECUCIONES'!$J$2:$Y$217,16,0)</f>
        <v>3-1-1-02-03-01-0000-00</v>
      </c>
    </row>
    <row r="293" spans="1:24" x14ac:dyDescent="0.25">
      <c r="A293" s="11">
        <v>2018</v>
      </c>
      <c r="B293" s="11">
        <v>136</v>
      </c>
      <c r="C293" s="11">
        <v>1</v>
      </c>
      <c r="D293" s="11" t="s">
        <v>601</v>
      </c>
      <c r="E293" s="11" t="s">
        <v>890</v>
      </c>
      <c r="F293" s="11" t="s">
        <v>890</v>
      </c>
      <c r="G293" s="11" t="s">
        <v>542</v>
      </c>
      <c r="H293" s="11">
        <v>0</v>
      </c>
      <c r="I293" s="11">
        <v>849</v>
      </c>
      <c r="J293" s="225">
        <v>43448</v>
      </c>
      <c r="K293" s="225">
        <v>43448</v>
      </c>
      <c r="L293" s="11">
        <v>78</v>
      </c>
      <c r="M293" s="11">
        <v>102</v>
      </c>
      <c r="N293" s="11" t="s">
        <v>413</v>
      </c>
      <c r="O293" s="11">
        <v>75</v>
      </c>
      <c r="P293" s="11" t="s">
        <v>541</v>
      </c>
      <c r="Q293" s="11">
        <v>80016837</v>
      </c>
      <c r="R293" s="11" t="s">
        <v>430</v>
      </c>
      <c r="S293" s="26">
        <v>7365149</v>
      </c>
      <c r="T293" s="26"/>
      <c r="U293" s="26"/>
      <c r="V293" s="26">
        <v>7365149</v>
      </c>
      <c r="W293" s="11" t="str">
        <f>VLOOKUP(MONTH(J293),'PLANO DISPONIBILIDADES 28-04-20'!$W$2:$X$13,2,0)</f>
        <v>DICIEMBRE</v>
      </c>
      <c r="X293" s="11" t="str">
        <f>VLOOKUP(L293,'PLANO PREDIS EJECUCIONES'!$J$2:$Y$217,16,0)</f>
        <v>3-1-1-02-03-01-0000-00</v>
      </c>
    </row>
    <row r="294" spans="1:24" x14ac:dyDescent="0.25">
      <c r="A294" s="11">
        <v>2018</v>
      </c>
      <c r="B294" s="11">
        <v>136</v>
      </c>
      <c r="C294" s="11">
        <v>1</v>
      </c>
      <c r="D294" s="11" t="s">
        <v>601</v>
      </c>
      <c r="E294" s="11" t="s">
        <v>890</v>
      </c>
      <c r="F294" s="11" t="s">
        <v>890</v>
      </c>
      <c r="G294" s="11" t="s">
        <v>542</v>
      </c>
      <c r="H294" s="11">
        <v>0</v>
      </c>
      <c r="I294" s="11">
        <v>850</v>
      </c>
      <c r="J294" s="225">
        <v>43448</v>
      </c>
      <c r="K294" s="225">
        <v>43448</v>
      </c>
      <c r="L294" s="11">
        <v>78</v>
      </c>
      <c r="M294" s="11">
        <v>102</v>
      </c>
      <c r="N294" s="11" t="s">
        <v>413</v>
      </c>
      <c r="O294" s="11">
        <v>75</v>
      </c>
      <c r="P294" s="11" t="s">
        <v>541</v>
      </c>
      <c r="Q294" s="11">
        <v>80016837</v>
      </c>
      <c r="R294" s="11" t="s">
        <v>430</v>
      </c>
      <c r="S294" s="26">
        <v>7365149</v>
      </c>
      <c r="T294" s="26"/>
      <c r="U294" s="26"/>
      <c r="V294" s="26">
        <v>7365149</v>
      </c>
      <c r="W294" s="11" t="str">
        <f>VLOOKUP(MONTH(J294),'PLANO DISPONIBILIDADES 28-04-20'!$W$2:$X$13,2,0)</f>
        <v>DICIEMBRE</v>
      </c>
      <c r="X294" s="11" t="str">
        <f>VLOOKUP(L294,'PLANO PREDIS EJECUCIONES'!$J$2:$Y$217,16,0)</f>
        <v>3-1-1-02-03-01-0000-00</v>
      </c>
    </row>
    <row r="295" spans="1:24" x14ac:dyDescent="0.25">
      <c r="A295" s="11">
        <v>2018</v>
      </c>
      <c r="B295" s="11">
        <v>136</v>
      </c>
      <c r="C295" s="11">
        <v>1</v>
      </c>
      <c r="D295" s="11" t="s">
        <v>601</v>
      </c>
      <c r="E295" s="11" t="s">
        <v>890</v>
      </c>
      <c r="F295" s="11" t="s">
        <v>890</v>
      </c>
      <c r="G295" s="11" t="s">
        <v>542</v>
      </c>
      <c r="H295" s="11">
        <v>0</v>
      </c>
      <c r="I295" s="11">
        <v>851</v>
      </c>
      <c r="J295" s="225">
        <v>43448</v>
      </c>
      <c r="K295" s="225">
        <v>43448</v>
      </c>
      <c r="L295" s="11">
        <v>78</v>
      </c>
      <c r="M295" s="11">
        <v>102</v>
      </c>
      <c r="N295" s="11" t="s">
        <v>413</v>
      </c>
      <c r="O295" s="11">
        <v>75</v>
      </c>
      <c r="P295" s="11" t="s">
        <v>541</v>
      </c>
      <c r="Q295" s="11">
        <v>80016837</v>
      </c>
      <c r="R295" s="11" t="s">
        <v>430</v>
      </c>
      <c r="S295" s="26">
        <v>7365149</v>
      </c>
      <c r="T295" s="26"/>
      <c r="U295" s="26"/>
      <c r="V295" s="26">
        <v>7365149</v>
      </c>
      <c r="W295" s="11" t="str">
        <f>VLOOKUP(MONTH(J295),'PLANO DISPONIBILIDADES 28-04-20'!$W$2:$X$13,2,0)</f>
        <v>DICIEMBRE</v>
      </c>
      <c r="X295" s="11" t="str">
        <f>VLOOKUP(L295,'PLANO PREDIS EJECUCIONES'!$J$2:$Y$217,16,0)</f>
        <v>3-1-1-02-03-01-0000-00</v>
      </c>
    </row>
    <row r="296" spans="1:24" x14ac:dyDescent="0.25">
      <c r="A296" s="11">
        <v>2018</v>
      </c>
      <c r="B296" s="11">
        <v>136</v>
      </c>
      <c r="C296" s="11">
        <v>1</v>
      </c>
      <c r="D296" s="11" t="s">
        <v>601</v>
      </c>
      <c r="E296" s="11" t="s">
        <v>890</v>
      </c>
      <c r="F296" s="11" t="s">
        <v>890</v>
      </c>
      <c r="G296" s="11" t="s">
        <v>542</v>
      </c>
      <c r="H296" s="11">
        <v>0</v>
      </c>
      <c r="I296" s="11">
        <v>852</v>
      </c>
      <c r="J296" s="225">
        <v>43448</v>
      </c>
      <c r="K296" s="225">
        <v>43448</v>
      </c>
      <c r="L296" s="11">
        <v>78</v>
      </c>
      <c r="M296" s="11">
        <v>102</v>
      </c>
      <c r="N296" s="11" t="s">
        <v>413</v>
      </c>
      <c r="O296" s="11">
        <v>75</v>
      </c>
      <c r="P296" s="11" t="s">
        <v>541</v>
      </c>
      <c r="Q296" s="11">
        <v>80016837</v>
      </c>
      <c r="R296" s="11" t="s">
        <v>430</v>
      </c>
      <c r="S296" s="26">
        <v>7365149</v>
      </c>
      <c r="T296" s="26"/>
      <c r="U296" s="26"/>
      <c r="V296" s="26">
        <v>7365149</v>
      </c>
      <c r="W296" s="11" t="str">
        <f>VLOOKUP(MONTH(J296),'PLANO DISPONIBILIDADES 28-04-20'!$W$2:$X$13,2,0)</f>
        <v>DICIEMBRE</v>
      </c>
      <c r="X296" s="11" t="str">
        <f>VLOOKUP(L296,'PLANO PREDIS EJECUCIONES'!$J$2:$Y$217,16,0)</f>
        <v>3-1-1-02-03-01-0000-00</v>
      </c>
    </row>
    <row r="297" spans="1:24" x14ac:dyDescent="0.25">
      <c r="A297" s="11">
        <v>2018</v>
      </c>
      <c r="B297" s="11">
        <v>136</v>
      </c>
      <c r="C297" s="11">
        <v>1</v>
      </c>
      <c r="D297" s="11" t="s">
        <v>601</v>
      </c>
      <c r="E297" s="11" t="s">
        <v>890</v>
      </c>
      <c r="F297" s="11" t="s">
        <v>890</v>
      </c>
      <c r="G297" s="11" t="s">
        <v>542</v>
      </c>
      <c r="H297" s="11">
        <v>0</v>
      </c>
      <c r="I297" s="11">
        <v>868</v>
      </c>
      <c r="J297" s="225">
        <v>43453</v>
      </c>
      <c r="K297" s="225">
        <v>43453</v>
      </c>
      <c r="L297" s="11">
        <v>7</v>
      </c>
      <c r="M297" s="11">
        <v>36</v>
      </c>
      <c r="N297" s="11" t="s">
        <v>413</v>
      </c>
      <c r="O297" s="11">
        <v>12</v>
      </c>
      <c r="P297" s="11" t="s">
        <v>541</v>
      </c>
      <c r="Q297" s="11">
        <v>79302075</v>
      </c>
      <c r="R297" s="11" t="s">
        <v>418</v>
      </c>
      <c r="S297" s="26">
        <v>10043385</v>
      </c>
      <c r="T297" s="26"/>
      <c r="U297" s="26"/>
      <c r="V297" s="26">
        <v>10043385</v>
      </c>
      <c r="W297" s="11" t="str">
        <f>VLOOKUP(MONTH(J297),'PLANO DISPONIBILIDADES 28-04-20'!$W$2:$X$13,2,0)</f>
        <v>DICIEMBRE</v>
      </c>
      <c r="X297" s="11" t="str">
        <f>VLOOKUP(L297,'PLANO PREDIS EJECUCIONES'!$J$2:$Y$217,16,0)</f>
        <v>3-1-1-02-03-01-0000-00</v>
      </c>
    </row>
    <row r="298" spans="1:24" x14ac:dyDescent="0.25">
      <c r="A298" s="11">
        <v>2018</v>
      </c>
      <c r="B298" s="11">
        <v>136</v>
      </c>
      <c r="C298" s="11">
        <v>1</v>
      </c>
      <c r="D298" s="11" t="s">
        <v>601</v>
      </c>
      <c r="E298" s="11" t="s">
        <v>890</v>
      </c>
      <c r="F298" s="11" t="s">
        <v>890</v>
      </c>
      <c r="G298" s="11" t="s">
        <v>542</v>
      </c>
      <c r="H298" s="11">
        <v>0</v>
      </c>
      <c r="I298" s="11">
        <v>879</v>
      </c>
      <c r="J298" s="225">
        <v>43461</v>
      </c>
      <c r="K298" s="225">
        <v>43461</v>
      </c>
      <c r="L298" s="11">
        <v>6</v>
      </c>
      <c r="M298" s="11">
        <v>50</v>
      </c>
      <c r="N298" s="11" t="s">
        <v>413</v>
      </c>
      <c r="O298" s="11">
        <v>8</v>
      </c>
      <c r="P298" s="11" t="s">
        <v>541</v>
      </c>
      <c r="Q298" s="11">
        <v>52148467</v>
      </c>
      <c r="R298" s="11" t="s">
        <v>417</v>
      </c>
      <c r="S298" s="26">
        <v>4553001</v>
      </c>
      <c r="T298" s="26"/>
      <c r="U298" s="26"/>
      <c r="V298" s="26">
        <v>4553001</v>
      </c>
      <c r="W298" s="11" t="str">
        <f>VLOOKUP(MONTH(J298),'PLANO DISPONIBILIDADES 28-04-20'!$W$2:$X$13,2,0)</f>
        <v>DICIEMBRE</v>
      </c>
      <c r="X298" s="11" t="str">
        <f>VLOOKUP(L298,'PLANO PREDIS EJECUCIONES'!$J$2:$Y$217,16,0)</f>
        <v>3-1-1-02-03-01-0000-00</v>
      </c>
    </row>
    <row r="299" spans="1:24" x14ac:dyDescent="0.25">
      <c r="A299" s="11">
        <v>2018</v>
      </c>
      <c r="B299" s="11">
        <v>136</v>
      </c>
      <c r="C299" s="11">
        <v>1</v>
      </c>
      <c r="D299" s="11" t="s">
        <v>601</v>
      </c>
      <c r="E299" s="11" t="s">
        <v>890</v>
      </c>
      <c r="F299" s="11" t="s">
        <v>890</v>
      </c>
      <c r="G299" s="11" t="s">
        <v>542</v>
      </c>
      <c r="H299" s="11">
        <v>0</v>
      </c>
      <c r="I299" s="11">
        <v>885</v>
      </c>
      <c r="J299" s="225">
        <v>43461</v>
      </c>
      <c r="K299" s="225">
        <v>43461</v>
      </c>
      <c r="L299" s="11">
        <v>1</v>
      </c>
      <c r="M299" s="11">
        <v>41</v>
      </c>
      <c r="N299" s="11" t="s">
        <v>413</v>
      </c>
      <c r="O299" s="11">
        <v>3</v>
      </c>
      <c r="P299" s="11" t="s">
        <v>541</v>
      </c>
      <c r="Q299" s="11">
        <v>79888947</v>
      </c>
      <c r="R299" s="11" t="s">
        <v>412</v>
      </c>
      <c r="S299" s="26">
        <v>5691251</v>
      </c>
      <c r="T299" s="26"/>
      <c r="U299" s="26"/>
      <c r="V299" s="26">
        <v>5691251</v>
      </c>
      <c r="W299" s="11" t="str">
        <f>VLOOKUP(MONTH(J299),'PLANO DISPONIBILIDADES 28-04-20'!$W$2:$X$13,2,0)</f>
        <v>DICIEMBRE</v>
      </c>
      <c r="X299" s="11" t="str">
        <f>VLOOKUP(L299,'PLANO PREDIS EJECUCIONES'!$J$2:$Y$217,16,0)</f>
        <v>3-1-1-02-03-01-0000-00</v>
      </c>
    </row>
    <row r="300" spans="1:24" x14ac:dyDescent="0.25">
      <c r="A300" s="11">
        <v>2018</v>
      </c>
      <c r="B300" s="11">
        <v>136</v>
      </c>
      <c r="C300" s="11">
        <v>1</v>
      </c>
      <c r="D300" s="11" t="s">
        <v>601</v>
      </c>
      <c r="E300" s="11" t="s">
        <v>890</v>
      </c>
      <c r="F300" s="11" t="s">
        <v>890</v>
      </c>
      <c r="G300" s="11" t="s">
        <v>542</v>
      </c>
      <c r="H300" s="11">
        <v>0</v>
      </c>
      <c r="I300" s="11">
        <v>886</v>
      </c>
      <c r="J300" s="225">
        <v>43461</v>
      </c>
      <c r="K300" s="225">
        <v>43461</v>
      </c>
      <c r="L300" s="11">
        <v>2</v>
      </c>
      <c r="M300" s="11">
        <v>37</v>
      </c>
      <c r="N300" s="11" t="s">
        <v>413</v>
      </c>
      <c r="O300" s="11">
        <v>2</v>
      </c>
      <c r="P300" s="11" t="s">
        <v>541</v>
      </c>
      <c r="Q300" s="11">
        <v>80191977</v>
      </c>
      <c r="R300" s="11" t="s">
        <v>415</v>
      </c>
      <c r="S300" s="26">
        <v>5691251</v>
      </c>
      <c r="T300" s="26"/>
      <c r="U300" s="26"/>
      <c r="V300" s="26">
        <v>5691251</v>
      </c>
      <c r="W300" s="11" t="str">
        <f>VLOOKUP(MONTH(J300),'PLANO DISPONIBILIDADES 28-04-20'!$W$2:$X$13,2,0)</f>
        <v>DICIEMBRE</v>
      </c>
      <c r="X300" s="11" t="str">
        <f>VLOOKUP(L300,'PLANO PREDIS EJECUCIONES'!$J$2:$Y$217,16,0)</f>
        <v>3-1-1-02-03-01-0000-00</v>
      </c>
    </row>
    <row r="301" spans="1:24" x14ac:dyDescent="0.25">
      <c r="A301" s="11">
        <v>2018</v>
      </c>
      <c r="B301" s="11">
        <v>136</v>
      </c>
      <c r="C301" s="11">
        <v>1</v>
      </c>
      <c r="D301" s="11" t="s">
        <v>601</v>
      </c>
      <c r="E301" s="11" t="s">
        <v>890</v>
      </c>
      <c r="F301" s="11" t="s">
        <v>890</v>
      </c>
      <c r="G301" s="11" t="s">
        <v>542</v>
      </c>
      <c r="H301" s="11">
        <v>0</v>
      </c>
      <c r="I301" s="11">
        <v>893</v>
      </c>
      <c r="J301" s="225">
        <v>43461</v>
      </c>
      <c r="K301" s="225">
        <v>43461</v>
      </c>
      <c r="L301" s="11">
        <v>20</v>
      </c>
      <c r="M301" s="11">
        <v>39</v>
      </c>
      <c r="N301" s="11" t="s">
        <v>413</v>
      </c>
      <c r="O301" s="11">
        <v>33</v>
      </c>
      <c r="P301" s="11" t="s">
        <v>541</v>
      </c>
      <c r="Q301" s="11">
        <v>79730608</v>
      </c>
      <c r="R301" s="11" t="s">
        <v>419</v>
      </c>
      <c r="S301" s="26">
        <v>5892119</v>
      </c>
      <c r="T301" s="26"/>
      <c r="U301" s="26"/>
      <c r="V301" s="26">
        <v>5892119</v>
      </c>
      <c r="W301" s="11" t="str">
        <f>VLOOKUP(MONTH(J301),'PLANO DISPONIBILIDADES 28-04-20'!$W$2:$X$13,2,0)</f>
        <v>DICIEMBRE</v>
      </c>
      <c r="X301" s="11" t="str">
        <f>VLOOKUP(L301,'PLANO PREDIS EJECUCIONES'!$J$2:$Y$217,16,0)</f>
        <v>3-1-1-02-03-01-0000-00</v>
      </c>
    </row>
    <row r="302" spans="1:24" x14ac:dyDescent="0.25">
      <c r="A302" s="11">
        <v>2018</v>
      </c>
      <c r="B302" s="11">
        <v>136</v>
      </c>
      <c r="C302" s="11">
        <v>1</v>
      </c>
      <c r="D302" s="11" t="s">
        <v>601</v>
      </c>
      <c r="E302" s="11" t="s">
        <v>890</v>
      </c>
      <c r="F302" s="11" t="s">
        <v>890</v>
      </c>
      <c r="G302" s="11" t="s">
        <v>542</v>
      </c>
      <c r="H302" s="11">
        <v>0</v>
      </c>
      <c r="I302" s="11">
        <v>908</v>
      </c>
      <c r="J302" s="225">
        <v>43462</v>
      </c>
      <c r="K302" s="225">
        <v>43462</v>
      </c>
      <c r="L302" s="11">
        <v>144</v>
      </c>
      <c r="M302" s="11">
        <v>166</v>
      </c>
      <c r="N302" s="11" t="s">
        <v>413</v>
      </c>
      <c r="O302" s="11">
        <v>103</v>
      </c>
      <c r="P302" s="11" t="s">
        <v>541</v>
      </c>
      <c r="Q302" s="11">
        <v>42051689</v>
      </c>
      <c r="R302" s="11" t="s">
        <v>734</v>
      </c>
      <c r="S302" s="26">
        <v>37187500</v>
      </c>
      <c r="T302" s="26"/>
      <c r="U302" s="26"/>
      <c r="V302" s="26">
        <v>37187500</v>
      </c>
      <c r="W302" s="11" t="str">
        <f>VLOOKUP(MONTH(J302),'PLANO DISPONIBILIDADES 28-04-20'!$W$2:$X$13,2,0)</f>
        <v>DICIEMBRE</v>
      </c>
      <c r="X302" s="11" t="str">
        <f>VLOOKUP(L302,'PLANO PREDIS EJECUCIONES'!$J$2:$Y$217,16,0)</f>
        <v>3-1-1-02-03-01-0000-00</v>
      </c>
    </row>
    <row r="303" spans="1:24" x14ac:dyDescent="0.25">
      <c r="A303" s="11">
        <v>2018</v>
      </c>
      <c r="B303" s="11">
        <v>136</v>
      </c>
      <c r="C303" s="11">
        <v>1</v>
      </c>
      <c r="D303" s="11" t="s">
        <v>601</v>
      </c>
      <c r="E303" s="11" t="s">
        <v>890</v>
      </c>
      <c r="F303" s="11" t="s">
        <v>890</v>
      </c>
      <c r="G303" s="11" t="s">
        <v>542</v>
      </c>
      <c r="H303" s="11">
        <v>0</v>
      </c>
      <c r="I303" s="11">
        <v>921</v>
      </c>
      <c r="J303" s="225">
        <v>43462</v>
      </c>
      <c r="K303" s="225">
        <v>43462</v>
      </c>
      <c r="L303" s="11">
        <v>62</v>
      </c>
      <c r="M303" s="11">
        <v>100</v>
      </c>
      <c r="N303" s="11" t="s">
        <v>413</v>
      </c>
      <c r="O303" s="11">
        <v>66</v>
      </c>
      <c r="P303" s="11" t="s">
        <v>541</v>
      </c>
      <c r="Q303" s="11">
        <v>13747799</v>
      </c>
      <c r="R303" s="11" t="s">
        <v>424</v>
      </c>
      <c r="S303" s="26">
        <v>7499061</v>
      </c>
      <c r="T303" s="26"/>
      <c r="U303" s="26"/>
      <c r="V303" s="26">
        <v>7499061</v>
      </c>
      <c r="W303" s="11" t="str">
        <f>VLOOKUP(MONTH(J303),'PLANO DISPONIBILIDADES 28-04-20'!$W$2:$X$13,2,0)</f>
        <v>DICIEMBRE</v>
      </c>
      <c r="X303" s="11" t="str">
        <f>VLOOKUP(L303,'PLANO PREDIS EJECUCIONES'!$J$2:$Y$217,16,0)</f>
        <v>3-1-1-02-03-01-0000-00</v>
      </c>
    </row>
    <row r="304" spans="1:24" x14ac:dyDescent="0.25">
      <c r="A304" s="11">
        <v>2018</v>
      </c>
      <c r="B304" s="11">
        <v>136</v>
      </c>
      <c r="C304" s="11">
        <v>1</v>
      </c>
      <c r="D304" s="11" t="s">
        <v>601</v>
      </c>
      <c r="E304" s="11" t="s">
        <v>890</v>
      </c>
      <c r="F304" s="11" t="s">
        <v>890</v>
      </c>
      <c r="G304" s="11" t="s">
        <v>542</v>
      </c>
      <c r="H304" s="11">
        <v>0</v>
      </c>
      <c r="I304" s="11">
        <v>925</v>
      </c>
      <c r="J304" s="225">
        <v>43462</v>
      </c>
      <c r="K304" s="225">
        <v>43462</v>
      </c>
      <c r="L304" s="11">
        <v>73</v>
      </c>
      <c r="M304" s="11">
        <v>101</v>
      </c>
      <c r="N304" s="11" t="s">
        <v>413</v>
      </c>
      <c r="O304" s="11">
        <v>80</v>
      </c>
      <c r="P304" s="11" t="s">
        <v>541</v>
      </c>
      <c r="Q304" s="11">
        <v>1015394490</v>
      </c>
      <c r="R304" s="11" t="s">
        <v>428</v>
      </c>
      <c r="S304" s="26">
        <v>8034708</v>
      </c>
      <c r="T304" s="26"/>
      <c r="U304" s="26"/>
      <c r="V304" s="26">
        <v>8034708</v>
      </c>
      <c r="W304" s="11" t="str">
        <f>VLOOKUP(MONTH(J304),'PLANO DISPONIBILIDADES 28-04-20'!$W$2:$X$13,2,0)</f>
        <v>DICIEMBRE</v>
      </c>
      <c r="X304" s="11" t="str">
        <f>VLOOKUP(L304,'PLANO PREDIS EJECUCIONES'!$J$2:$Y$217,16,0)</f>
        <v>3-1-1-02-03-01-0000-00</v>
      </c>
    </row>
    <row r="305" spans="1:24" x14ac:dyDescent="0.25">
      <c r="A305" s="11">
        <v>2018</v>
      </c>
      <c r="B305" s="11">
        <v>136</v>
      </c>
      <c r="C305" s="11">
        <v>1</v>
      </c>
      <c r="D305" s="11" t="s">
        <v>601</v>
      </c>
      <c r="E305" s="11" t="s">
        <v>890</v>
      </c>
      <c r="F305" s="11" t="s">
        <v>890</v>
      </c>
      <c r="G305" s="11" t="s">
        <v>542</v>
      </c>
      <c r="H305" s="11">
        <v>0</v>
      </c>
      <c r="I305" s="11">
        <v>932</v>
      </c>
      <c r="J305" s="225">
        <v>43465</v>
      </c>
      <c r="K305" s="225">
        <v>43465</v>
      </c>
      <c r="L305" s="11">
        <v>54</v>
      </c>
      <c r="M305" s="11">
        <v>13</v>
      </c>
      <c r="N305" s="11" t="s">
        <v>413</v>
      </c>
      <c r="O305" s="11">
        <v>61</v>
      </c>
      <c r="P305" s="11" t="s">
        <v>543</v>
      </c>
      <c r="Q305" s="11">
        <v>830511165</v>
      </c>
      <c r="R305" s="11" t="s">
        <v>421</v>
      </c>
      <c r="S305" s="26">
        <v>17733333</v>
      </c>
      <c r="T305" s="26"/>
      <c r="U305" s="26"/>
      <c r="V305" s="26">
        <v>17733333</v>
      </c>
      <c r="W305" s="11" t="str">
        <f>VLOOKUP(MONTH(J305),'PLANO DISPONIBILIDADES 28-04-20'!$W$2:$X$13,2,0)</f>
        <v>DICIEMBRE</v>
      </c>
      <c r="X305" s="11" t="str">
        <f>VLOOKUP(L305,'PLANO PREDIS EJECUCIONES'!$J$2:$Y$217,16,0)</f>
        <v>3-1-1-02-03-01-0000-00</v>
      </c>
    </row>
    <row r="306" spans="1:24" x14ac:dyDescent="0.25">
      <c r="A306" s="11">
        <v>2018</v>
      </c>
      <c r="B306" s="11">
        <v>136</v>
      </c>
      <c r="C306" s="11">
        <v>1</v>
      </c>
      <c r="D306" s="11" t="s">
        <v>601</v>
      </c>
      <c r="E306" s="11" t="s">
        <v>890</v>
      </c>
      <c r="F306" s="11" t="s">
        <v>890</v>
      </c>
      <c r="G306" s="11" t="s">
        <v>542</v>
      </c>
      <c r="H306" s="11">
        <v>0</v>
      </c>
      <c r="I306" s="11">
        <v>948</v>
      </c>
      <c r="J306" s="225">
        <v>43465</v>
      </c>
      <c r="K306" s="225">
        <v>43465</v>
      </c>
      <c r="L306" s="11">
        <v>74</v>
      </c>
      <c r="M306" s="11">
        <v>99</v>
      </c>
      <c r="N306" s="11" t="s">
        <v>413</v>
      </c>
      <c r="O306" s="11">
        <v>70</v>
      </c>
      <c r="P306" s="11" t="s">
        <v>541</v>
      </c>
      <c r="Q306" s="11">
        <v>9396901</v>
      </c>
      <c r="R306" s="11" t="s">
        <v>429</v>
      </c>
      <c r="S306" s="26">
        <v>10043385</v>
      </c>
      <c r="T306" s="26"/>
      <c r="U306" s="26"/>
      <c r="V306" s="26">
        <v>10043385</v>
      </c>
      <c r="W306" s="11" t="str">
        <f>VLOOKUP(MONTH(J306),'PLANO DISPONIBILIDADES 28-04-20'!$W$2:$X$13,2,0)</f>
        <v>DICIEMBRE</v>
      </c>
      <c r="X306" s="11" t="str">
        <f>VLOOKUP(L306,'PLANO PREDIS EJECUCIONES'!$J$2:$Y$217,16,0)</f>
        <v>3-1-1-02-03-01-0000-00</v>
      </c>
    </row>
    <row r="307" spans="1:24" x14ac:dyDescent="0.25">
      <c r="A307" s="11">
        <v>2018</v>
      </c>
      <c r="B307" s="11">
        <v>136</v>
      </c>
      <c r="C307" s="11">
        <v>1</v>
      </c>
      <c r="D307" s="11" t="s">
        <v>601</v>
      </c>
      <c r="E307" s="11" t="s">
        <v>890</v>
      </c>
      <c r="F307" s="11" t="s">
        <v>890</v>
      </c>
      <c r="G307" s="11" t="s">
        <v>542</v>
      </c>
      <c r="H307" s="11">
        <v>0</v>
      </c>
      <c r="I307" s="11">
        <v>949</v>
      </c>
      <c r="J307" s="225">
        <v>43465</v>
      </c>
      <c r="K307" s="225">
        <v>43465</v>
      </c>
      <c r="L307" s="11">
        <v>22</v>
      </c>
      <c r="M307" s="11">
        <v>87</v>
      </c>
      <c r="N307" s="11" t="s">
        <v>413</v>
      </c>
      <c r="O307" s="11">
        <v>16</v>
      </c>
      <c r="P307" s="11" t="s">
        <v>541</v>
      </c>
      <c r="Q307" s="11">
        <v>51866305</v>
      </c>
      <c r="R307" s="11" t="s">
        <v>420</v>
      </c>
      <c r="S307" s="26">
        <v>9373826</v>
      </c>
      <c r="T307" s="26"/>
      <c r="U307" s="26"/>
      <c r="V307" s="26">
        <v>9373826</v>
      </c>
      <c r="W307" s="11" t="str">
        <f>VLOOKUP(MONTH(J307),'PLANO DISPONIBILIDADES 28-04-20'!$W$2:$X$13,2,0)</f>
        <v>DICIEMBRE</v>
      </c>
      <c r="X307" s="11" t="str">
        <f>VLOOKUP(L307,'PLANO PREDIS EJECUCIONES'!$J$2:$Y$217,16,0)</f>
        <v>3-1-1-02-03-01-0000-00</v>
      </c>
    </row>
    <row r="308" spans="1:24" x14ac:dyDescent="0.25">
      <c r="A308" s="11">
        <v>2018</v>
      </c>
      <c r="B308" s="11">
        <v>136</v>
      </c>
      <c r="C308" s="11">
        <v>1</v>
      </c>
      <c r="D308" s="11" t="s">
        <v>601</v>
      </c>
      <c r="E308" s="11" t="s">
        <v>890</v>
      </c>
      <c r="F308" s="11" t="s">
        <v>890</v>
      </c>
      <c r="G308" s="11" t="s">
        <v>542</v>
      </c>
      <c r="H308" s="11">
        <v>0</v>
      </c>
      <c r="I308" s="11">
        <v>961</v>
      </c>
      <c r="J308" s="225">
        <v>43465</v>
      </c>
      <c r="K308" s="225">
        <v>43465</v>
      </c>
      <c r="L308" s="11">
        <v>172</v>
      </c>
      <c r="M308" s="11">
        <v>183</v>
      </c>
      <c r="N308" s="11" t="s">
        <v>413</v>
      </c>
      <c r="O308" s="11">
        <v>113</v>
      </c>
      <c r="P308" s="11" t="s">
        <v>543</v>
      </c>
      <c r="Q308" s="11">
        <v>830004006</v>
      </c>
      <c r="R308" s="11" t="s">
        <v>814</v>
      </c>
      <c r="S308" s="26">
        <v>18000000</v>
      </c>
      <c r="T308" s="26"/>
      <c r="U308" s="26"/>
      <c r="V308" s="26">
        <v>18000000</v>
      </c>
      <c r="W308" s="11" t="str">
        <f>VLOOKUP(MONTH(J308),'PLANO DISPONIBILIDADES 28-04-20'!$W$2:$X$13,2,0)</f>
        <v>DICIEMBRE</v>
      </c>
      <c r="X308" s="11" t="str">
        <f>VLOOKUP(L308,'PLANO PREDIS EJECUCIONES'!$J$2:$Y$217,16,0)</f>
        <v>3-1-1-02-03-01-0000-00</v>
      </c>
    </row>
    <row r="309" spans="1:24" x14ac:dyDescent="0.25">
      <c r="A309" s="11">
        <v>2018</v>
      </c>
      <c r="B309" s="11">
        <v>136</v>
      </c>
      <c r="C309" s="11">
        <v>1</v>
      </c>
      <c r="D309" s="11" t="s">
        <v>601</v>
      </c>
      <c r="E309" s="11" t="s">
        <v>890</v>
      </c>
      <c r="F309" s="11" t="s">
        <v>890</v>
      </c>
      <c r="G309" s="11" t="s">
        <v>542</v>
      </c>
      <c r="H309" s="11">
        <v>0</v>
      </c>
      <c r="I309" s="11">
        <v>964</v>
      </c>
      <c r="J309" s="225">
        <v>43465</v>
      </c>
      <c r="K309" s="225">
        <v>43465</v>
      </c>
      <c r="L309" s="11">
        <v>61</v>
      </c>
      <c r="M309" s="11">
        <v>93</v>
      </c>
      <c r="N309" s="11" t="s">
        <v>413</v>
      </c>
      <c r="O309" s="11">
        <v>64</v>
      </c>
      <c r="P309" s="11" t="s">
        <v>541</v>
      </c>
      <c r="Q309" s="11">
        <v>19288195</v>
      </c>
      <c r="R309" s="11" t="s">
        <v>423</v>
      </c>
      <c r="S309" s="26">
        <v>8369487</v>
      </c>
      <c r="T309" s="26"/>
      <c r="U309" s="26"/>
      <c r="V309" s="26">
        <v>8369487</v>
      </c>
      <c r="W309" s="11" t="str">
        <f>VLOOKUP(MONTH(J309),'PLANO DISPONIBILIDADES 28-04-20'!$W$2:$X$13,2,0)</f>
        <v>DICIEMBRE</v>
      </c>
      <c r="X309" s="11" t="str">
        <f>VLOOKUP(L309,'PLANO PREDIS EJECUCIONES'!$J$2:$Y$217,16,0)</f>
        <v>3-1-1-02-03-01-0000-00</v>
      </c>
    </row>
    <row r="310" spans="1:24" x14ac:dyDescent="0.25">
      <c r="A310" s="11">
        <v>2018</v>
      </c>
      <c r="B310" s="11">
        <v>136</v>
      </c>
      <c r="C310" s="11">
        <v>1</v>
      </c>
      <c r="D310" s="11" t="s">
        <v>601</v>
      </c>
      <c r="E310" s="11" t="s">
        <v>890</v>
      </c>
      <c r="F310" s="11" t="s">
        <v>890</v>
      </c>
      <c r="G310" s="11" t="s">
        <v>542</v>
      </c>
      <c r="H310" s="11">
        <v>0</v>
      </c>
      <c r="I310" s="11">
        <v>967</v>
      </c>
      <c r="J310" s="225">
        <v>43465</v>
      </c>
      <c r="K310" s="225">
        <v>43465</v>
      </c>
      <c r="L310" s="11">
        <v>7</v>
      </c>
      <c r="M310" s="11">
        <v>36</v>
      </c>
      <c r="N310" s="11" t="s">
        <v>413</v>
      </c>
      <c r="O310" s="11">
        <v>12</v>
      </c>
      <c r="P310" s="11" t="s">
        <v>541</v>
      </c>
      <c r="Q310" s="11">
        <v>79302075</v>
      </c>
      <c r="R310" s="11" t="s">
        <v>418</v>
      </c>
      <c r="S310" s="26">
        <v>7365149</v>
      </c>
      <c r="T310" s="26"/>
      <c r="U310" s="26"/>
      <c r="V310" s="26">
        <v>7365149</v>
      </c>
      <c r="W310" s="11" t="str">
        <f>VLOOKUP(MONTH(J310),'PLANO DISPONIBILIDADES 28-04-20'!$W$2:$X$13,2,0)</f>
        <v>DICIEMBRE</v>
      </c>
      <c r="X310" s="11" t="str">
        <f>VLOOKUP(L310,'PLANO PREDIS EJECUCIONES'!$J$2:$Y$217,16,0)</f>
        <v>3-1-1-02-03-01-0000-00</v>
      </c>
    </row>
    <row r="311" spans="1:24" x14ac:dyDescent="0.25">
      <c r="A311" s="11">
        <v>2018</v>
      </c>
      <c r="B311" s="11">
        <v>136</v>
      </c>
      <c r="C311" s="11">
        <v>1</v>
      </c>
      <c r="D311" s="11" t="s">
        <v>601</v>
      </c>
      <c r="E311" s="11" t="s">
        <v>890</v>
      </c>
      <c r="F311" s="11" t="s">
        <v>890</v>
      </c>
      <c r="G311" s="11" t="s">
        <v>542</v>
      </c>
      <c r="H311" s="11">
        <v>0</v>
      </c>
      <c r="I311" s="11">
        <v>593</v>
      </c>
      <c r="J311" s="225">
        <v>43376</v>
      </c>
      <c r="K311" s="225">
        <v>43376</v>
      </c>
      <c r="L311" s="11">
        <v>169</v>
      </c>
      <c r="M311" s="11">
        <v>186</v>
      </c>
      <c r="N311" s="11" t="s">
        <v>538</v>
      </c>
      <c r="O311" s="11">
        <v>86</v>
      </c>
      <c r="P311" s="11" t="s">
        <v>543</v>
      </c>
      <c r="Q311" s="11">
        <v>900003409</v>
      </c>
      <c r="R311" s="11" t="s">
        <v>778</v>
      </c>
      <c r="S311" s="26">
        <v>364000000</v>
      </c>
      <c r="T311" s="26"/>
      <c r="U311" s="26"/>
      <c r="V311" s="26">
        <v>364000000</v>
      </c>
      <c r="W311" s="11" t="str">
        <f>VLOOKUP(MONTH(J311),'PLANO DISPONIBILIDADES 28-04-20'!$W$2:$X$13,2,0)</f>
        <v>OCTUBRE</v>
      </c>
      <c r="X311" s="11" t="e">
        <f>VLOOKUP(L311,'PLANO PREDIS EJECUCIONES'!$J$2:$Y$217,16,0)</f>
        <v>#N/A</v>
      </c>
    </row>
    <row r="312" spans="1:24" x14ac:dyDescent="0.25">
      <c r="A312" s="11">
        <v>2018</v>
      </c>
      <c r="B312" s="11">
        <v>136</v>
      </c>
      <c r="C312" s="11">
        <v>1</v>
      </c>
      <c r="D312" s="11" t="s">
        <v>601</v>
      </c>
      <c r="E312" s="11" t="s">
        <v>890</v>
      </c>
      <c r="F312" s="11" t="s">
        <v>890</v>
      </c>
      <c r="G312" s="11" t="s">
        <v>498</v>
      </c>
      <c r="H312" s="11">
        <v>0</v>
      </c>
      <c r="I312" s="11">
        <v>5</v>
      </c>
      <c r="J312" s="225">
        <v>43150</v>
      </c>
      <c r="K312" s="225">
        <v>43150</v>
      </c>
      <c r="L312" s="11">
        <v>85</v>
      </c>
      <c r="M312" s="11">
        <v>111</v>
      </c>
      <c r="N312" s="11" t="s">
        <v>498</v>
      </c>
      <c r="O312" s="11">
        <v>5</v>
      </c>
      <c r="P312" s="11" t="s">
        <v>543</v>
      </c>
      <c r="Q312" s="11">
        <v>899999061</v>
      </c>
      <c r="R312" s="11" t="s">
        <v>497</v>
      </c>
      <c r="S312" s="26">
        <v>675258</v>
      </c>
      <c r="T312" s="26"/>
      <c r="U312" s="26"/>
      <c r="V312" s="26">
        <v>675258</v>
      </c>
      <c r="W312" s="11" t="str">
        <f>VLOOKUP(MONTH(J312),'PLANO DISPONIBILIDADES 28-04-20'!$W$2:$X$13,2,0)</f>
        <v>FEBRERO</v>
      </c>
      <c r="X312" s="11" t="e">
        <f>VLOOKUP(L312,'PLANO PREDIS EJECUCIONES'!$J$2:$Y$217,16,0)</f>
        <v>#N/A</v>
      </c>
    </row>
    <row r="313" spans="1:24" x14ac:dyDescent="0.25">
      <c r="A313" s="11">
        <v>2018</v>
      </c>
      <c r="B313" s="11">
        <v>136</v>
      </c>
      <c r="C313" s="11">
        <v>1</v>
      </c>
      <c r="D313" s="11" t="s">
        <v>601</v>
      </c>
      <c r="E313" s="11" t="s">
        <v>890</v>
      </c>
      <c r="F313" s="11" t="s">
        <v>890</v>
      </c>
      <c r="G313" s="11" t="s">
        <v>498</v>
      </c>
      <c r="H313" s="11">
        <v>0</v>
      </c>
      <c r="I313" s="11">
        <v>18</v>
      </c>
      <c r="J313" s="225">
        <v>43241</v>
      </c>
      <c r="K313" s="225">
        <v>43241</v>
      </c>
      <c r="L313" s="11">
        <v>111</v>
      </c>
      <c r="M313" s="11">
        <v>131</v>
      </c>
      <c r="N313" s="11" t="s">
        <v>498</v>
      </c>
      <c r="O313" s="11">
        <v>18</v>
      </c>
      <c r="P313" s="11" t="s">
        <v>543</v>
      </c>
      <c r="Q313" s="11">
        <v>899999061</v>
      </c>
      <c r="R313" s="11" t="s">
        <v>497</v>
      </c>
      <c r="S313" s="26">
        <v>1853952</v>
      </c>
      <c r="T313" s="26"/>
      <c r="U313" s="26"/>
      <c r="V313" s="26">
        <v>1853952</v>
      </c>
      <c r="W313" s="11" t="str">
        <f>VLOOKUP(MONTH(J313),'PLANO DISPONIBILIDADES 28-04-20'!$W$2:$X$13,2,0)</f>
        <v>MAYO</v>
      </c>
      <c r="X313" s="11" t="e">
        <f>VLOOKUP(L313,'PLANO PREDIS EJECUCIONES'!$J$2:$Y$217,16,0)</f>
        <v>#N/A</v>
      </c>
    </row>
    <row r="314" spans="1:24" x14ac:dyDescent="0.25">
      <c r="A314" s="11">
        <v>2018</v>
      </c>
      <c r="B314" s="11">
        <v>136</v>
      </c>
      <c r="C314" s="11">
        <v>1</v>
      </c>
      <c r="D314" s="11" t="s">
        <v>601</v>
      </c>
      <c r="E314" s="11" t="s">
        <v>890</v>
      </c>
      <c r="F314" s="11" t="s">
        <v>890</v>
      </c>
      <c r="G314" s="11" t="s">
        <v>498</v>
      </c>
      <c r="H314" s="11">
        <v>0</v>
      </c>
      <c r="I314" s="11">
        <v>34</v>
      </c>
      <c r="J314" s="225">
        <v>43361</v>
      </c>
      <c r="K314" s="225">
        <v>43361</v>
      </c>
      <c r="L314" s="11">
        <v>162</v>
      </c>
      <c r="M314" s="11">
        <v>185</v>
      </c>
      <c r="N314" s="11" t="s">
        <v>498</v>
      </c>
      <c r="O314" s="11">
        <v>34</v>
      </c>
      <c r="P314" s="11" t="s">
        <v>543</v>
      </c>
      <c r="Q314" s="11">
        <v>899999061</v>
      </c>
      <c r="R314" s="11" t="s">
        <v>497</v>
      </c>
      <c r="S314" s="26">
        <v>3911945</v>
      </c>
      <c r="T314" s="26"/>
      <c r="U314" s="26"/>
      <c r="V314" s="26">
        <v>3911945</v>
      </c>
      <c r="W314" s="11" t="str">
        <f>VLOOKUP(MONTH(J314),'PLANO DISPONIBILIDADES 28-04-20'!$W$2:$X$13,2,0)</f>
        <v>SEPTIEMBRE</v>
      </c>
      <c r="X314" s="11" t="e">
        <f>VLOOKUP(L314,'PLANO PREDIS EJECUCIONES'!$J$2:$Y$217,16,0)</f>
        <v>#N/A</v>
      </c>
    </row>
    <row r="315" spans="1:24" x14ac:dyDescent="0.25">
      <c r="A315" s="11">
        <v>2018</v>
      </c>
      <c r="B315" s="11">
        <v>136</v>
      </c>
      <c r="C315" s="11">
        <v>1</v>
      </c>
      <c r="D315" s="11" t="s">
        <v>601</v>
      </c>
      <c r="E315" s="11" t="s">
        <v>890</v>
      </c>
      <c r="F315" s="11" t="s">
        <v>890</v>
      </c>
      <c r="G315" s="11" t="s">
        <v>498</v>
      </c>
      <c r="H315" s="11">
        <v>0</v>
      </c>
      <c r="I315" s="11">
        <v>37</v>
      </c>
      <c r="J315" s="225">
        <v>43392</v>
      </c>
      <c r="K315" s="225">
        <v>43392</v>
      </c>
      <c r="L315" s="11">
        <v>180</v>
      </c>
      <c r="M315" s="11">
        <v>199</v>
      </c>
      <c r="N315" s="11" t="s">
        <v>498</v>
      </c>
      <c r="O315" s="11">
        <v>38</v>
      </c>
      <c r="P315" s="11" t="s">
        <v>543</v>
      </c>
      <c r="Q315" s="11">
        <v>899999061</v>
      </c>
      <c r="R315" s="11" t="s">
        <v>497</v>
      </c>
      <c r="S315" s="26">
        <v>1759189</v>
      </c>
      <c r="T315" s="26"/>
      <c r="U315" s="26"/>
      <c r="V315" s="26">
        <v>1759189</v>
      </c>
      <c r="W315" s="11" t="str">
        <f>VLOOKUP(MONTH(J315),'PLANO DISPONIBILIDADES 28-04-20'!$W$2:$X$13,2,0)</f>
        <v>OCTUBRE</v>
      </c>
      <c r="X315" s="11" t="e">
        <f>VLOOKUP(L315,'PLANO PREDIS EJECUCIONES'!$J$2:$Y$217,16,0)</f>
        <v>#N/A</v>
      </c>
    </row>
    <row r="316" spans="1:24" x14ac:dyDescent="0.25">
      <c r="A316" s="11">
        <v>2018</v>
      </c>
      <c r="B316" s="11">
        <v>136</v>
      </c>
      <c r="C316" s="11">
        <v>1</v>
      </c>
      <c r="D316" s="11" t="s">
        <v>601</v>
      </c>
      <c r="E316" s="11" t="s">
        <v>890</v>
      </c>
      <c r="F316" s="11" t="s">
        <v>890</v>
      </c>
      <c r="G316" s="11" t="s">
        <v>498</v>
      </c>
      <c r="H316" s="11">
        <v>0</v>
      </c>
      <c r="I316" s="11">
        <v>49</v>
      </c>
      <c r="J316" s="225">
        <v>43441</v>
      </c>
      <c r="K316" s="225">
        <v>43441</v>
      </c>
      <c r="L316" s="11">
        <v>208</v>
      </c>
      <c r="M316" s="11">
        <v>224</v>
      </c>
      <c r="N316" s="11" t="s">
        <v>498</v>
      </c>
      <c r="O316" s="11">
        <v>48</v>
      </c>
      <c r="P316" s="11" t="s">
        <v>543</v>
      </c>
      <c r="Q316" s="11">
        <v>899999061</v>
      </c>
      <c r="R316" s="11" t="s">
        <v>497</v>
      </c>
      <c r="S316" s="26">
        <v>4620347</v>
      </c>
      <c r="T316" s="26"/>
      <c r="U316" s="26"/>
      <c r="V316" s="26">
        <v>4620347</v>
      </c>
      <c r="W316" s="11" t="str">
        <f>VLOOKUP(MONTH(J316),'PLANO DISPONIBILIDADES 28-04-20'!$W$2:$X$13,2,0)</f>
        <v>DICIEMBRE</v>
      </c>
      <c r="X316" s="11" t="e">
        <f>VLOOKUP(L316,'PLANO PREDIS EJECUCIONES'!$J$2:$Y$217,16,0)</f>
        <v>#N/A</v>
      </c>
    </row>
    <row r="317" spans="1:24" x14ac:dyDescent="0.25">
      <c r="A317" s="11">
        <v>2018</v>
      </c>
      <c r="B317" s="11">
        <v>136</v>
      </c>
      <c r="C317" s="11">
        <v>1</v>
      </c>
      <c r="D317" s="11" t="s">
        <v>601</v>
      </c>
      <c r="E317" s="11" t="s">
        <v>890</v>
      </c>
      <c r="F317" s="11" t="s">
        <v>890</v>
      </c>
      <c r="G317" s="11" t="s">
        <v>498</v>
      </c>
      <c r="H317" s="11">
        <v>0</v>
      </c>
      <c r="I317" s="11">
        <v>52</v>
      </c>
      <c r="J317" s="225">
        <v>43461</v>
      </c>
      <c r="K317" s="225">
        <v>43461</v>
      </c>
      <c r="L317" s="11">
        <v>212</v>
      </c>
      <c r="M317" s="11">
        <v>230</v>
      </c>
      <c r="N317" s="11" t="s">
        <v>498</v>
      </c>
      <c r="O317" s="11">
        <v>52</v>
      </c>
      <c r="P317" s="11" t="s">
        <v>543</v>
      </c>
      <c r="Q317" s="11">
        <v>899999061</v>
      </c>
      <c r="R317" s="11" t="s">
        <v>497</v>
      </c>
      <c r="S317" s="26">
        <v>257368744</v>
      </c>
      <c r="T317" s="26"/>
      <c r="U317" s="26"/>
      <c r="V317" s="26">
        <v>257368744</v>
      </c>
      <c r="W317" s="11" t="str">
        <f>VLOOKUP(MONTH(J317),'PLANO DISPONIBILIDADES 28-04-20'!$W$2:$X$13,2,0)</f>
        <v>DICIEMBRE</v>
      </c>
      <c r="X317" s="11" t="e">
        <f>VLOOKUP(L317,'PLANO PREDIS EJECUCIONES'!$J$2:$Y$217,16,0)</f>
        <v>#N/A</v>
      </c>
    </row>
    <row r="318" spans="1:24" x14ac:dyDescent="0.25">
      <c r="A318" s="11">
        <v>2018</v>
      </c>
      <c r="B318" s="11">
        <v>136</v>
      </c>
      <c r="C318" s="11">
        <v>1</v>
      </c>
      <c r="D318" s="11" t="s">
        <v>601</v>
      </c>
      <c r="E318" s="11" t="s">
        <v>890</v>
      </c>
      <c r="F318" s="11" t="s">
        <v>890</v>
      </c>
      <c r="G318" s="11" t="s">
        <v>498</v>
      </c>
      <c r="H318" s="11">
        <v>0</v>
      </c>
      <c r="I318" s="11">
        <v>53</v>
      </c>
      <c r="J318" s="225">
        <v>43461</v>
      </c>
      <c r="K318" s="225">
        <v>43461</v>
      </c>
      <c r="L318" s="11">
        <v>213</v>
      </c>
      <c r="M318" s="11">
        <v>231</v>
      </c>
      <c r="N318" s="11" t="s">
        <v>498</v>
      </c>
      <c r="O318" s="11">
        <v>53</v>
      </c>
      <c r="P318" s="11" t="s">
        <v>543</v>
      </c>
      <c r="Q318" s="11">
        <v>899999061</v>
      </c>
      <c r="R318" s="11" t="s">
        <v>497</v>
      </c>
      <c r="S318" s="26">
        <v>30884249</v>
      </c>
      <c r="T318" s="26"/>
      <c r="U318" s="26"/>
      <c r="V318" s="26">
        <v>30884249</v>
      </c>
      <c r="W318" s="11" t="str">
        <f>VLOOKUP(MONTH(J318),'PLANO DISPONIBILIDADES 28-04-20'!$W$2:$X$13,2,0)</f>
        <v>DICIEMBRE</v>
      </c>
      <c r="X318" s="11" t="e">
        <f>VLOOKUP(L318,'PLANO PREDIS EJECUCIONES'!$J$2:$Y$217,16,0)</f>
        <v>#N/A</v>
      </c>
    </row>
    <row r="319" spans="1:24" x14ac:dyDescent="0.25">
      <c r="A319" s="11">
        <v>2018</v>
      </c>
      <c r="B319" s="11">
        <v>136</v>
      </c>
      <c r="C319" s="11">
        <v>1</v>
      </c>
      <c r="D319" s="11" t="s">
        <v>601</v>
      </c>
      <c r="E319" s="11" t="s">
        <v>890</v>
      </c>
      <c r="F319" s="11" t="s">
        <v>890</v>
      </c>
      <c r="G319" s="11" t="s">
        <v>498</v>
      </c>
      <c r="H319" s="11">
        <v>0</v>
      </c>
      <c r="I319" s="11">
        <v>2</v>
      </c>
      <c r="J319" s="225">
        <v>43133</v>
      </c>
      <c r="K319" s="225">
        <v>43133</v>
      </c>
      <c r="L319" s="11">
        <v>79</v>
      </c>
      <c r="M319" s="11">
        <v>107</v>
      </c>
      <c r="N319" s="11" t="s">
        <v>498</v>
      </c>
      <c r="O319" s="11">
        <v>2</v>
      </c>
      <c r="P319" s="11" t="s">
        <v>543</v>
      </c>
      <c r="Q319" s="11">
        <v>899999061</v>
      </c>
      <c r="R319" s="11" t="s">
        <v>497</v>
      </c>
      <c r="S319" s="26">
        <v>30600718</v>
      </c>
      <c r="T319" s="26"/>
      <c r="U319" s="26"/>
      <c r="V319" s="26">
        <v>30600718</v>
      </c>
      <c r="W319" s="11" t="str">
        <f>VLOOKUP(MONTH(J319),'PLANO DISPONIBILIDADES 28-04-20'!$W$2:$X$13,2,0)</f>
        <v>FEBRERO</v>
      </c>
      <c r="X319" s="11" t="e">
        <f>VLOOKUP(L319,'PLANO PREDIS EJECUCIONES'!$J$2:$Y$217,16,0)</f>
        <v>#N/A</v>
      </c>
    </row>
    <row r="320" spans="1:24" x14ac:dyDescent="0.25">
      <c r="A320" s="11">
        <v>2018</v>
      </c>
      <c r="B320" s="11">
        <v>136</v>
      </c>
      <c r="C320" s="11">
        <v>1</v>
      </c>
      <c r="D320" s="11" t="s">
        <v>601</v>
      </c>
      <c r="E320" s="11" t="s">
        <v>890</v>
      </c>
      <c r="F320" s="11" t="s">
        <v>890</v>
      </c>
      <c r="G320" s="11" t="s">
        <v>498</v>
      </c>
      <c r="H320" s="11">
        <v>0</v>
      </c>
      <c r="I320" s="11">
        <v>9</v>
      </c>
      <c r="J320" s="225">
        <v>43165</v>
      </c>
      <c r="K320" s="225">
        <v>43165</v>
      </c>
      <c r="L320" s="11">
        <v>89</v>
      </c>
      <c r="M320" s="11">
        <v>114</v>
      </c>
      <c r="N320" s="11" t="s">
        <v>498</v>
      </c>
      <c r="O320" s="11">
        <v>9</v>
      </c>
      <c r="P320" s="11" t="s">
        <v>543</v>
      </c>
      <c r="Q320" s="11">
        <v>899999061</v>
      </c>
      <c r="R320" s="11" t="s">
        <v>497</v>
      </c>
      <c r="S320" s="26">
        <v>34518440</v>
      </c>
      <c r="T320" s="26"/>
      <c r="U320" s="26"/>
      <c r="V320" s="26">
        <v>34518440</v>
      </c>
      <c r="W320" s="11" t="str">
        <f>VLOOKUP(MONTH(J320),'PLANO DISPONIBILIDADES 28-04-20'!$W$2:$X$13,2,0)</f>
        <v>MARZO</v>
      </c>
      <c r="X320" s="11" t="e">
        <f>VLOOKUP(L320,'PLANO PREDIS EJECUCIONES'!$J$2:$Y$217,16,0)</f>
        <v>#N/A</v>
      </c>
    </row>
    <row r="321" spans="1:24" x14ac:dyDescent="0.25">
      <c r="A321" s="11">
        <v>2018</v>
      </c>
      <c r="B321" s="11">
        <v>136</v>
      </c>
      <c r="C321" s="11">
        <v>1</v>
      </c>
      <c r="D321" s="11" t="s">
        <v>601</v>
      </c>
      <c r="E321" s="11" t="s">
        <v>890</v>
      </c>
      <c r="F321" s="11" t="s">
        <v>890</v>
      </c>
      <c r="G321" s="11" t="s">
        <v>498</v>
      </c>
      <c r="H321" s="11">
        <v>0</v>
      </c>
      <c r="I321" s="11">
        <v>12</v>
      </c>
      <c r="J321" s="225">
        <v>43194</v>
      </c>
      <c r="K321" s="225">
        <v>43194</v>
      </c>
      <c r="L321" s="11">
        <v>97</v>
      </c>
      <c r="M321" s="11">
        <v>122</v>
      </c>
      <c r="N321" s="11" t="s">
        <v>498</v>
      </c>
      <c r="O321" s="11">
        <v>12</v>
      </c>
      <c r="P321" s="11" t="s">
        <v>543</v>
      </c>
      <c r="Q321" s="11">
        <v>899999061</v>
      </c>
      <c r="R321" s="11" t="s">
        <v>497</v>
      </c>
      <c r="S321" s="26">
        <v>33171785</v>
      </c>
      <c r="T321" s="26"/>
      <c r="U321" s="26"/>
      <c r="V321" s="26">
        <v>33171785</v>
      </c>
      <c r="W321" s="11" t="str">
        <f>VLOOKUP(MONTH(J321),'PLANO DISPONIBILIDADES 28-04-20'!$W$2:$X$13,2,0)</f>
        <v>ABRIL</v>
      </c>
      <c r="X321" s="11" t="e">
        <f>VLOOKUP(L321,'PLANO PREDIS EJECUCIONES'!$J$2:$Y$217,16,0)</f>
        <v>#N/A</v>
      </c>
    </row>
    <row r="322" spans="1:24" x14ac:dyDescent="0.25">
      <c r="A322" s="11">
        <v>2018</v>
      </c>
      <c r="B322" s="11">
        <v>136</v>
      </c>
      <c r="C322" s="11">
        <v>1</v>
      </c>
      <c r="D322" s="11" t="s">
        <v>601</v>
      </c>
      <c r="E322" s="11" t="s">
        <v>890</v>
      </c>
      <c r="F322" s="11" t="s">
        <v>890</v>
      </c>
      <c r="G322" s="11" t="s">
        <v>498</v>
      </c>
      <c r="H322" s="11">
        <v>0</v>
      </c>
      <c r="I322" s="11">
        <v>15</v>
      </c>
      <c r="J322" s="225">
        <v>43227</v>
      </c>
      <c r="K322" s="225">
        <v>43227</v>
      </c>
      <c r="L322" s="11">
        <v>105</v>
      </c>
      <c r="M322" s="11">
        <v>128</v>
      </c>
      <c r="N322" s="11" t="s">
        <v>498</v>
      </c>
      <c r="O322" s="11">
        <v>15</v>
      </c>
      <c r="P322" s="11" t="s">
        <v>543</v>
      </c>
      <c r="Q322" s="11">
        <v>899999061</v>
      </c>
      <c r="R322" s="11" t="s">
        <v>497</v>
      </c>
      <c r="S322" s="26">
        <v>30718913</v>
      </c>
      <c r="T322" s="26"/>
      <c r="U322" s="26"/>
      <c r="V322" s="26">
        <v>30718913</v>
      </c>
      <c r="W322" s="11" t="str">
        <f>VLOOKUP(MONTH(J322),'PLANO DISPONIBILIDADES 28-04-20'!$W$2:$X$13,2,0)</f>
        <v>MAYO</v>
      </c>
      <c r="X322" s="11" t="e">
        <f>VLOOKUP(L322,'PLANO PREDIS EJECUCIONES'!$J$2:$Y$217,16,0)</f>
        <v>#N/A</v>
      </c>
    </row>
    <row r="323" spans="1:24" x14ac:dyDescent="0.25">
      <c r="A323" s="11">
        <v>2018</v>
      </c>
      <c r="B323" s="11">
        <v>136</v>
      </c>
      <c r="C323" s="11">
        <v>1</v>
      </c>
      <c r="D323" s="11" t="s">
        <v>601</v>
      </c>
      <c r="E323" s="11" t="s">
        <v>890</v>
      </c>
      <c r="F323" s="11" t="s">
        <v>890</v>
      </c>
      <c r="G323" s="11" t="s">
        <v>498</v>
      </c>
      <c r="H323" s="11">
        <v>0</v>
      </c>
      <c r="I323" s="11">
        <v>19</v>
      </c>
      <c r="J323" s="225">
        <v>43256</v>
      </c>
      <c r="K323" s="225">
        <v>43256</v>
      </c>
      <c r="L323" s="11">
        <v>116</v>
      </c>
      <c r="M323" s="11">
        <v>134</v>
      </c>
      <c r="N323" s="11" t="s">
        <v>498</v>
      </c>
      <c r="O323" s="11">
        <v>19</v>
      </c>
      <c r="P323" s="11" t="s">
        <v>543</v>
      </c>
      <c r="Q323" s="11">
        <v>899999061</v>
      </c>
      <c r="R323" s="11" t="s">
        <v>497</v>
      </c>
      <c r="S323" s="26">
        <v>30709211</v>
      </c>
      <c r="T323" s="26"/>
      <c r="U323" s="26"/>
      <c r="V323" s="26">
        <v>30709211</v>
      </c>
      <c r="W323" s="11" t="str">
        <f>VLOOKUP(MONTH(J323),'PLANO DISPONIBILIDADES 28-04-20'!$W$2:$X$13,2,0)</f>
        <v>JUNIO</v>
      </c>
      <c r="X323" s="11" t="e">
        <f>VLOOKUP(L323,'PLANO PREDIS EJECUCIONES'!$J$2:$Y$217,16,0)</f>
        <v>#N/A</v>
      </c>
    </row>
    <row r="324" spans="1:24" x14ac:dyDescent="0.25">
      <c r="A324" s="11">
        <v>2018</v>
      </c>
      <c r="B324" s="11">
        <v>136</v>
      </c>
      <c r="C324" s="11">
        <v>1</v>
      </c>
      <c r="D324" s="11" t="s">
        <v>601</v>
      </c>
      <c r="E324" s="11" t="s">
        <v>890</v>
      </c>
      <c r="F324" s="11" t="s">
        <v>890</v>
      </c>
      <c r="G324" s="11" t="s">
        <v>498</v>
      </c>
      <c r="H324" s="11">
        <v>0</v>
      </c>
      <c r="I324" s="11">
        <v>23</v>
      </c>
      <c r="J324" s="225">
        <v>43286</v>
      </c>
      <c r="K324" s="225">
        <v>43286</v>
      </c>
      <c r="L324" s="11">
        <v>121</v>
      </c>
      <c r="M324" s="11">
        <v>145</v>
      </c>
      <c r="N324" s="11" t="s">
        <v>498</v>
      </c>
      <c r="O324" s="11">
        <v>22</v>
      </c>
      <c r="P324" s="11" t="s">
        <v>543</v>
      </c>
      <c r="Q324" s="11">
        <v>899999061</v>
      </c>
      <c r="R324" s="11" t="s">
        <v>497</v>
      </c>
      <c r="S324" s="26">
        <v>30214569</v>
      </c>
      <c r="T324" s="26"/>
      <c r="U324" s="26"/>
      <c r="V324" s="26">
        <v>30214569</v>
      </c>
      <c r="W324" s="11" t="str">
        <f>VLOOKUP(MONTH(J324),'PLANO DISPONIBILIDADES 28-04-20'!$W$2:$X$13,2,0)</f>
        <v>JULIO</v>
      </c>
      <c r="X324" s="11" t="e">
        <f>VLOOKUP(L324,'PLANO PREDIS EJECUCIONES'!$J$2:$Y$217,16,0)</f>
        <v>#N/A</v>
      </c>
    </row>
    <row r="325" spans="1:24" x14ac:dyDescent="0.25">
      <c r="A325" s="11">
        <v>2018</v>
      </c>
      <c r="B325" s="11">
        <v>136</v>
      </c>
      <c r="C325" s="11">
        <v>1</v>
      </c>
      <c r="D325" s="11" t="s">
        <v>601</v>
      </c>
      <c r="E325" s="11" t="s">
        <v>890</v>
      </c>
      <c r="F325" s="11" t="s">
        <v>890</v>
      </c>
      <c r="G325" s="11" t="s">
        <v>498</v>
      </c>
      <c r="H325" s="11">
        <v>0</v>
      </c>
      <c r="I325" s="11">
        <v>26</v>
      </c>
      <c r="J325" s="225">
        <v>43314</v>
      </c>
      <c r="K325" s="225">
        <v>43314</v>
      </c>
      <c r="L325" s="11">
        <v>133</v>
      </c>
      <c r="M325" s="11">
        <v>159</v>
      </c>
      <c r="N325" s="11" t="s">
        <v>498</v>
      </c>
      <c r="O325" s="11">
        <v>26</v>
      </c>
      <c r="P325" s="11" t="s">
        <v>543</v>
      </c>
      <c r="Q325" s="11">
        <v>899999061</v>
      </c>
      <c r="R325" s="11" t="s">
        <v>497</v>
      </c>
      <c r="S325" s="26">
        <v>29610005</v>
      </c>
      <c r="T325" s="26"/>
      <c r="U325" s="26"/>
      <c r="V325" s="26">
        <v>29610005</v>
      </c>
      <c r="W325" s="11" t="str">
        <f>VLOOKUP(MONTH(J325),'PLANO DISPONIBILIDADES 28-04-20'!$W$2:$X$13,2,0)</f>
        <v>AGOSTO</v>
      </c>
      <c r="X325" s="11" t="e">
        <f>VLOOKUP(L325,'PLANO PREDIS EJECUCIONES'!$J$2:$Y$217,16,0)</f>
        <v>#N/A</v>
      </c>
    </row>
    <row r="326" spans="1:24" x14ac:dyDescent="0.25">
      <c r="A326" s="11">
        <v>2018</v>
      </c>
      <c r="B326" s="11">
        <v>136</v>
      </c>
      <c r="C326" s="11">
        <v>1</v>
      </c>
      <c r="D326" s="11" t="s">
        <v>601</v>
      </c>
      <c r="E326" s="11" t="s">
        <v>890</v>
      </c>
      <c r="F326" s="11" t="s">
        <v>890</v>
      </c>
      <c r="G326" s="11" t="s">
        <v>498</v>
      </c>
      <c r="H326" s="11">
        <v>0</v>
      </c>
      <c r="I326" s="11">
        <v>30</v>
      </c>
      <c r="J326" s="225">
        <v>43348</v>
      </c>
      <c r="K326" s="225">
        <v>43348</v>
      </c>
      <c r="L326" s="11">
        <v>152</v>
      </c>
      <c r="M326" s="11">
        <v>180</v>
      </c>
      <c r="N326" s="11" t="s">
        <v>498</v>
      </c>
      <c r="O326" s="11">
        <v>30</v>
      </c>
      <c r="P326" s="11" t="s">
        <v>543</v>
      </c>
      <c r="Q326" s="11">
        <v>899999061</v>
      </c>
      <c r="R326" s="11" t="s">
        <v>497</v>
      </c>
      <c r="S326" s="26">
        <v>28623812</v>
      </c>
      <c r="T326" s="26"/>
      <c r="U326" s="26"/>
      <c r="V326" s="26">
        <v>28623812</v>
      </c>
      <c r="W326" s="11" t="str">
        <f>VLOOKUP(MONTH(J326),'PLANO DISPONIBILIDADES 28-04-20'!$W$2:$X$13,2,0)</f>
        <v>SEPTIEMBRE</v>
      </c>
      <c r="X326" s="11" t="e">
        <f>VLOOKUP(L326,'PLANO PREDIS EJECUCIONES'!$J$2:$Y$217,16,0)</f>
        <v>#N/A</v>
      </c>
    </row>
    <row r="327" spans="1:24" x14ac:dyDescent="0.25">
      <c r="A327" s="11">
        <v>2018</v>
      </c>
      <c r="B327" s="11">
        <v>136</v>
      </c>
      <c r="C327" s="11">
        <v>1</v>
      </c>
      <c r="D327" s="11" t="s">
        <v>601</v>
      </c>
      <c r="E327" s="11" t="s">
        <v>890</v>
      </c>
      <c r="F327" s="11" t="s">
        <v>890</v>
      </c>
      <c r="G327" s="11" t="s">
        <v>498</v>
      </c>
      <c r="H327" s="11">
        <v>0</v>
      </c>
      <c r="I327" s="11">
        <v>35</v>
      </c>
      <c r="J327" s="225">
        <v>43377</v>
      </c>
      <c r="K327" s="225">
        <v>43377</v>
      </c>
      <c r="L327" s="11">
        <v>175</v>
      </c>
      <c r="M327" s="11">
        <v>190</v>
      </c>
      <c r="N327" s="11" t="s">
        <v>498</v>
      </c>
      <c r="O327" s="11">
        <v>35</v>
      </c>
      <c r="P327" s="11" t="s">
        <v>543</v>
      </c>
      <c r="Q327" s="11">
        <v>899999061</v>
      </c>
      <c r="R327" s="11" t="s">
        <v>497</v>
      </c>
      <c r="S327" s="26">
        <v>27108374</v>
      </c>
      <c r="T327" s="26"/>
      <c r="U327" s="26"/>
      <c r="V327" s="26">
        <v>27108374</v>
      </c>
      <c r="W327" s="11" t="str">
        <f>VLOOKUP(MONTH(J327),'PLANO DISPONIBILIDADES 28-04-20'!$W$2:$X$13,2,0)</f>
        <v>OCTUBRE</v>
      </c>
      <c r="X327" s="11" t="e">
        <f>VLOOKUP(L327,'PLANO PREDIS EJECUCIONES'!$J$2:$Y$217,16,0)</f>
        <v>#N/A</v>
      </c>
    </row>
    <row r="328" spans="1:24" x14ac:dyDescent="0.25">
      <c r="A328" s="11">
        <v>2018</v>
      </c>
      <c r="B328" s="11">
        <v>136</v>
      </c>
      <c r="C328" s="11">
        <v>1</v>
      </c>
      <c r="D328" s="11" t="s">
        <v>601</v>
      </c>
      <c r="E328" s="11" t="s">
        <v>890</v>
      </c>
      <c r="F328" s="11" t="s">
        <v>890</v>
      </c>
      <c r="G328" s="11" t="s">
        <v>498</v>
      </c>
      <c r="H328" s="11">
        <v>0</v>
      </c>
      <c r="I328" s="11">
        <v>40</v>
      </c>
      <c r="J328" s="225">
        <v>43412</v>
      </c>
      <c r="K328" s="225">
        <v>43412</v>
      </c>
      <c r="L328" s="11">
        <v>195</v>
      </c>
      <c r="M328" s="11">
        <v>209</v>
      </c>
      <c r="N328" s="11" t="s">
        <v>498</v>
      </c>
      <c r="O328" s="11">
        <v>39</v>
      </c>
      <c r="P328" s="11" t="s">
        <v>543</v>
      </c>
      <c r="Q328" s="11">
        <v>899999061</v>
      </c>
      <c r="R328" s="11" t="s">
        <v>497</v>
      </c>
      <c r="S328" s="26">
        <v>24566578</v>
      </c>
      <c r="T328" s="26"/>
      <c r="U328" s="26"/>
      <c r="V328" s="26">
        <v>24566578</v>
      </c>
      <c r="W328" s="11" t="str">
        <f>VLOOKUP(MONTH(J328),'PLANO DISPONIBILIDADES 28-04-20'!$W$2:$X$13,2,0)</f>
        <v>NOVIEMBRE</v>
      </c>
      <c r="X328" s="11" t="e">
        <f>VLOOKUP(L328,'PLANO PREDIS EJECUCIONES'!$J$2:$Y$217,16,0)</f>
        <v>#N/A</v>
      </c>
    </row>
    <row r="329" spans="1:24" x14ac:dyDescent="0.25">
      <c r="A329" s="11">
        <v>2018</v>
      </c>
      <c r="B329" s="11">
        <v>136</v>
      </c>
      <c r="C329" s="11">
        <v>1</v>
      </c>
      <c r="D329" s="11" t="s">
        <v>601</v>
      </c>
      <c r="E329" s="11" t="s">
        <v>890</v>
      </c>
      <c r="F329" s="11" t="s">
        <v>890</v>
      </c>
      <c r="G329" s="11" t="s">
        <v>498</v>
      </c>
      <c r="H329" s="11">
        <v>0</v>
      </c>
      <c r="I329" s="11">
        <v>45</v>
      </c>
      <c r="J329" s="225">
        <v>43438</v>
      </c>
      <c r="K329" s="225">
        <v>43438</v>
      </c>
      <c r="L329" s="11">
        <v>204</v>
      </c>
      <c r="M329" s="11">
        <v>222</v>
      </c>
      <c r="N329" s="11" t="s">
        <v>498</v>
      </c>
      <c r="O329" s="11">
        <v>45</v>
      </c>
      <c r="P329" s="11" t="s">
        <v>543</v>
      </c>
      <c r="Q329" s="11">
        <v>899999061</v>
      </c>
      <c r="R329" s="11" t="s">
        <v>497</v>
      </c>
      <c r="S329" s="26">
        <v>23410380</v>
      </c>
      <c r="T329" s="26"/>
      <c r="U329" s="26"/>
      <c r="V329" s="26">
        <v>23410380</v>
      </c>
      <c r="W329" s="11" t="str">
        <f>VLOOKUP(MONTH(J329),'PLANO DISPONIBILIDADES 28-04-20'!$W$2:$X$13,2,0)</f>
        <v>DICIEMBRE</v>
      </c>
      <c r="X329" s="11" t="e">
        <f>VLOOKUP(L329,'PLANO PREDIS EJECUCIONES'!$J$2:$Y$217,16,0)</f>
        <v>#N/A</v>
      </c>
    </row>
    <row r="330" spans="1:24" x14ac:dyDescent="0.25">
      <c r="A330" s="11">
        <v>2018</v>
      </c>
      <c r="B330" s="11">
        <v>136</v>
      </c>
      <c r="C330" s="11">
        <v>1</v>
      </c>
      <c r="D330" s="11" t="s">
        <v>601</v>
      </c>
      <c r="E330" s="11" t="s">
        <v>890</v>
      </c>
      <c r="F330" s="11" t="s">
        <v>890</v>
      </c>
      <c r="G330" s="11" t="s">
        <v>498</v>
      </c>
      <c r="H330" s="11">
        <v>0</v>
      </c>
      <c r="I330" s="11">
        <v>50</v>
      </c>
      <c r="J330" s="225">
        <v>43453</v>
      </c>
      <c r="K330" s="225">
        <v>43453</v>
      </c>
      <c r="L330" s="11">
        <v>210</v>
      </c>
      <c r="M330" s="11">
        <v>229</v>
      </c>
      <c r="N330" s="11" t="s">
        <v>498</v>
      </c>
      <c r="O330" s="11">
        <v>50</v>
      </c>
      <c r="P330" s="11" t="s">
        <v>543</v>
      </c>
      <c r="Q330" s="11">
        <v>899999061</v>
      </c>
      <c r="R330" s="11" t="s">
        <v>497</v>
      </c>
      <c r="S330" s="26">
        <v>23055741</v>
      </c>
      <c r="T330" s="26"/>
      <c r="U330" s="26"/>
      <c r="V330" s="26">
        <v>23055741</v>
      </c>
      <c r="W330" s="11" t="str">
        <f>VLOOKUP(MONTH(J330),'PLANO DISPONIBILIDADES 28-04-20'!$W$2:$X$13,2,0)</f>
        <v>DICIEMBRE</v>
      </c>
      <c r="X330" s="11" t="e">
        <f>VLOOKUP(L330,'PLANO PREDIS EJECUCIONES'!$J$2:$Y$217,16,0)</f>
        <v>#N/A</v>
      </c>
    </row>
    <row r="331" spans="1:24" x14ac:dyDescent="0.25">
      <c r="A331" s="11">
        <v>2018</v>
      </c>
      <c r="B331" s="11">
        <v>136</v>
      </c>
      <c r="C331" s="11">
        <v>1</v>
      </c>
      <c r="D331" s="11" t="s">
        <v>601</v>
      </c>
      <c r="E331" s="11" t="s">
        <v>890</v>
      </c>
      <c r="F331" s="11" t="s">
        <v>890</v>
      </c>
      <c r="G331" s="11" t="s">
        <v>498</v>
      </c>
      <c r="H331" s="11">
        <v>0</v>
      </c>
      <c r="I331" s="11">
        <v>2</v>
      </c>
      <c r="J331" s="225">
        <v>43133</v>
      </c>
      <c r="K331" s="225">
        <v>43133</v>
      </c>
      <c r="L331" s="11">
        <v>79</v>
      </c>
      <c r="M331" s="11">
        <v>107</v>
      </c>
      <c r="N331" s="11" t="s">
        <v>498</v>
      </c>
      <c r="O331" s="11">
        <v>2</v>
      </c>
      <c r="P331" s="11" t="s">
        <v>543</v>
      </c>
      <c r="Q331" s="11">
        <v>899999061</v>
      </c>
      <c r="R331" s="11" t="s">
        <v>497</v>
      </c>
      <c r="S331" s="26">
        <v>62519116</v>
      </c>
      <c r="T331" s="26"/>
      <c r="U331" s="26"/>
      <c r="V331" s="26">
        <v>62519116</v>
      </c>
      <c r="W331" s="11" t="str">
        <f>VLOOKUP(MONTH(J331),'PLANO DISPONIBILIDADES 28-04-20'!$W$2:$X$13,2,0)</f>
        <v>FEBRERO</v>
      </c>
      <c r="X331" s="11" t="e">
        <f>VLOOKUP(L331,'PLANO PREDIS EJECUCIONES'!$J$2:$Y$217,16,0)</f>
        <v>#N/A</v>
      </c>
    </row>
    <row r="332" spans="1:24" x14ac:dyDescent="0.25">
      <c r="A332" s="11">
        <v>2018</v>
      </c>
      <c r="B332" s="11">
        <v>136</v>
      </c>
      <c r="C332" s="11">
        <v>1</v>
      </c>
      <c r="D332" s="11" t="s">
        <v>601</v>
      </c>
      <c r="E332" s="11" t="s">
        <v>890</v>
      </c>
      <c r="F332" s="11" t="s">
        <v>890</v>
      </c>
      <c r="G332" s="11" t="s">
        <v>498</v>
      </c>
      <c r="H332" s="11">
        <v>0</v>
      </c>
      <c r="I332" s="11">
        <v>6</v>
      </c>
      <c r="J332" s="225">
        <v>43164</v>
      </c>
      <c r="K332" s="225">
        <v>43164</v>
      </c>
      <c r="L332" s="11">
        <v>86</v>
      </c>
      <c r="M332" s="11">
        <v>112</v>
      </c>
      <c r="N332" s="11" t="s">
        <v>498</v>
      </c>
      <c r="O332" s="11">
        <v>6</v>
      </c>
      <c r="P332" s="11" t="s">
        <v>543</v>
      </c>
      <c r="Q332" s="11">
        <v>899999061</v>
      </c>
      <c r="R332" s="11" t="s">
        <v>497</v>
      </c>
      <c r="S332" s="26">
        <v>51086</v>
      </c>
      <c r="T332" s="26"/>
      <c r="U332" s="26"/>
      <c r="V332" s="26">
        <v>51086</v>
      </c>
      <c r="W332" s="11" t="str">
        <f>VLOOKUP(MONTH(J332),'PLANO DISPONIBILIDADES 28-04-20'!$W$2:$X$13,2,0)</f>
        <v>MARZO</v>
      </c>
      <c r="X332" s="11" t="e">
        <f>VLOOKUP(L332,'PLANO PREDIS EJECUCIONES'!$J$2:$Y$217,16,0)</f>
        <v>#N/A</v>
      </c>
    </row>
    <row r="333" spans="1:24" x14ac:dyDescent="0.25">
      <c r="A333" s="11">
        <v>2018</v>
      </c>
      <c r="B333" s="11">
        <v>136</v>
      </c>
      <c r="C333" s="11">
        <v>1</v>
      </c>
      <c r="D333" s="11" t="s">
        <v>601</v>
      </c>
      <c r="E333" s="11" t="s">
        <v>890</v>
      </c>
      <c r="F333" s="11" t="s">
        <v>890</v>
      </c>
      <c r="G333" s="11" t="s">
        <v>498</v>
      </c>
      <c r="H333" s="11">
        <v>0</v>
      </c>
      <c r="I333" s="11">
        <v>7</v>
      </c>
      <c r="J333" s="225">
        <v>43164</v>
      </c>
      <c r="K333" s="225">
        <v>43164</v>
      </c>
      <c r="L333" s="11">
        <v>87</v>
      </c>
      <c r="M333" s="11">
        <v>112</v>
      </c>
      <c r="N333" s="11" t="s">
        <v>498</v>
      </c>
      <c r="O333" s="11">
        <v>7</v>
      </c>
      <c r="P333" s="11" t="s">
        <v>543</v>
      </c>
      <c r="Q333" s="11">
        <v>899999061</v>
      </c>
      <c r="R333" s="11" t="s">
        <v>497</v>
      </c>
      <c r="S333" s="26">
        <v>53873</v>
      </c>
      <c r="T333" s="26"/>
      <c r="U333" s="26"/>
      <c r="V333" s="26">
        <v>53873</v>
      </c>
      <c r="W333" s="11" t="str">
        <f>VLOOKUP(MONTH(J333),'PLANO DISPONIBILIDADES 28-04-20'!$W$2:$X$13,2,0)</f>
        <v>MARZO</v>
      </c>
      <c r="X333" s="11" t="e">
        <f>VLOOKUP(L333,'PLANO PREDIS EJECUCIONES'!$J$2:$Y$217,16,0)</f>
        <v>#N/A</v>
      </c>
    </row>
    <row r="334" spans="1:24" x14ac:dyDescent="0.25">
      <c r="A334" s="11">
        <v>2018</v>
      </c>
      <c r="B334" s="11">
        <v>136</v>
      </c>
      <c r="C334" s="11">
        <v>1</v>
      </c>
      <c r="D334" s="11" t="s">
        <v>601</v>
      </c>
      <c r="E334" s="11" t="s">
        <v>890</v>
      </c>
      <c r="F334" s="11" t="s">
        <v>890</v>
      </c>
      <c r="G334" s="11" t="s">
        <v>498</v>
      </c>
      <c r="H334" s="11">
        <v>0</v>
      </c>
      <c r="I334" s="11">
        <v>9</v>
      </c>
      <c r="J334" s="225">
        <v>43165</v>
      </c>
      <c r="K334" s="225">
        <v>43165</v>
      </c>
      <c r="L334" s="11">
        <v>89</v>
      </c>
      <c r="M334" s="11">
        <v>114</v>
      </c>
      <c r="N334" s="11" t="s">
        <v>498</v>
      </c>
      <c r="O334" s="11">
        <v>9</v>
      </c>
      <c r="P334" s="11" t="s">
        <v>543</v>
      </c>
      <c r="Q334" s="11">
        <v>899999061</v>
      </c>
      <c r="R334" s="11" t="s">
        <v>497</v>
      </c>
      <c r="S334" s="26">
        <v>66317905</v>
      </c>
      <c r="T334" s="26"/>
      <c r="U334" s="26"/>
      <c r="V334" s="26">
        <v>66317905</v>
      </c>
      <c r="W334" s="11" t="str">
        <f>VLOOKUP(MONTH(J334),'PLANO DISPONIBILIDADES 28-04-20'!$W$2:$X$13,2,0)</f>
        <v>MARZO</v>
      </c>
      <c r="X334" s="11" t="e">
        <f>VLOOKUP(L334,'PLANO PREDIS EJECUCIONES'!$J$2:$Y$217,16,0)</f>
        <v>#N/A</v>
      </c>
    </row>
    <row r="335" spans="1:24" x14ac:dyDescent="0.25">
      <c r="A335" s="11">
        <v>2018</v>
      </c>
      <c r="B335" s="11">
        <v>136</v>
      </c>
      <c r="C335" s="11">
        <v>1</v>
      </c>
      <c r="D335" s="11" t="s">
        <v>601</v>
      </c>
      <c r="E335" s="11" t="s">
        <v>890</v>
      </c>
      <c r="F335" s="11" t="s">
        <v>890</v>
      </c>
      <c r="G335" s="11" t="s">
        <v>498</v>
      </c>
      <c r="H335" s="11">
        <v>0</v>
      </c>
      <c r="I335" s="11">
        <v>12</v>
      </c>
      <c r="J335" s="225">
        <v>43194</v>
      </c>
      <c r="K335" s="225">
        <v>43194</v>
      </c>
      <c r="L335" s="11">
        <v>97</v>
      </c>
      <c r="M335" s="11">
        <v>122</v>
      </c>
      <c r="N335" s="11" t="s">
        <v>498</v>
      </c>
      <c r="O335" s="11">
        <v>12</v>
      </c>
      <c r="P335" s="11" t="s">
        <v>543</v>
      </c>
      <c r="Q335" s="11">
        <v>899999061</v>
      </c>
      <c r="R335" s="11" t="s">
        <v>497</v>
      </c>
      <c r="S335" s="26">
        <v>65813829</v>
      </c>
      <c r="T335" s="26"/>
      <c r="U335" s="26"/>
      <c r="V335" s="26">
        <v>65813829</v>
      </c>
      <c r="W335" s="11" t="str">
        <f>VLOOKUP(MONTH(J335),'PLANO DISPONIBILIDADES 28-04-20'!$W$2:$X$13,2,0)</f>
        <v>ABRIL</v>
      </c>
      <c r="X335" s="11" t="e">
        <f>VLOOKUP(L335,'PLANO PREDIS EJECUCIONES'!$J$2:$Y$217,16,0)</f>
        <v>#N/A</v>
      </c>
    </row>
    <row r="336" spans="1:24" x14ac:dyDescent="0.25">
      <c r="A336" s="11">
        <v>2018</v>
      </c>
      <c r="B336" s="11">
        <v>136</v>
      </c>
      <c r="C336" s="11">
        <v>1</v>
      </c>
      <c r="D336" s="11" t="s">
        <v>601</v>
      </c>
      <c r="E336" s="11" t="s">
        <v>890</v>
      </c>
      <c r="F336" s="11" t="s">
        <v>890</v>
      </c>
      <c r="G336" s="11" t="s">
        <v>498</v>
      </c>
      <c r="H336" s="11">
        <v>0</v>
      </c>
      <c r="I336" s="11">
        <v>15</v>
      </c>
      <c r="J336" s="225">
        <v>43227</v>
      </c>
      <c r="K336" s="225">
        <v>43227</v>
      </c>
      <c r="L336" s="11">
        <v>105</v>
      </c>
      <c r="M336" s="11">
        <v>128</v>
      </c>
      <c r="N336" s="11" t="s">
        <v>498</v>
      </c>
      <c r="O336" s="11">
        <v>15</v>
      </c>
      <c r="P336" s="11" t="s">
        <v>543</v>
      </c>
      <c r="Q336" s="11">
        <v>899999061</v>
      </c>
      <c r="R336" s="11" t="s">
        <v>497</v>
      </c>
      <c r="S336" s="26">
        <v>64421725</v>
      </c>
      <c r="T336" s="26"/>
      <c r="U336" s="26"/>
      <c r="V336" s="26">
        <v>64421725</v>
      </c>
      <c r="W336" s="11" t="str">
        <f>VLOOKUP(MONTH(J336),'PLANO DISPONIBILIDADES 28-04-20'!$W$2:$X$13,2,0)</f>
        <v>MAYO</v>
      </c>
      <c r="X336" s="11" t="e">
        <f>VLOOKUP(L336,'PLANO PREDIS EJECUCIONES'!$J$2:$Y$217,16,0)</f>
        <v>#N/A</v>
      </c>
    </row>
    <row r="337" spans="1:24" x14ac:dyDescent="0.25">
      <c r="A337" s="11">
        <v>2018</v>
      </c>
      <c r="B337" s="11">
        <v>136</v>
      </c>
      <c r="C337" s="11">
        <v>1</v>
      </c>
      <c r="D337" s="11" t="s">
        <v>601</v>
      </c>
      <c r="E337" s="11" t="s">
        <v>890</v>
      </c>
      <c r="F337" s="11" t="s">
        <v>890</v>
      </c>
      <c r="G337" s="11" t="s">
        <v>498</v>
      </c>
      <c r="H337" s="11">
        <v>0</v>
      </c>
      <c r="I337" s="11">
        <v>19</v>
      </c>
      <c r="J337" s="225">
        <v>43256</v>
      </c>
      <c r="K337" s="225">
        <v>43256</v>
      </c>
      <c r="L337" s="11">
        <v>116</v>
      </c>
      <c r="M337" s="11">
        <v>134</v>
      </c>
      <c r="N337" s="11" t="s">
        <v>498</v>
      </c>
      <c r="O337" s="11">
        <v>19</v>
      </c>
      <c r="P337" s="11" t="s">
        <v>543</v>
      </c>
      <c r="Q337" s="11">
        <v>899999061</v>
      </c>
      <c r="R337" s="11" t="s">
        <v>497</v>
      </c>
      <c r="S337" s="26">
        <v>64901932</v>
      </c>
      <c r="T337" s="26"/>
      <c r="U337" s="26"/>
      <c r="V337" s="26">
        <v>64901932</v>
      </c>
      <c r="W337" s="11" t="str">
        <f>VLOOKUP(MONTH(J337),'PLANO DISPONIBILIDADES 28-04-20'!$W$2:$X$13,2,0)</f>
        <v>JUNIO</v>
      </c>
      <c r="X337" s="11" t="e">
        <f>VLOOKUP(L337,'PLANO PREDIS EJECUCIONES'!$J$2:$Y$217,16,0)</f>
        <v>#N/A</v>
      </c>
    </row>
    <row r="338" spans="1:24" x14ac:dyDescent="0.25">
      <c r="A338" s="11">
        <v>2018</v>
      </c>
      <c r="B338" s="11">
        <v>136</v>
      </c>
      <c r="C338" s="11">
        <v>1</v>
      </c>
      <c r="D338" s="11" t="s">
        <v>601</v>
      </c>
      <c r="E338" s="11" t="s">
        <v>890</v>
      </c>
      <c r="F338" s="11" t="s">
        <v>890</v>
      </c>
      <c r="G338" s="11" t="s">
        <v>498</v>
      </c>
      <c r="H338" s="11">
        <v>0</v>
      </c>
      <c r="I338" s="11">
        <v>23</v>
      </c>
      <c r="J338" s="225">
        <v>43286</v>
      </c>
      <c r="K338" s="225">
        <v>43286</v>
      </c>
      <c r="L338" s="11">
        <v>121</v>
      </c>
      <c r="M338" s="11">
        <v>145</v>
      </c>
      <c r="N338" s="11" t="s">
        <v>498</v>
      </c>
      <c r="O338" s="11">
        <v>22</v>
      </c>
      <c r="P338" s="11" t="s">
        <v>543</v>
      </c>
      <c r="Q338" s="11">
        <v>899999061</v>
      </c>
      <c r="R338" s="11" t="s">
        <v>497</v>
      </c>
      <c r="S338" s="26">
        <v>64809722</v>
      </c>
      <c r="T338" s="26"/>
      <c r="U338" s="26"/>
      <c r="V338" s="26">
        <v>64809722</v>
      </c>
      <c r="W338" s="11" t="str">
        <f>VLOOKUP(MONTH(J338),'PLANO DISPONIBILIDADES 28-04-20'!$W$2:$X$13,2,0)</f>
        <v>JULIO</v>
      </c>
      <c r="X338" s="11" t="e">
        <f>VLOOKUP(L338,'PLANO PREDIS EJECUCIONES'!$J$2:$Y$217,16,0)</f>
        <v>#N/A</v>
      </c>
    </row>
    <row r="339" spans="1:24" x14ac:dyDescent="0.25">
      <c r="A339" s="11">
        <v>2018</v>
      </c>
      <c r="B339" s="11">
        <v>136</v>
      </c>
      <c r="C339" s="11">
        <v>1</v>
      </c>
      <c r="D339" s="11" t="s">
        <v>601</v>
      </c>
      <c r="E339" s="11" t="s">
        <v>890</v>
      </c>
      <c r="F339" s="11" t="s">
        <v>890</v>
      </c>
      <c r="G339" s="11" t="s">
        <v>498</v>
      </c>
      <c r="H339" s="11">
        <v>0</v>
      </c>
      <c r="I339" s="11">
        <v>26</v>
      </c>
      <c r="J339" s="225">
        <v>43314</v>
      </c>
      <c r="K339" s="225">
        <v>43314</v>
      </c>
      <c r="L339" s="11">
        <v>133</v>
      </c>
      <c r="M339" s="11">
        <v>159</v>
      </c>
      <c r="N339" s="11" t="s">
        <v>498</v>
      </c>
      <c r="O339" s="11">
        <v>26</v>
      </c>
      <c r="P339" s="11" t="s">
        <v>543</v>
      </c>
      <c r="Q339" s="11">
        <v>899999061</v>
      </c>
      <c r="R339" s="11" t="s">
        <v>497</v>
      </c>
      <c r="S339" s="26">
        <v>63895990</v>
      </c>
      <c r="T339" s="26"/>
      <c r="U339" s="26"/>
      <c r="V339" s="26">
        <v>63895990</v>
      </c>
      <c r="W339" s="11" t="str">
        <f>VLOOKUP(MONTH(J339),'PLANO DISPONIBILIDADES 28-04-20'!$W$2:$X$13,2,0)</f>
        <v>AGOSTO</v>
      </c>
      <c r="X339" s="11" t="e">
        <f>VLOOKUP(L339,'PLANO PREDIS EJECUCIONES'!$J$2:$Y$217,16,0)</f>
        <v>#N/A</v>
      </c>
    </row>
    <row r="340" spans="1:24" x14ac:dyDescent="0.25">
      <c r="A340" s="11">
        <v>2018</v>
      </c>
      <c r="B340" s="11">
        <v>136</v>
      </c>
      <c r="C340" s="11">
        <v>1</v>
      </c>
      <c r="D340" s="11" t="s">
        <v>601</v>
      </c>
      <c r="E340" s="11" t="s">
        <v>890</v>
      </c>
      <c r="F340" s="11" t="s">
        <v>890</v>
      </c>
      <c r="G340" s="11" t="s">
        <v>498</v>
      </c>
      <c r="H340" s="11">
        <v>0</v>
      </c>
      <c r="I340" s="11">
        <v>30</v>
      </c>
      <c r="J340" s="225">
        <v>43348</v>
      </c>
      <c r="K340" s="225">
        <v>43348</v>
      </c>
      <c r="L340" s="11">
        <v>152</v>
      </c>
      <c r="M340" s="11">
        <v>180</v>
      </c>
      <c r="N340" s="11" t="s">
        <v>498</v>
      </c>
      <c r="O340" s="11">
        <v>30</v>
      </c>
      <c r="P340" s="11" t="s">
        <v>543</v>
      </c>
      <c r="Q340" s="11">
        <v>899999061</v>
      </c>
      <c r="R340" s="11" t="s">
        <v>497</v>
      </c>
      <c r="S340" s="26">
        <v>63413728</v>
      </c>
      <c r="T340" s="26"/>
      <c r="U340" s="26"/>
      <c r="V340" s="26">
        <v>63413728</v>
      </c>
      <c r="W340" s="11" t="str">
        <f>VLOOKUP(MONTH(J340),'PLANO DISPONIBILIDADES 28-04-20'!$W$2:$X$13,2,0)</f>
        <v>SEPTIEMBRE</v>
      </c>
      <c r="X340" s="11" t="e">
        <f>VLOOKUP(L340,'PLANO PREDIS EJECUCIONES'!$J$2:$Y$217,16,0)</f>
        <v>#N/A</v>
      </c>
    </row>
    <row r="341" spans="1:24" x14ac:dyDescent="0.25">
      <c r="A341" s="11">
        <v>2018</v>
      </c>
      <c r="B341" s="11">
        <v>136</v>
      </c>
      <c r="C341" s="11">
        <v>1</v>
      </c>
      <c r="D341" s="11" t="s">
        <v>601</v>
      </c>
      <c r="E341" s="11" t="s">
        <v>890</v>
      </c>
      <c r="F341" s="11" t="s">
        <v>890</v>
      </c>
      <c r="G341" s="11" t="s">
        <v>498</v>
      </c>
      <c r="H341" s="11">
        <v>0</v>
      </c>
      <c r="I341" s="11">
        <v>35</v>
      </c>
      <c r="J341" s="225">
        <v>43377</v>
      </c>
      <c r="K341" s="225">
        <v>43377</v>
      </c>
      <c r="L341" s="11">
        <v>175</v>
      </c>
      <c r="M341" s="11">
        <v>190</v>
      </c>
      <c r="N341" s="11" t="s">
        <v>498</v>
      </c>
      <c r="O341" s="11">
        <v>35</v>
      </c>
      <c r="P341" s="11" t="s">
        <v>543</v>
      </c>
      <c r="Q341" s="11">
        <v>899999061</v>
      </c>
      <c r="R341" s="11" t="s">
        <v>497</v>
      </c>
      <c r="S341" s="26">
        <v>63143979</v>
      </c>
      <c r="T341" s="26"/>
      <c r="U341" s="26"/>
      <c r="V341" s="26">
        <v>63143979</v>
      </c>
      <c r="W341" s="11" t="str">
        <f>VLOOKUP(MONTH(J341),'PLANO DISPONIBILIDADES 28-04-20'!$W$2:$X$13,2,0)</f>
        <v>OCTUBRE</v>
      </c>
      <c r="X341" s="11" t="e">
        <f>VLOOKUP(L341,'PLANO PREDIS EJECUCIONES'!$J$2:$Y$217,16,0)</f>
        <v>#N/A</v>
      </c>
    </row>
    <row r="342" spans="1:24" x14ac:dyDescent="0.25">
      <c r="A342" s="11">
        <v>2018</v>
      </c>
      <c r="B342" s="11">
        <v>136</v>
      </c>
      <c r="C342" s="11">
        <v>1</v>
      </c>
      <c r="D342" s="11" t="s">
        <v>601</v>
      </c>
      <c r="E342" s="11" t="s">
        <v>890</v>
      </c>
      <c r="F342" s="11" t="s">
        <v>890</v>
      </c>
      <c r="G342" s="11" t="s">
        <v>498</v>
      </c>
      <c r="H342" s="11">
        <v>0</v>
      </c>
      <c r="I342" s="11">
        <v>40</v>
      </c>
      <c r="J342" s="225">
        <v>43412</v>
      </c>
      <c r="K342" s="225">
        <v>43412</v>
      </c>
      <c r="L342" s="11">
        <v>195</v>
      </c>
      <c r="M342" s="11">
        <v>209</v>
      </c>
      <c r="N342" s="11" t="s">
        <v>498</v>
      </c>
      <c r="O342" s="11">
        <v>39</v>
      </c>
      <c r="P342" s="11" t="s">
        <v>543</v>
      </c>
      <c r="Q342" s="11">
        <v>899999061</v>
      </c>
      <c r="R342" s="11" t="s">
        <v>497</v>
      </c>
      <c r="S342" s="26">
        <v>62385244</v>
      </c>
      <c r="T342" s="26"/>
      <c r="U342" s="26"/>
      <c r="V342" s="26">
        <v>62385244</v>
      </c>
      <c r="W342" s="11" t="str">
        <f>VLOOKUP(MONTH(J342),'PLANO DISPONIBILIDADES 28-04-20'!$W$2:$X$13,2,0)</f>
        <v>NOVIEMBRE</v>
      </c>
      <c r="X342" s="11" t="e">
        <f>VLOOKUP(L342,'PLANO PREDIS EJECUCIONES'!$J$2:$Y$217,16,0)</f>
        <v>#N/A</v>
      </c>
    </row>
    <row r="343" spans="1:24" x14ac:dyDescent="0.25">
      <c r="A343" s="11">
        <v>2018</v>
      </c>
      <c r="B343" s="11">
        <v>136</v>
      </c>
      <c r="C343" s="11">
        <v>1</v>
      </c>
      <c r="D343" s="11" t="s">
        <v>601</v>
      </c>
      <c r="E343" s="11" t="s">
        <v>890</v>
      </c>
      <c r="F343" s="11" t="s">
        <v>890</v>
      </c>
      <c r="G343" s="11" t="s">
        <v>498</v>
      </c>
      <c r="H343" s="11">
        <v>0</v>
      </c>
      <c r="I343" s="11">
        <v>45</v>
      </c>
      <c r="J343" s="225">
        <v>43438</v>
      </c>
      <c r="K343" s="225">
        <v>43438</v>
      </c>
      <c r="L343" s="11">
        <v>204</v>
      </c>
      <c r="M343" s="11">
        <v>222</v>
      </c>
      <c r="N343" s="11" t="s">
        <v>498</v>
      </c>
      <c r="O343" s="11">
        <v>45</v>
      </c>
      <c r="P343" s="11" t="s">
        <v>543</v>
      </c>
      <c r="Q343" s="11">
        <v>899999061</v>
      </c>
      <c r="R343" s="11" t="s">
        <v>497</v>
      </c>
      <c r="S343" s="26">
        <v>62353235</v>
      </c>
      <c r="T343" s="26"/>
      <c r="U343" s="26"/>
      <c r="V343" s="26">
        <v>62353235</v>
      </c>
      <c r="W343" s="11" t="str">
        <f>VLOOKUP(MONTH(J343),'PLANO DISPONIBILIDADES 28-04-20'!$W$2:$X$13,2,0)</f>
        <v>DICIEMBRE</v>
      </c>
      <c r="X343" s="11" t="e">
        <f>VLOOKUP(L343,'PLANO PREDIS EJECUCIONES'!$J$2:$Y$217,16,0)</f>
        <v>#N/A</v>
      </c>
    </row>
    <row r="344" spans="1:24" x14ac:dyDescent="0.25">
      <c r="A344" s="11">
        <v>2018</v>
      </c>
      <c r="B344" s="11">
        <v>136</v>
      </c>
      <c r="C344" s="11">
        <v>1</v>
      </c>
      <c r="D344" s="11" t="s">
        <v>601</v>
      </c>
      <c r="E344" s="11" t="s">
        <v>890</v>
      </c>
      <c r="F344" s="11" t="s">
        <v>890</v>
      </c>
      <c r="G344" s="11" t="s">
        <v>498</v>
      </c>
      <c r="H344" s="11">
        <v>0</v>
      </c>
      <c r="I344" s="11">
        <v>50</v>
      </c>
      <c r="J344" s="225">
        <v>43453</v>
      </c>
      <c r="K344" s="225">
        <v>43453</v>
      </c>
      <c r="L344" s="11">
        <v>210</v>
      </c>
      <c r="M344" s="11">
        <v>229</v>
      </c>
      <c r="N344" s="11" t="s">
        <v>498</v>
      </c>
      <c r="O344" s="11">
        <v>50</v>
      </c>
      <c r="P344" s="11" t="s">
        <v>543</v>
      </c>
      <c r="Q344" s="11">
        <v>899999061</v>
      </c>
      <c r="R344" s="11" t="s">
        <v>497</v>
      </c>
      <c r="S344" s="26">
        <v>61721938</v>
      </c>
      <c r="T344" s="26"/>
      <c r="U344" s="26"/>
      <c r="V344" s="26">
        <v>61721938</v>
      </c>
      <c r="W344" s="11" t="str">
        <f>VLOOKUP(MONTH(J344),'PLANO DISPONIBILIDADES 28-04-20'!$W$2:$X$13,2,0)</f>
        <v>DICIEMBRE</v>
      </c>
      <c r="X344" s="11" t="e">
        <f>VLOOKUP(L344,'PLANO PREDIS EJECUCIONES'!$J$2:$Y$217,16,0)</f>
        <v>#N/A</v>
      </c>
    </row>
    <row r="345" spans="1:24" x14ac:dyDescent="0.25">
      <c r="A345" s="11">
        <v>2018</v>
      </c>
      <c r="B345" s="11">
        <v>136</v>
      </c>
      <c r="C345" s="11">
        <v>1</v>
      </c>
      <c r="D345" s="11" t="s">
        <v>601</v>
      </c>
      <c r="E345" s="11" t="s">
        <v>890</v>
      </c>
      <c r="F345" s="11" t="s">
        <v>890</v>
      </c>
      <c r="G345" s="11" t="s">
        <v>498</v>
      </c>
      <c r="H345" s="11">
        <v>0</v>
      </c>
      <c r="I345" s="11">
        <v>2</v>
      </c>
      <c r="J345" s="225">
        <v>43133</v>
      </c>
      <c r="K345" s="225">
        <v>43133</v>
      </c>
      <c r="L345" s="11">
        <v>79</v>
      </c>
      <c r="M345" s="11">
        <v>107</v>
      </c>
      <c r="N345" s="11" t="s">
        <v>498</v>
      </c>
      <c r="O345" s="11">
        <v>2</v>
      </c>
      <c r="P345" s="11" t="s">
        <v>543</v>
      </c>
      <c r="Q345" s="11">
        <v>899999061</v>
      </c>
      <c r="R345" s="11" t="s">
        <v>497</v>
      </c>
      <c r="S345" s="26">
        <v>3464200</v>
      </c>
      <c r="T345" s="26"/>
      <c r="U345" s="26"/>
      <c r="V345" s="26">
        <v>3464200</v>
      </c>
      <c r="W345" s="11" t="str">
        <f>VLOOKUP(MONTH(J345),'PLANO DISPONIBILIDADES 28-04-20'!$W$2:$X$13,2,0)</f>
        <v>FEBRERO</v>
      </c>
      <c r="X345" s="11" t="e">
        <f>VLOOKUP(L345,'PLANO PREDIS EJECUCIONES'!$J$2:$Y$217,16,0)</f>
        <v>#N/A</v>
      </c>
    </row>
    <row r="346" spans="1:24" x14ac:dyDescent="0.25">
      <c r="A346" s="11">
        <v>2018</v>
      </c>
      <c r="B346" s="11">
        <v>136</v>
      </c>
      <c r="C346" s="11">
        <v>1</v>
      </c>
      <c r="D346" s="11" t="s">
        <v>601</v>
      </c>
      <c r="E346" s="11" t="s">
        <v>890</v>
      </c>
      <c r="F346" s="11" t="s">
        <v>890</v>
      </c>
      <c r="G346" s="11" t="s">
        <v>498</v>
      </c>
      <c r="H346" s="11">
        <v>0</v>
      </c>
      <c r="I346" s="11">
        <v>6</v>
      </c>
      <c r="J346" s="225">
        <v>43164</v>
      </c>
      <c r="K346" s="225">
        <v>43164</v>
      </c>
      <c r="L346" s="11">
        <v>86</v>
      </c>
      <c r="M346" s="11">
        <v>112</v>
      </c>
      <c r="N346" s="11" t="s">
        <v>498</v>
      </c>
      <c r="O346" s="11">
        <v>6</v>
      </c>
      <c r="P346" s="11" t="s">
        <v>543</v>
      </c>
      <c r="Q346" s="11">
        <v>899999061</v>
      </c>
      <c r="R346" s="11" t="s">
        <v>497</v>
      </c>
      <c r="S346" s="26">
        <v>32</v>
      </c>
      <c r="T346" s="26"/>
      <c r="U346" s="26"/>
      <c r="V346" s="26">
        <v>32</v>
      </c>
      <c r="W346" s="11" t="str">
        <f>VLOOKUP(MONTH(J346),'PLANO DISPONIBILIDADES 28-04-20'!$W$2:$X$13,2,0)</f>
        <v>MARZO</v>
      </c>
      <c r="X346" s="11" t="e">
        <f>VLOOKUP(L346,'PLANO PREDIS EJECUCIONES'!$J$2:$Y$217,16,0)</f>
        <v>#N/A</v>
      </c>
    </row>
    <row r="347" spans="1:24" x14ac:dyDescent="0.25">
      <c r="A347" s="11">
        <v>2018</v>
      </c>
      <c r="B347" s="11">
        <v>136</v>
      </c>
      <c r="C347" s="11">
        <v>1</v>
      </c>
      <c r="D347" s="11" t="s">
        <v>601</v>
      </c>
      <c r="E347" s="11" t="s">
        <v>890</v>
      </c>
      <c r="F347" s="11" t="s">
        <v>890</v>
      </c>
      <c r="G347" s="11" t="s">
        <v>498</v>
      </c>
      <c r="H347" s="11">
        <v>0</v>
      </c>
      <c r="I347" s="11">
        <v>7</v>
      </c>
      <c r="J347" s="225">
        <v>43164</v>
      </c>
      <c r="K347" s="225">
        <v>43164</v>
      </c>
      <c r="L347" s="11">
        <v>87</v>
      </c>
      <c r="M347" s="11">
        <v>112</v>
      </c>
      <c r="N347" s="11" t="s">
        <v>498</v>
      </c>
      <c r="O347" s="11">
        <v>7</v>
      </c>
      <c r="P347" s="11" t="s">
        <v>543</v>
      </c>
      <c r="Q347" s="11">
        <v>899999061</v>
      </c>
      <c r="R347" s="11" t="s">
        <v>497</v>
      </c>
      <c r="S347" s="26">
        <v>34</v>
      </c>
      <c r="T347" s="26"/>
      <c r="U347" s="26"/>
      <c r="V347" s="26">
        <v>34</v>
      </c>
      <c r="W347" s="11" t="str">
        <f>VLOOKUP(MONTH(J347),'PLANO DISPONIBILIDADES 28-04-20'!$W$2:$X$13,2,0)</f>
        <v>MARZO</v>
      </c>
      <c r="X347" s="11" t="e">
        <f>VLOOKUP(L347,'PLANO PREDIS EJECUCIONES'!$J$2:$Y$217,16,0)</f>
        <v>#N/A</v>
      </c>
    </row>
    <row r="348" spans="1:24" x14ac:dyDescent="0.25">
      <c r="A348" s="11">
        <v>2018</v>
      </c>
      <c r="B348" s="11">
        <v>136</v>
      </c>
      <c r="C348" s="11">
        <v>1</v>
      </c>
      <c r="D348" s="11" t="s">
        <v>601</v>
      </c>
      <c r="E348" s="11" t="s">
        <v>890</v>
      </c>
      <c r="F348" s="11" t="s">
        <v>890</v>
      </c>
      <c r="G348" s="11" t="s">
        <v>498</v>
      </c>
      <c r="H348" s="11">
        <v>0</v>
      </c>
      <c r="I348" s="11">
        <v>9</v>
      </c>
      <c r="J348" s="225">
        <v>43165</v>
      </c>
      <c r="K348" s="225">
        <v>43165</v>
      </c>
      <c r="L348" s="11">
        <v>89</v>
      </c>
      <c r="M348" s="11">
        <v>114</v>
      </c>
      <c r="N348" s="11" t="s">
        <v>498</v>
      </c>
      <c r="O348" s="11">
        <v>9</v>
      </c>
      <c r="P348" s="11" t="s">
        <v>543</v>
      </c>
      <c r="Q348" s="11">
        <v>899999061</v>
      </c>
      <c r="R348" s="11" t="s">
        <v>497</v>
      </c>
      <c r="S348" s="26">
        <v>3901200</v>
      </c>
      <c r="T348" s="26"/>
      <c r="U348" s="26"/>
      <c r="V348" s="26">
        <v>3901200</v>
      </c>
      <c r="W348" s="11" t="str">
        <f>VLOOKUP(MONTH(J348),'PLANO DISPONIBILIDADES 28-04-20'!$W$2:$X$13,2,0)</f>
        <v>MARZO</v>
      </c>
      <c r="X348" s="11" t="e">
        <f>VLOOKUP(L348,'PLANO PREDIS EJECUCIONES'!$J$2:$Y$217,16,0)</f>
        <v>#N/A</v>
      </c>
    </row>
    <row r="349" spans="1:24" x14ac:dyDescent="0.25">
      <c r="A349" s="11">
        <v>2018</v>
      </c>
      <c r="B349" s="11">
        <v>136</v>
      </c>
      <c r="C349" s="11">
        <v>1</v>
      </c>
      <c r="D349" s="11" t="s">
        <v>601</v>
      </c>
      <c r="E349" s="11" t="s">
        <v>890</v>
      </c>
      <c r="F349" s="11" t="s">
        <v>890</v>
      </c>
      <c r="G349" s="11" t="s">
        <v>498</v>
      </c>
      <c r="H349" s="11">
        <v>0</v>
      </c>
      <c r="I349" s="11">
        <v>12</v>
      </c>
      <c r="J349" s="225">
        <v>43194</v>
      </c>
      <c r="K349" s="225">
        <v>43194</v>
      </c>
      <c r="L349" s="11">
        <v>97</v>
      </c>
      <c r="M349" s="11">
        <v>122</v>
      </c>
      <c r="N349" s="11" t="s">
        <v>498</v>
      </c>
      <c r="O349" s="11">
        <v>12</v>
      </c>
      <c r="P349" s="11" t="s">
        <v>543</v>
      </c>
      <c r="Q349" s="11">
        <v>899999061</v>
      </c>
      <c r="R349" s="11" t="s">
        <v>497</v>
      </c>
      <c r="S349" s="26">
        <v>3834900</v>
      </c>
      <c r="T349" s="26"/>
      <c r="U349" s="26"/>
      <c r="V349" s="26">
        <v>3834900</v>
      </c>
      <c r="W349" s="11" t="str">
        <f>VLOOKUP(MONTH(J349),'PLANO DISPONIBILIDADES 28-04-20'!$W$2:$X$13,2,0)</f>
        <v>ABRIL</v>
      </c>
      <c r="X349" s="11" t="e">
        <f>VLOOKUP(L349,'PLANO PREDIS EJECUCIONES'!$J$2:$Y$217,16,0)</f>
        <v>#N/A</v>
      </c>
    </row>
    <row r="350" spans="1:24" x14ac:dyDescent="0.25">
      <c r="A350" s="11">
        <v>2018</v>
      </c>
      <c r="B350" s="11">
        <v>136</v>
      </c>
      <c r="C350" s="11">
        <v>1</v>
      </c>
      <c r="D350" s="11" t="s">
        <v>601</v>
      </c>
      <c r="E350" s="11" t="s">
        <v>890</v>
      </c>
      <c r="F350" s="11" t="s">
        <v>890</v>
      </c>
      <c r="G350" s="11" t="s">
        <v>498</v>
      </c>
      <c r="H350" s="11">
        <v>0</v>
      </c>
      <c r="I350" s="11">
        <v>15</v>
      </c>
      <c r="J350" s="225">
        <v>43227</v>
      </c>
      <c r="K350" s="225">
        <v>43227</v>
      </c>
      <c r="L350" s="11">
        <v>105</v>
      </c>
      <c r="M350" s="11">
        <v>128</v>
      </c>
      <c r="N350" s="11" t="s">
        <v>498</v>
      </c>
      <c r="O350" s="11">
        <v>15</v>
      </c>
      <c r="P350" s="11" t="s">
        <v>543</v>
      </c>
      <c r="Q350" s="11">
        <v>899999061</v>
      </c>
      <c r="R350" s="11" t="s">
        <v>497</v>
      </c>
      <c r="S350" s="26">
        <v>3749900</v>
      </c>
      <c r="T350" s="26"/>
      <c r="U350" s="26"/>
      <c r="V350" s="26">
        <v>3749900</v>
      </c>
      <c r="W350" s="11" t="str">
        <f>VLOOKUP(MONTH(J350),'PLANO DISPONIBILIDADES 28-04-20'!$W$2:$X$13,2,0)</f>
        <v>MAYO</v>
      </c>
      <c r="X350" s="11" t="e">
        <f>VLOOKUP(L350,'PLANO PREDIS EJECUCIONES'!$J$2:$Y$217,16,0)</f>
        <v>#N/A</v>
      </c>
    </row>
    <row r="351" spans="1:24" x14ac:dyDescent="0.25">
      <c r="A351" s="11">
        <v>2018</v>
      </c>
      <c r="B351" s="11">
        <v>136</v>
      </c>
      <c r="C351" s="11">
        <v>1</v>
      </c>
      <c r="D351" s="11" t="s">
        <v>601</v>
      </c>
      <c r="E351" s="11" t="s">
        <v>890</v>
      </c>
      <c r="F351" s="11" t="s">
        <v>890</v>
      </c>
      <c r="G351" s="11" t="s">
        <v>498</v>
      </c>
      <c r="H351" s="11">
        <v>0</v>
      </c>
      <c r="I351" s="11">
        <v>19</v>
      </c>
      <c r="J351" s="225">
        <v>43256</v>
      </c>
      <c r="K351" s="225">
        <v>43256</v>
      </c>
      <c r="L351" s="11">
        <v>116</v>
      </c>
      <c r="M351" s="11">
        <v>134</v>
      </c>
      <c r="N351" s="11" t="s">
        <v>498</v>
      </c>
      <c r="O351" s="11">
        <v>19</v>
      </c>
      <c r="P351" s="11" t="s">
        <v>543</v>
      </c>
      <c r="Q351" s="11">
        <v>899999061</v>
      </c>
      <c r="R351" s="11" t="s">
        <v>497</v>
      </c>
      <c r="S351" s="26">
        <v>3778500</v>
      </c>
      <c r="T351" s="26"/>
      <c r="U351" s="26"/>
      <c r="V351" s="26">
        <v>3778500</v>
      </c>
      <c r="W351" s="11" t="str">
        <f>VLOOKUP(MONTH(J351),'PLANO DISPONIBILIDADES 28-04-20'!$W$2:$X$13,2,0)</f>
        <v>JUNIO</v>
      </c>
      <c r="X351" s="11" t="e">
        <f>VLOOKUP(L351,'PLANO PREDIS EJECUCIONES'!$J$2:$Y$217,16,0)</f>
        <v>#N/A</v>
      </c>
    </row>
    <row r="352" spans="1:24" x14ac:dyDescent="0.25">
      <c r="A352" s="11">
        <v>2018</v>
      </c>
      <c r="B352" s="11">
        <v>136</v>
      </c>
      <c r="C352" s="11">
        <v>1</v>
      </c>
      <c r="D352" s="11" t="s">
        <v>601</v>
      </c>
      <c r="E352" s="11" t="s">
        <v>890</v>
      </c>
      <c r="F352" s="11" t="s">
        <v>890</v>
      </c>
      <c r="G352" s="11" t="s">
        <v>498</v>
      </c>
      <c r="H352" s="11">
        <v>0</v>
      </c>
      <c r="I352" s="11">
        <v>23</v>
      </c>
      <c r="J352" s="225">
        <v>43286</v>
      </c>
      <c r="K352" s="225">
        <v>43286</v>
      </c>
      <c r="L352" s="11">
        <v>121</v>
      </c>
      <c r="M352" s="11">
        <v>145</v>
      </c>
      <c r="N352" s="11" t="s">
        <v>498</v>
      </c>
      <c r="O352" s="11">
        <v>22</v>
      </c>
      <c r="P352" s="11" t="s">
        <v>543</v>
      </c>
      <c r="Q352" s="11">
        <v>899999061</v>
      </c>
      <c r="R352" s="11" t="s">
        <v>497</v>
      </c>
      <c r="S352" s="26">
        <v>3644400</v>
      </c>
      <c r="T352" s="26"/>
      <c r="U352" s="26"/>
      <c r="V352" s="26">
        <v>3644400</v>
      </c>
      <c r="W352" s="11" t="str">
        <f>VLOOKUP(MONTH(J352),'PLANO DISPONIBILIDADES 28-04-20'!$W$2:$X$13,2,0)</f>
        <v>JULIO</v>
      </c>
      <c r="X352" s="11" t="e">
        <f>VLOOKUP(L352,'PLANO PREDIS EJECUCIONES'!$J$2:$Y$217,16,0)</f>
        <v>#N/A</v>
      </c>
    </row>
    <row r="353" spans="1:24" x14ac:dyDescent="0.25">
      <c r="A353" s="11">
        <v>2018</v>
      </c>
      <c r="B353" s="11">
        <v>136</v>
      </c>
      <c r="C353" s="11">
        <v>1</v>
      </c>
      <c r="D353" s="11" t="s">
        <v>601</v>
      </c>
      <c r="E353" s="11" t="s">
        <v>890</v>
      </c>
      <c r="F353" s="11" t="s">
        <v>890</v>
      </c>
      <c r="G353" s="11" t="s">
        <v>498</v>
      </c>
      <c r="H353" s="11">
        <v>0</v>
      </c>
      <c r="I353" s="11">
        <v>26</v>
      </c>
      <c r="J353" s="225">
        <v>43314</v>
      </c>
      <c r="K353" s="225">
        <v>43314</v>
      </c>
      <c r="L353" s="11">
        <v>133</v>
      </c>
      <c r="M353" s="11">
        <v>159</v>
      </c>
      <c r="N353" s="11" t="s">
        <v>498</v>
      </c>
      <c r="O353" s="11">
        <v>26</v>
      </c>
      <c r="P353" s="11" t="s">
        <v>543</v>
      </c>
      <c r="Q353" s="11">
        <v>899999061</v>
      </c>
      <c r="R353" s="11" t="s">
        <v>497</v>
      </c>
      <c r="S353" s="26">
        <v>3647600</v>
      </c>
      <c r="T353" s="26"/>
      <c r="U353" s="26"/>
      <c r="V353" s="26">
        <v>3647600</v>
      </c>
      <c r="W353" s="11" t="str">
        <f>VLOOKUP(MONTH(J353),'PLANO DISPONIBILIDADES 28-04-20'!$W$2:$X$13,2,0)</f>
        <v>AGOSTO</v>
      </c>
      <c r="X353" s="11" t="e">
        <f>VLOOKUP(L353,'PLANO PREDIS EJECUCIONES'!$J$2:$Y$217,16,0)</f>
        <v>#N/A</v>
      </c>
    </row>
    <row r="354" spans="1:24" x14ac:dyDescent="0.25">
      <c r="A354" s="11">
        <v>2018</v>
      </c>
      <c r="B354" s="11">
        <v>136</v>
      </c>
      <c r="C354" s="11">
        <v>1</v>
      </c>
      <c r="D354" s="11" t="s">
        <v>601</v>
      </c>
      <c r="E354" s="11" t="s">
        <v>890</v>
      </c>
      <c r="F354" s="11" t="s">
        <v>890</v>
      </c>
      <c r="G354" s="11" t="s">
        <v>498</v>
      </c>
      <c r="H354" s="11">
        <v>0</v>
      </c>
      <c r="I354" s="11">
        <v>30</v>
      </c>
      <c r="J354" s="225">
        <v>43348</v>
      </c>
      <c r="K354" s="225">
        <v>43348</v>
      </c>
      <c r="L354" s="11">
        <v>152</v>
      </c>
      <c r="M354" s="11">
        <v>180</v>
      </c>
      <c r="N354" s="11" t="s">
        <v>498</v>
      </c>
      <c r="O354" s="11">
        <v>30</v>
      </c>
      <c r="P354" s="11" t="s">
        <v>543</v>
      </c>
      <c r="Q354" s="11">
        <v>899999061</v>
      </c>
      <c r="R354" s="11" t="s">
        <v>497</v>
      </c>
      <c r="S354" s="26">
        <v>3526200</v>
      </c>
      <c r="T354" s="26"/>
      <c r="U354" s="26"/>
      <c r="V354" s="26">
        <v>3526200</v>
      </c>
      <c r="W354" s="11" t="str">
        <f>VLOOKUP(MONTH(J354),'PLANO DISPONIBILIDADES 28-04-20'!$W$2:$X$13,2,0)</f>
        <v>SEPTIEMBRE</v>
      </c>
      <c r="X354" s="11" t="e">
        <f>VLOOKUP(L354,'PLANO PREDIS EJECUCIONES'!$J$2:$Y$217,16,0)</f>
        <v>#N/A</v>
      </c>
    </row>
    <row r="355" spans="1:24" x14ac:dyDescent="0.25">
      <c r="A355" s="11">
        <v>2018</v>
      </c>
      <c r="B355" s="11">
        <v>136</v>
      </c>
      <c r="C355" s="11">
        <v>1</v>
      </c>
      <c r="D355" s="11" t="s">
        <v>601</v>
      </c>
      <c r="E355" s="11" t="s">
        <v>890</v>
      </c>
      <c r="F355" s="11" t="s">
        <v>890</v>
      </c>
      <c r="G355" s="11" t="s">
        <v>498</v>
      </c>
      <c r="H355" s="11">
        <v>0</v>
      </c>
      <c r="I355" s="11">
        <v>35</v>
      </c>
      <c r="J355" s="225">
        <v>43377</v>
      </c>
      <c r="K355" s="225">
        <v>43377</v>
      </c>
      <c r="L355" s="11">
        <v>175</v>
      </c>
      <c r="M355" s="11">
        <v>190</v>
      </c>
      <c r="N355" s="11" t="s">
        <v>498</v>
      </c>
      <c r="O355" s="11">
        <v>35</v>
      </c>
      <c r="P355" s="11" t="s">
        <v>543</v>
      </c>
      <c r="Q355" s="11">
        <v>899999061</v>
      </c>
      <c r="R355" s="11" t="s">
        <v>497</v>
      </c>
      <c r="S355" s="26">
        <v>3707100</v>
      </c>
      <c r="T355" s="26"/>
      <c r="U355" s="26"/>
      <c r="V355" s="26">
        <v>3707100</v>
      </c>
      <c r="W355" s="11" t="str">
        <f>VLOOKUP(MONTH(J355),'PLANO DISPONIBILIDADES 28-04-20'!$W$2:$X$13,2,0)</f>
        <v>OCTUBRE</v>
      </c>
      <c r="X355" s="11" t="e">
        <f>VLOOKUP(L355,'PLANO PREDIS EJECUCIONES'!$J$2:$Y$217,16,0)</f>
        <v>#N/A</v>
      </c>
    </row>
    <row r="356" spans="1:24" x14ac:dyDescent="0.25">
      <c r="A356" s="11">
        <v>2018</v>
      </c>
      <c r="B356" s="11">
        <v>136</v>
      </c>
      <c r="C356" s="11">
        <v>1</v>
      </c>
      <c r="D356" s="11" t="s">
        <v>601</v>
      </c>
      <c r="E356" s="11" t="s">
        <v>890</v>
      </c>
      <c r="F356" s="11" t="s">
        <v>890</v>
      </c>
      <c r="G356" s="11" t="s">
        <v>498</v>
      </c>
      <c r="H356" s="11">
        <v>0</v>
      </c>
      <c r="I356" s="11">
        <v>40</v>
      </c>
      <c r="J356" s="225">
        <v>43412</v>
      </c>
      <c r="K356" s="225">
        <v>43412</v>
      </c>
      <c r="L356" s="11">
        <v>195</v>
      </c>
      <c r="M356" s="11">
        <v>209</v>
      </c>
      <c r="N356" s="11" t="s">
        <v>498</v>
      </c>
      <c r="O356" s="11">
        <v>39</v>
      </c>
      <c r="P356" s="11" t="s">
        <v>543</v>
      </c>
      <c r="Q356" s="11">
        <v>899999061</v>
      </c>
      <c r="R356" s="11" t="s">
        <v>497</v>
      </c>
      <c r="S356" s="26">
        <v>3556600</v>
      </c>
      <c r="T356" s="26"/>
      <c r="U356" s="26"/>
      <c r="V356" s="26">
        <v>3556600</v>
      </c>
      <c r="W356" s="11" t="str">
        <f>VLOOKUP(MONTH(J356),'PLANO DISPONIBILIDADES 28-04-20'!$W$2:$X$13,2,0)</f>
        <v>NOVIEMBRE</v>
      </c>
      <c r="X356" s="11" t="e">
        <f>VLOOKUP(L356,'PLANO PREDIS EJECUCIONES'!$J$2:$Y$217,16,0)</f>
        <v>#N/A</v>
      </c>
    </row>
    <row r="357" spans="1:24" x14ac:dyDescent="0.25">
      <c r="A357" s="11">
        <v>2018</v>
      </c>
      <c r="B357" s="11">
        <v>136</v>
      </c>
      <c r="C357" s="11">
        <v>1</v>
      </c>
      <c r="D357" s="11" t="s">
        <v>601</v>
      </c>
      <c r="E357" s="11" t="s">
        <v>890</v>
      </c>
      <c r="F357" s="11" t="s">
        <v>890</v>
      </c>
      <c r="G357" s="11" t="s">
        <v>498</v>
      </c>
      <c r="H357" s="11">
        <v>0</v>
      </c>
      <c r="I357" s="11">
        <v>45</v>
      </c>
      <c r="J357" s="225">
        <v>43438</v>
      </c>
      <c r="K357" s="225">
        <v>43438</v>
      </c>
      <c r="L357" s="11">
        <v>204</v>
      </c>
      <c r="M357" s="11">
        <v>222</v>
      </c>
      <c r="N357" s="11" t="s">
        <v>498</v>
      </c>
      <c r="O357" s="11">
        <v>45</v>
      </c>
      <c r="P357" s="11" t="s">
        <v>543</v>
      </c>
      <c r="Q357" s="11">
        <v>899999061</v>
      </c>
      <c r="R357" s="11" t="s">
        <v>497</v>
      </c>
      <c r="S357" s="26">
        <v>3727900</v>
      </c>
      <c r="T357" s="26"/>
      <c r="U357" s="26"/>
      <c r="V357" s="26">
        <v>3727900</v>
      </c>
      <c r="W357" s="11" t="str">
        <f>VLOOKUP(MONTH(J357),'PLANO DISPONIBILIDADES 28-04-20'!$W$2:$X$13,2,0)</f>
        <v>DICIEMBRE</v>
      </c>
      <c r="X357" s="11" t="e">
        <f>VLOOKUP(L357,'PLANO PREDIS EJECUCIONES'!$J$2:$Y$217,16,0)</f>
        <v>#N/A</v>
      </c>
    </row>
    <row r="358" spans="1:24" x14ac:dyDescent="0.25">
      <c r="A358" s="11">
        <v>2018</v>
      </c>
      <c r="B358" s="11">
        <v>136</v>
      </c>
      <c r="C358" s="11">
        <v>1</v>
      </c>
      <c r="D358" s="11" t="s">
        <v>601</v>
      </c>
      <c r="E358" s="11" t="s">
        <v>890</v>
      </c>
      <c r="F358" s="11" t="s">
        <v>890</v>
      </c>
      <c r="G358" s="11" t="s">
        <v>498</v>
      </c>
      <c r="H358" s="11">
        <v>0</v>
      </c>
      <c r="I358" s="11">
        <v>50</v>
      </c>
      <c r="J358" s="225">
        <v>43453</v>
      </c>
      <c r="K358" s="225">
        <v>43453</v>
      </c>
      <c r="L358" s="11">
        <v>210</v>
      </c>
      <c r="M358" s="11">
        <v>229</v>
      </c>
      <c r="N358" s="11" t="s">
        <v>498</v>
      </c>
      <c r="O358" s="11">
        <v>50</v>
      </c>
      <c r="P358" s="11" t="s">
        <v>543</v>
      </c>
      <c r="Q358" s="11">
        <v>899999061</v>
      </c>
      <c r="R358" s="11" t="s">
        <v>497</v>
      </c>
      <c r="S358" s="26">
        <v>3540100</v>
      </c>
      <c r="T358" s="26"/>
      <c r="U358" s="26"/>
      <c r="V358" s="26">
        <v>3540100</v>
      </c>
      <c r="W358" s="11" t="str">
        <f>VLOOKUP(MONTH(J358),'PLANO DISPONIBILIDADES 28-04-20'!$W$2:$X$13,2,0)</f>
        <v>DICIEMBRE</v>
      </c>
      <c r="X358" s="11" t="e">
        <f>VLOOKUP(L358,'PLANO PREDIS EJECUCIONES'!$J$2:$Y$217,16,0)</f>
        <v>#N/A</v>
      </c>
    </row>
    <row r="359" spans="1:24" x14ac:dyDescent="0.25">
      <c r="A359" s="11">
        <v>2018</v>
      </c>
      <c r="B359" s="11">
        <v>136</v>
      </c>
      <c r="C359" s="11">
        <v>1</v>
      </c>
      <c r="D359" s="11" t="s">
        <v>601</v>
      </c>
      <c r="E359" s="11" t="s">
        <v>890</v>
      </c>
      <c r="F359" s="11" t="s">
        <v>890</v>
      </c>
      <c r="G359" s="11" t="s">
        <v>498</v>
      </c>
      <c r="H359" s="11">
        <v>0</v>
      </c>
      <c r="I359" s="11">
        <v>2</v>
      </c>
      <c r="J359" s="225">
        <v>43133</v>
      </c>
      <c r="K359" s="225">
        <v>43133</v>
      </c>
      <c r="L359" s="11">
        <v>79</v>
      </c>
      <c r="M359" s="11">
        <v>107</v>
      </c>
      <c r="N359" s="11" t="s">
        <v>498</v>
      </c>
      <c r="O359" s="11">
        <v>2</v>
      </c>
      <c r="P359" s="11" t="s">
        <v>543</v>
      </c>
      <c r="Q359" s="11">
        <v>899999061</v>
      </c>
      <c r="R359" s="11" t="s">
        <v>497</v>
      </c>
      <c r="S359" s="26">
        <v>26802400</v>
      </c>
      <c r="T359" s="26"/>
      <c r="U359" s="26"/>
      <c r="V359" s="26">
        <v>26802400</v>
      </c>
      <c r="W359" s="11" t="str">
        <f>VLOOKUP(MONTH(J359),'PLANO DISPONIBILIDADES 28-04-20'!$W$2:$X$13,2,0)</f>
        <v>FEBRERO</v>
      </c>
      <c r="X359" s="11" t="e">
        <f>VLOOKUP(L359,'PLANO PREDIS EJECUCIONES'!$J$2:$Y$217,16,0)</f>
        <v>#N/A</v>
      </c>
    </row>
    <row r="360" spans="1:24" x14ac:dyDescent="0.25">
      <c r="A360" s="11">
        <v>2018</v>
      </c>
      <c r="B360" s="11">
        <v>136</v>
      </c>
      <c r="C360" s="11">
        <v>1</v>
      </c>
      <c r="D360" s="11" t="s">
        <v>601</v>
      </c>
      <c r="E360" s="11" t="s">
        <v>890</v>
      </c>
      <c r="F360" s="11" t="s">
        <v>890</v>
      </c>
      <c r="G360" s="11" t="s">
        <v>498</v>
      </c>
      <c r="H360" s="11">
        <v>0</v>
      </c>
      <c r="I360" s="11">
        <v>6</v>
      </c>
      <c r="J360" s="225">
        <v>43164</v>
      </c>
      <c r="K360" s="225">
        <v>43164</v>
      </c>
      <c r="L360" s="11">
        <v>86</v>
      </c>
      <c r="M360" s="11">
        <v>112</v>
      </c>
      <c r="N360" s="11" t="s">
        <v>498</v>
      </c>
      <c r="O360" s="11">
        <v>6</v>
      </c>
      <c r="P360" s="11" t="s">
        <v>543</v>
      </c>
      <c r="Q360" s="11">
        <v>899999061</v>
      </c>
      <c r="R360" s="11" t="s">
        <v>497</v>
      </c>
      <c r="S360" s="26">
        <v>359</v>
      </c>
      <c r="T360" s="26"/>
      <c r="U360" s="26"/>
      <c r="V360" s="26">
        <v>359</v>
      </c>
      <c r="W360" s="11" t="str">
        <f>VLOOKUP(MONTH(J360),'PLANO DISPONIBILIDADES 28-04-20'!$W$2:$X$13,2,0)</f>
        <v>MARZO</v>
      </c>
      <c r="X360" s="11" t="e">
        <f>VLOOKUP(L360,'PLANO PREDIS EJECUCIONES'!$J$2:$Y$217,16,0)</f>
        <v>#N/A</v>
      </c>
    </row>
    <row r="361" spans="1:24" x14ac:dyDescent="0.25">
      <c r="A361" s="11">
        <v>2018</v>
      </c>
      <c r="B361" s="11">
        <v>136</v>
      </c>
      <c r="C361" s="11">
        <v>1</v>
      </c>
      <c r="D361" s="11" t="s">
        <v>601</v>
      </c>
      <c r="E361" s="11" t="s">
        <v>890</v>
      </c>
      <c r="F361" s="11" t="s">
        <v>890</v>
      </c>
      <c r="G361" s="11" t="s">
        <v>498</v>
      </c>
      <c r="H361" s="11">
        <v>0</v>
      </c>
      <c r="I361" s="11">
        <v>7</v>
      </c>
      <c r="J361" s="225">
        <v>43164</v>
      </c>
      <c r="K361" s="225">
        <v>43164</v>
      </c>
      <c r="L361" s="11">
        <v>87</v>
      </c>
      <c r="M361" s="11">
        <v>112</v>
      </c>
      <c r="N361" s="11" t="s">
        <v>498</v>
      </c>
      <c r="O361" s="11">
        <v>7</v>
      </c>
      <c r="P361" s="11" t="s">
        <v>543</v>
      </c>
      <c r="Q361" s="11">
        <v>899999061</v>
      </c>
      <c r="R361" s="11" t="s">
        <v>497</v>
      </c>
      <c r="S361" s="26">
        <v>1237000</v>
      </c>
      <c r="T361" s="26"/>
      <c r="U361" s="26"/>
      <c r="V361" s="26">
        <v>1237000</v>
      </c>
      <c r="W361" s="11" t="str">
        <f>VLOOKUP(MONTH(J361),'PLANO DISPONIBILIDADES 28-04-20'!$W$2:$X$13,2,0)</f>
        <v>MARZO</v>
      </c>
      <c r="X361" s="11" t="e">
        <f>VLOOKUP(L361,'PLANO PREDIS EJECUCIONES'!$J$2:$Y$217,16,0)</f>
        <v>#N/A</v>
      </c>
    </row>
    <row r="362" spans="1:24" x14ac:dyDescent="0.25">
      <c r="A362" s="11">
        <v>2018</v>
      </c>
      <c r="B362" s="11">
        <v>136</v>
      </c>
      <c r="C362" s="11">
        <v>1</v>
      </c>
      <c r="D362" s="11" t="s">
        <v>601</v>
      </c>
      <c r="E362" s="11" t="s">
        <v>890</v>
      </c>
      <c r="F362" s="11" t="s">
        <v>890</v>
      </c>
      <c r="G362" s="11" t="s">
        <v>498</v>
      </c>
      <c r="H362" s="11">
        <v>0</v>
      </c>
      <c r="I362" s="11">
        <v>8</v>
      </c>
      <c r="J362" s="225">
        <v>43164</v>
      </c>
      <c r="K362" s="225">
        <v>43164</v>
      </c>
      <c r="L362" s="11">
        <v>88</v>
      </c>
      <c r="M362" s="11">
        <v>112</v>
      </c>
      <c r="N362" s="11" t="s">
        <v>498</v>
      </c>
      <c r="O362" s="11">
        <v>8</v>
      </c>
      <c r="P362" s="11" t="s">
        <v>543</v>
      </c>
      <c r="Q362" s="11">
        <v>899999061</v>
      </c>
      <c r="R362" s="11" t="s">
        <v>497</v>
      </c>
      <c r="S362" s="26">
        <v>603</v>
      </c>
      <c r="T362" s="26"/>
      <c r="U362" s="26"/>
      <c r="V362" s="26">
        <v>603</v>
      </c>
      <c r="W362" s="11" t="str">
        <f>VLOOKUP(MONTH(J362),'PLANO DISPONIBILIDADES 28-04-20'!$W$2:$X$13,2,0)</f>
        <v>MARZO</v>
      </c>
      <c r="X362" s="11" t="e">
        <f>VLOOKUP(L362,'PLANO PREDIS EJECUCIONES'!$J$2:$Y$217,16,0)</f>
        <v>#N/A</v>
      </c>
    </row>
    <row r="363" spans="1:24" x14ac:dyDescent="0.25">
      <c r="A363" s="11">
        <v>2018</v>
      </c>
      <c r="B363" s="11">
        <v>136</v>
      </c>
      <c r="C363" s="11">
        <v>1</v>
      </c>
      <c r="D363" s="11" t="s">
        <v>601</v>
      </c>
      <c r="E363" s="11" t="s">
        <v>890</v>
      </c>
      <c r="F363" s="11" t="s">
        <v>890</v>
      </c>
      <c r="G363" s="11" t="s">
        <v>498</v>
      </c>
      <c r="H363" s="11">
        <v>0</v>
      </c>
      <c r="I363" s="11">
        <v>9</v>
      </c>
      <c r="J363" s="225">
        <v>43165</v>
      </c>
      <c r="K363" s="225">
        <v>43165</v>
      </c>
      <c r="L363" s="11">
        <v>89</v>
      </c>
      <c r="M363" s="11">
        <v>114</v>
      </c>
      <c r="N363" s="11" t="s">
        <v>498</v>
      </c>
      <c r="O363" s="11">
        <v>9</v>
      </c>
      <c r="P363" s="11" t="s">
        <v>543</v>
      </c>
      <c r="Q363" s="11">
        <v>899999061</v>
      </c>
      <c r="R363" s="11" t="s">
        <v>497</v>
      </c>
      <c r="S363" s="26">
        <v>30555400</v>
      </c>
      <c r="T363" s="26"/>
      <c r="U363" s="26"/>
      <c r="V363" s="26">
        <v>30555400</v>
      </c>
      <c r="W363" s="11" t="str">
        <f>VLOOKUP(MONTH(J363),'PLANO DISPONIBILIDADES 28-04-20'!$W$2:$X$13,2,0)</f>
        <v>MARZO</v>
      </c>
      <c r="X363" s="11" t="e">
        <f>VLOOKUP(L363,'PLANO PREDIS EJECUCIONES'!$J$2:$Y$217,16,0)</f>
        <v>#N/A</v>
      </c>
    </row>
    <row r="364" spans="1:24" x14ac:dyDescent="0.25">
      <c r="A364" s="11">
        <v>2018</v>
      </c>
      <c r="B364" s="11">
        <v>136</v>
      </c>
      <c r="C364" s="11">
        <v>1</v>
      </c>
      <c r="D364" s="11" t="s">
        <v>601</v>
      </c>
      <c r="E364" s="11" t="s">
        <v>890</v>
      </c>
      <c r="F364" s="11" t="s">
        <v>890</v>
      </c>
      <c r="G364" s="11" t="s">
        <v>498</v>
      </c>
      <c r="H364" s="11">
        <v>0</v>
      </c>
      <c r="I364" s="11">
        <v>12</v>
      </c>
      <c r="J364" s="225">
        <v>43194</v>
      </c>
      <c r="K364" s="225">
        <v>43194</v>
      </c>
      <c r="L364" s="11">
        <v>97</v>
      </c>
      <c r="M364" s="11">
        <v>122</v>
      </c>
      <c r="N364" s="11" t="s">
        <v>498</v>
      </c>
      <c r="O364" s="11">
        <v>12</v>
      </c>
      <c r="P364" s="11" t="s">
        <v>543</v>
      </c>
      <c r="Q364" s="11">
        <v>899999061</v>
      </c>
      <c r="R364" s="11" t="s">
        <v>497</v>
      </c>
      <c r="S364" s="26">
        <v>30852700</v>
      </c>
      <c r="T364" s="26"/>
      <c r="U364" s="26"/>
      <c r="V364" s="26">
        <v>30852700</v>
      </c>
      <c r="W364" s="11" t="str">
        <f>VLOOKUP(MONTH(J364),'PLANO DISPONIBILIDADES 28-04-20'!$W$2:$X$13,2,0)</f>
        <v>ABRIL</v>
      </c>
      <c r="X364" s="11" t="e">
        <f>VLOOKUP(L364,'PLANO PREDIS EJECUCIONES'!$J$2:$Y$217,16,0)</f>
        <v>#N/A</v>
      </c>
    </row>
    <row r="365" spans="1:24" x14ac:dyDescent="0.25">
      <c r="A365" s="11">
        <v>2018</v>
      </c>
      <c r="B365" s="11">
        <v>136</v>
      </c>
      <c r="C365" s="11">
        <v>1</v>
      </c>
      <c r="D365" s="11" t="s">
        <v>601</v>
      </c>
      <c r="E365" s="11" t="s">
        <v>890</v>
      </c>
      <c r="F365" s="11" t="s">
        <v>890</v>
      </c>
      <c r="G365" s="11" t="s">
        <v>498</v>
      </c>
      <c r="H365" s="11">
        <v>0</v>
      </c>
      <c r="I365" s="11">
        <v>15</v>
      </c>
      <c r="J365" s="225">
        <v>43227</v>
      </c>
      <c r="K365" s="225">
        <v>43227</v>
      </c>
      <c r="L365" s="11">
        <v>105</v>
      </c>
      <c r="M365" s="11">
        <v>128</v>
      </c>
      <c r="N365" s="11" t="s">
        <v>498</v>
      </c>
      <c r="O365" s="11">
        <v>15</v>
      </c>
      <c r="P365" s="11" t="s">
        <v>543</v>
      </c>
      <c r="Q365" s="11">
        <v>899999061</v>
      </c>
      <c r="R365" s="11" t="s">
        <v>497</v>
      </c>
      <c r="S365" s="26">
        <v>29680900</v>
      </c>
      <c r="T365" s="26"/>
      <c r="U365" s="26"/>
      <c r="V365" s="26">
        <v>29680900</v>
      </c>
      <c r="W365" s="11" t="str">
        <f>VLOOKUP(MONTH(J365),'PLANO DISPONIBILIDADES 28-04-20'!$W$2:$X$13,2,0)</f>
        <v>MAYO</v>
      </c>
      <c r="X365" s="11" t="e">
        <f>VLOOKUP(L365,'PLANO PREDIS EJECUCIONES'!$J$2:$Y$217,16,0)</f>
        <v>#N/A</v>
      </c>
    </row>
    <row r="366" spans="1:24" x14ac:dyDescent="0.25">
      <c r="A366" s="11">
        <v>2018</v>
      </c>
      <c r="B366" s="11">
        <v>136</v>
      </c>
      <c r="C366" s="11">
        <v>1</v>
      </c>
      <c r="D366" s="11" t="s">
        <v>601</v>
      </c>
      <c r="E366" s="11" t="s">
        <v>890</v>
      </c>
      <c r="F366" s="11" t="s">
        <v>890</v>
      </c>
      <c r="G366" s="11" t="s">
        <v>498</v>
      </c>
      <c r="H366" s="11">
        <v>0</v>
      </c>
      <c r="I366" s="11">
        <v>19</v>
      </c>
      <c r="J366" s="225">
        <v>43256</v>
      </c>
      <c r="K366" s="225">
        <v>43256</v>
      </c>
      <c r="L366" s="11">
        <v>116</v>
      </c>
      <c r="M366" s="11">
        <v>134</v>
      </c>
      <c r="N366" s="11" t="s">
        <v>498</v>
      </c>
      <c r="O366" s="11">
        <v>19</v>
      </c>
      <c r="P366" s="11" t="s">
        <v>543</v>
      </c>
      <c r="Q366" s="11">
        <v>899999061</v>
      </c>
      <c r="R366" s="11" t="s">
        <v>497</v>
      </c>
      <c r="S366" s="26">
        <v>29993500</v>
      </c>
      <c r="T366" s="26"/>
      <c r="U366" s="26"/>
      <c r="V366" s="26">
        <v>29993500</v>
      </c>
      <c r="W366" s="11" t="str">
        <f>VLOOKUP(MONTH(J366),'PLANO DISPONIBILIDADES 28-04-20'!$W$2:$X$13,2,0)</f>
        <v>JUNIO</v>
      </c>
      <c r="X366" s="11" t="e">
        <f>VLOOKUP(L366,'PLANO PREDIS EJECUCIONES'!$J$2:$Y$217,16,0)</f>
        <v>#N/A</v>
      </c>
    </row>
    <row r="367" spans="1:24" x14ac:dyDescent="0.25">
      <c r="A367" s="11">
        <v>2018</v>
      </c>
      <c r="B367" s="11">
        <v>136</v>
      </c>
      <c r="C367" s="11">
        <v>1</v>
      </c>
      <c r="D367" s="11" t="s">
        <v>601</v>
      </c>
      <c r="E367" s="11" t="s">
        <v>890</v>
      </c>
      <c r="F367" s="11" t="s">
        <v>890</v>
      </c>
      <c r="G367" s="11" t="s">
        <v>498</v>
      </c>
      <c r="H367" s="11">
        <v>0</v>
      </c>
      <c r="I367" s="11">
        <v>23</v>
      </c>
      <c r="J367" s="225">
        <v>43286</v>
      </c>
      <c r="K367" s="225">
        <v>43286</v>
      </c>
      <c r="L367" s="11">
        <v>121</v>
      </c>
      <c r="M367" s="11">
        <v>145</v>
      </c>
      <c r="N367" s="11" t="s">
        <v>498</v>
      </c>
      <c r="O367" s="11">
        <v>22</v>
      </c>
      <c r="P367" s="11" t="s">
        <v>543</v>
      </c>
      <c r="Q367" s="11">
        <v>899999061</v>
      </c>
      <c r="R367" s="11" t="s">
        <v>497</v>
      </c>
      <c r="S367" s="26">
        <v>70461900</v>
      </c>
      <c r="T367" s="26"/>
      <c r="U367" s="26"/>
      <c r="V367" s="26">
        <v>70461900</v>
      </c>
      <c r="W367" s="11" t="str">
        <f>VLOOKUP(MONTH(J367),'PLANO DISPONIBILIDADES 28-04-20'!$W$2:$X$13,2,0)</f>
        <v>JULIO</v>
      </c>
      <c r="X367" s="11" t="e">
        <f>VLOOKUP(L367,'PLANO PREDIS EJECUCIONES'!$J$2:$Y$217,16,0)</f>
        <v>#N/A</v>
      </c>
    </row>
    <row r="368" spans="1:24" x14ac:dyDescent="0.25">
      <c r="A368" s="11">
        <v>2018</v>
      </c>
      <c r="B368" s="11">
        <v>136</v>
      </c>
      <c r="C368" s="11">
        <v>1</v>
      </c>
      <c r="D368" s="11" t="s">
        <v>601</v>
      </c>
      <c r="E368" s="11" t="s">
        <v>890</v>
      </c>
      <c r="F368" s="11" t="s">
        <v>890</v>
      </c>
      <c r="G368" s="11" t="s">
        <v>498</v>
      </c>
      <c r="H368" s="11">
        <v>0</v>
      </c>
      <c r="I368" s="11">
        <v>26</v>
      </c>
      <c r="J368" s="225">
        <v>43314</v>
      </c>
      <c r="K368" s="225">
        <v>43314</v>
      </c>
      <c r="L368" s="11">
        <v>133</v>
      </c>
      <c r="M368" s="11">
        <v>159</v>
      </c>
      <c r="N368" s="11" t="s">
        <v>498</v>
      </c>
      <c r="O368" s="11">
        <v>26</v>
      </c>
      <c r="P368" s="11" t="s">
        <v>543</v>
      </c>
      <c r="Q368" s="11">
        <v>899999061</v>
      </c>
      <c r="R368" s="11" t="s">
        <v>497</v>
      </c>
      <c r="S368" s="26">
        <v>33575600</v>
      </c>
      <c r="T368" s="26"/>
      <c r="U368" s="26"/>
      <c r="V368" s="26">
        <v>33575600</v>
      </c>
      <c r="W368" s="11" t="str">
        <f>VLOOKUP(MONTH(J368),'PLANO DISPONIBILIDADES 28-04-20'!$W$2:$X$13,2,0)</f>
        <v>AGOSTO</v>
      </c>
      <c r="X368" s="11" t="e">
        <f>VLOOKUP(L368,'PLANO PREDIS EJECUCIONES'!$J$2:$Y$217,16,0)</f>
        <v>#N/A</v>
      </c>
    </row>
    <row r="369" spans="1:24" x14ac:dyDescent="0.25">
      <c r="A369" s="11">
        <v>2018</v>
      </c>
      <c r="B369" s="11">
        <v>136</v>
      </c>
      <c r="C369" s="11">
        <v>1</v>
      </c>
      <c r="D369" s="11" t="s">
        <v>601</v>
      </c>
      <c r="E369" s="11" t="s">
        <v>890</v>
      </c>
      <c r="F369" s="11" t="s">
        <v>890</v>
      </c>
      <c r="G369" s="11" t="s">
        <v>498</v>
      </c>
      <c r="H369" s="11">
        <v>0</v>
      </c>
      <c r="I369" s="11">
        <v>28</v>
      </c>
      <c r="J369" s="225">
        <v>43334</v>
      </c>
      <c r="K369" s="225">
        <v>43334</v>
      </c>
      <c r="L369" s="11">
        <v>140</v>
      </c>
      <c r="M369" s="11">
        <v>167</v>
      </c>
      <c r="N369" s="11" t="s">
        <v>498</v>
      </c>
      <c r="O369" s="11">
        <v>28</v>
      </c>
      <c r="P369" s="11" t="s">
        <v>543</v>
      </c>
      <c r="Q369" s="11">
        <v>899999061</v>
      </c>
      <c r="R369" s="11" t="s">
        <v>497</v>
      </c>
      <c r="S369" s="26">
        <v>5976</v>
      </c>
      <c r="T369" s="26"/>
      <c r="U369" s="26"/>
      <c r="V369" s="26">
        <v>5976</v>
      </c>
      <c r="W369" s="11" t="str">
        <f>VLOOKUP(MONTH(J369),'PLANO DISPONIBILIDADES 28-04-20'!$W$2:$X$13,2,0)</f>
        <v>AGOSTO</v>
      </c>
      <c r="X369" s="11" t="e">
        <f>VLOOKUP(L369,'PLANO PREDIS EJECUCIONES'!$J$2:$Y$217,16,0)</f>
        <v>#N/A</v>
      </c>
    </row>
    <row r="370" spans="1:24" x14ac:dyDescent="0.25">
      <c r="A370" s="11">
        <v>2018</v>
      </c>
      <c r="B370" s="11">
        <v>136</v>
      </c>
      <c r="C370" s="11">
        <v>1</v>
      </c>
      <c r="D370" s="11" t="s">
        <v>601</v>
      </c>
      <c r="E370" s="11" t="s">
        <v>890</v>
      </c>
      <c r="F370" s="11" t="s">
        <v>890</v>
      </c>
      <c r="G370" s="11" t="s">
        <v>498</v>
      </c>
      <c r="H370" s="11">
        <v>0</v>
      </c>
      <c r="I370" s="11">
        <v>30</v>
      </c>
      <c r="J370" s="225">
        <v>43348</v>
      </c>
      <c r="K370" s="225">
        <v>43348</v>
      </c>
      <c r="L370" s="11">
        <v>152</v>
      </c>
      <c r="M370" s="11">
        <v>180</v>
      </c>
      <c r="N370" s="11" t="s">
        <v>498</v>
      </c>
      <c r="O370" s="11">
        <v>30</v>
      </c>
      <c r="P370" s="11" t="s">
        <v>543</v>
      </c>
      <c r="Q370" s="11">
        <v>899999061</v>
      </c>
      <c r="R370" s="11" t="s">
        <v>497</v>
      </c>
      <c r="S370" s="26">
        <v>29002200</v>
      </c>
      <c r="T370" s="26"/>
      <c r="U370" s="26"/>
      <c r="V370" s="26">
        <v>29002200</v>
      </c>
      <c r="W370" s="11" t="str">
        <f>VLOOKUP(MONTH(J370),'PLANO DISPONIBILIDADES 28-04-20'!$W$2:$X$13,2,0)</f>
        <v>SEPTIEMBRE</v>
      </c>
      <c r="X370" s="11" t="e">
        <f>VLOOKUP(L370,'PLANO PREDIS EJECUCIONES'!$J$2:$Y$217,16,0)</f>
        <v>#N/A</v>
      </c>
    </row>
    <row r="371" spans="1:24" x14ac:dyDescent="0.25">
      <c r="A371" s="11">
        <v>2018</v>
      </c>
      <c r="B371" s="11">
        <v>136</v>
      </c>
      <c r="C371" s="11">
        <v>1</v>
      </c>
      <c r="D371" s="11" t="s">
        <v>601</v>
      </c>
      <c r="E371" s="11" t="s">
        <v>890</v>
      </c>
      <c r="F371" s="11" t="s">
        <v>890</v>
      </c>
      <c r="G371" s="11" t="s">
        <v>498</v>
      </c>
      <c r="H371" s="11">
        <v>0</v>
      </c>
      <c r="I371" s="11">
        <v>35</v>
      </c>
      <c r="J371" s="225">
        <v>43377</v>
      </c>
      <c r="K371" s="225">
        <v>43377</v>
      </c>
      <c r="L371" s="11">
        <v>175</v>
      </c>
      <c r="M371" s="11">
        <v>190</v>
      </c>
      <c r="N371" s="11" t="s">
        <v>498</v>
      </c>
      <c r="O371" s="11">
        <v>35</v>
      </c>
      <c r="P371" s="11" t="s">
        <v>543</v>
      </c>
      <c r="Q371" s="11">
        <v>899999061</v>
      </c>
      <c r="R371" s="11" t="s">
        <v>497</v>
      </c>
      <c r="S371" s="26">
        <v>33315400</v>
      </c>
      <c r="T371" s="26"/>
      <c r="U371" s="26"/>
      <c r="V371" s="26">
        <v>33315400</v>
      </c>
      <c r="W371" s="11" t="str">
        <f>VLOOKUP(MONTH(J371),'PLANO DISPONIBILIDADES 28-04-20'!$W$2:$X$13,2,0)</f>
        <v>OCTUBRE</v>
      </c>
      <c r="X371" s="11" t="e">
        <f>VLOOKUP(L371,'PLANO PREDIS EJECUCIONES'!$J$2:$Y$217,16,0)</f>
        <v>#N/A</v>
      </c>
    </row>
    <row r="372" spans="1:24" x14ac:dyDescent="0.25">
      <c r="A372" s="11">
        <v>2018</v>
      </c>
      <c r="B372" s="11">
        <v>136</v>
      </c>
      <c r="C372" s="11">
        <v>1</v>
      </c>
      <c r="D372" s="11" t="s">
        <v>601</v>
      </c>
      <c r="E372" s="11" t="s">
        <v>890</v>
      </c>
      <c r="F372" s="11" t="s">
        <v>890</v>
      </c>
      <c r="G372" s="11" t="s">
        <v>498</v>
      </c>
      <c r="H372" s="11">
        <v>0</v>
      </c>
      <c r="I372" s="11">
        <v>40</v>
      </c>
      <c r="J372" s="225">
        <v>43412</v>
      </c>
      <c r="K372" s="225">
        <v>43412</v>
      </c>
      <c r="L372" s="11">
        <v>195</v>
      </c>
      <c r="M372" s="11">
        <v>209</v>
      </c>
      <c r="N372" s="11" t="s">
        <v>498</v>
      </c>
      <c r="O372" s="11">
        <v>39</v>
      </c>
      <c r="P372" s="11" t="s">
        <v>543</v>
      </c>
      <c r="Q372" s="11">
        <v>899999061</v>
      </c>
      <c r="R372" s="11" t="s">
        <v>497</v>
      </c>
      <c r="S372" s="26">
        <v>29729600</v>
      </c>
      <c r="T372" s="26"/>
      <c r="U372" s="26"/>
      <c r="V372" s="26">
        <v>29729600</v>
      </c>
      <c r="W372" s="11" t="str">
        <f>VLOOKUP(MONTH(J372),'PLANO DISPONIBILIDADES 28-04-20'!$W$2:$X$13,2,0)</f>
        <v>NOVIEMBRE</v>
      </c>
      <c r="X372" s="11" t="e">
        <f>VLOOKUP(L372,'PLANO PREDIS EJECUCIONES'!$J$2:$Y$217,16,0)</f>
        <v>#N/A</v>
      </c>
    </row>
    <row r="373" spans="1:24" x14ac:dyDescent="0.25">
      <c r="A373" s="11">
        <v>2018</v>
      </c>
      <c r="B373" s="11">
        <v>136</v>
      </c>
      <c r="C373" s="11">
        <v>1</v>
      </c>
      <c r="D373" s="11" t="s">
        <v>601</v>
      </c>
      <c r="E373" s="11" t="s">
        <v>890</v>
      </c>
      <c r="F373" s="11" t="s">
        <v>890</v>
      </c>
      <c r="G373" s="11" t="s">
        <v>498</v>
      </c>
      <c r="H373" s="11">
        <v>0</v>
      </c>
      <c r="I373" s="11">
        <v>42</v>
      </c>
      <c r="J373" s="225">
        <v>43424</v>
      </c>
      <c r="K373" s="225">
        <v>43424</v>
      </c>
      <c r="L373" s="11">
        <v>197</v>
      </c>
      <c r="M373" s="11">
        <v>212</v>
      </c>
      <c r="N373" s="11" t="s">
        <v>498</v>
      </c>
      <c r="O373" s="11">
        <v>42</v>
      </c>
      <c r="P373" s="11" t="s">
        <v>543</v>
      </c>
      <c r="Q373" s="11">
        <v>899999061</v>
      </c>
      <c r="R373" s="11" t="s">
        <v>497</v>
      </c>
      <c r="S373" s="26">
        <v>1202</v>
      </c>
      <c r="T373" s="26"/>
      <c r="U373" s="26"/>
      <c r="V373" s="26">
        <v>1202</v>
      </c>
      <c r="W373" s="11" t="str">
        <f>VLOOKUP(MONTH(J373),'PLANO DISPONIBILIDADES 28-04-20'!$W$2:$X$13,2,0)</f>
        <v>NOVIEMBRE</v>
      </c>
      <c r="X373" s="11" t="e">
        <f>VLOOKUP(L373,'PLANO PREDIS EJECUCIONES'!$J$2:$Y$217,16,0)</f>
        <v>#N/A</v>
      </c>
    </row>
    <row r="374" spans="1:24" x14ac:dyDescent="0.25">
      <c r="A374" s="11">
        <v>2018</v>
      </c>
      <c r="B374" s="11">
        <v>136</v>
      </c>
      <c r="C374" s="11">
        <v>1</v>
      </c>
      <c r="D374" s="11" t="s">
        <v>601</v>
      </c>
      <c r="E374" s="11" t="s">
        <v>890</v>
      </c>
      <c r="F374" s="11" t="s">
        <v>890</v>
      </c>
      <c r="G374" s="11" t="s">
        <v>498</v>
      </c>
      <c r="H374" s="11">
        <v>0</v>
      </c>
      <c r="I374" s="11">
        <v>43</v>
      </c>
      <c r="J374" s="225">
        <v>43424</v>
      </c>
      <c r="K374" s="225">
        <v>43424</v>
      </c>
      <c r="L374" s="11">
        <v>198</v>
      </c>
      <c r="M374" s="11">
        <v>212</v>
      </c>
      <c r="N374" s="11" t="s">
        <v>498</v>
      </c>
      <c r="O374" s="11">
        <v>43</v>
      </c>
      <c r="P374" s="11" t="s">
        <v>543</v>
      </c>
      <c r="Q374" s="11">
        <v>899999061</v>
      </c>
      <c r="R374" s="11" t="s">
        <v>497</v>
      </c>
      <c r="S374" s="26">
        <v>8744</v>
      </c>
      <c r="T374" s="26"/>
      <c r="U374" s="26"/>
      <c r="V374" s="26">
        <v>8744</v>
      </c>
      <c r="W374" s="11" t="str">
        <f>VLOOKUP(MONTH(J374),'PLANO DISPONIBILIDADES 28-04-20'!$W$2:$X$13,2,0)</f>
        <v>NOVIEMBRE</v>
      </c>
      <c r="X374" s="11" t="e">
        <f>VLOOKUP(L374,'PLANO PREDIS EJECUCIONES'!$J$2:$Y$217,16,0)</f>
        <v>#N/A</v>
      </c>
    </row>
    <row r="375" spans="1:24" x14ac:dyDescent="0.25">
      <c r="A375" s="11">
        <v>2018</v>
      </c>
      <c r="B375" s="11">
        <v>136</v>
      </c>
      <c r="C375" s="11">
        <v>1</v>
      </c>
      <c r="D375" s="11" t="s">
        <v>601</v>
      </c>
      <c r="E375" s="11" t="s">
        <v>890</v>
      </c>
      <c r="F375" s="11" t="s">
        <v>890</v>
      </c>
      <c r="G375" s="11" t="s">
        <v>498</v>
      </c>
      <c r="H375" s="11">
        <v>0</v>
      </c>
      <c r="I375" s="11">
        <v>45</v>
      </c>
      <c r="J375" s="225">
        <v>43438</v>
      </c>
      <c r="K375" s="225">
        <v>43438</v>
      </c>
      <c r="L375" s="11">
        <v>204</v>
      </c>
      <c r="M375" s="11">
        <v>222</v>
      </c>
      <c r="N375" s="11" t="s">
        <v>498</v>
      </c>
      <c r="O375" s="11">
        <v>45</v>
      </c>
      <c r="P375" s="11" t="s">
        <v>543</v>
      </c>
      <c r="Q375" s="11">
        <v>899999061</v>
      </c>
      <c r="R375" s="11" t="s">
        <v>497</v>
      </c>
      <c r="S375" s="26">
        <v>30898600</v>
      </c>
      <c r="T375" s="26"/>
      <c r="U375" s="26"/>
      <c r="V375" s="26">
        <v>30898600</v>
      </c>
      <c r="W375" s="11" t="str">
        <f>VLOOKUP(MONTH(J375),'PLANO DISPONIBILIDADES 28-04-20'!$W$2:$X$13,2,0)</f>
        <v>DICIEMBRE</v>
      </c>
      <c r="X375" s="11" t="e">
        <f>VLOOKUP(L375,'PLANO PREDIS EJECUCIONES'!$J$2:$Y$217,16,0)</f>
        <v>#N/A</v>
      </c>
    </row>
    <row r="376" spans="1:24" x14ac:dyDescent="0.25">
      <c r="A376" s="11">
        <v>2018</v>
      </c>
      <c r="B376" s="11">
        <v>136</v>
      </c>
      <c r="C376" s="11">
        <v>1</v>
      </c>
      <c r="D376" s="11" t="s">
        <v>601</v>
      </c>
      <c r="E376" s="11" t="s">
        <v>890</v>
      </c>
      <c r="F376" s="11" t="s">
        <v>890</v>
      </c>
      <c r="G376" s="11" t="s">
        <v>498</v>
      </c>
      <c r="H376" s="11">
        <v>0</v>
      </c>
      <c r="I376" s="11">
        <v>50</v>
      </c>
      <c r="J376" s="225">
        <v>43453</v>
      </c>
      <c r="K376" s="225">
        <v>43453</v>
      </c>
      <c r="L376" s="11">
        <v>210</v>
      </c>
      <c r="M376" s="11">
        <v>229</v>
      </c>
      <c r="N376" s="11" t="s">
        <v>498</v>
      </c>
      <c r="O376" s="11">
        <v>50</v>
      </c>
      <c r="P376" s="11" t="s">
        <v>543</v>
      </c>
      <c r="Q376" s="11">
        <v>899999061</v>
      </c>
      <c r="R376" s="11" t="s">
        <v>497</v>
      </c>
      <c r="S376" s="26">
        <v>36986600</v>
      </c>
      <c r="T376" s="26"/>
      <c r="U376" s="26"/>
      <c r="V376" s="26">
        <v>36986600</v>
      </c>
      <c r="W376" s="11" t="str">
        <f>VLOOKUP(MONTH(J376),'PLANO DISPONIBILIDADES 28-04-20'!$W$2:$X$13,2,0)</f>
        <v>DICIEMBRE</v>
      </c>
      <c r="X376" s="11" t="e">
        <f>VLOOKUP(L376,'PLANO PREDIS EJECUCIONES'!$J$2:$Y$217,16,0)</f>
        <v>#N/A</v>
      </c>
    </row>
    <row r="377" spans="1:24" x14ac:dyDescent="0.25">
      <c r="A377" s="11">
        <v>2018</v>
      </c>
      <c r="B377" s="11">
        <v>136</v>
      </c>
      <c r="C377" s="11">
        <v>1</v>
      </c>
      <c r="D377" s="11" t="s">
        <v>601</v>
      </c>
      <c r="E377" s="11" t="s">
        <v>890</v>
      </c>
      <c r="F377" s="11" t="s">
        <v>890</v>
      </c>
      <c r="G377" s="11" t="s">
        <v>498</v>
      </c>
      <c r="H377" s="11">
        <v>0</v>
      </c>
      <c r="I377" s="11">
        <v>3</v>
      </c>
      <c r="J377" s="225">
        <v>43133</v>
      </c>
      <c r="K377" s="225">
        <v>43133</v>
      </c>
      <c r="L377" s="11">
        <v>80</v>
      </c>
      <c r="M377" s="11">
        <v>107</v>
      </c>
      <c r="N377" s="11" t="s">
        <v>498</v>
      </c>
      <c r="O377" s="11">
        <v>3</v>
      </c>
      <c r="P377" s="11" t="s">
        <v>543</v>
      </c>
      <c r="Q377" s="11">
        <v>899999061</v>
      </c>
      <c r="R377" s="11" t="s">
        <v>497</v>
      </c>
      <c r="S377" s="26">
        <v>4633865</v>
      </c>
      <c r="T377" s="26"/>
      <c r="U377" s="26"/>
      <c r="V377" s="26">
        <v>4633865</v>
      </c>
      <c r="W377" s="11" t="str">
        <f>VLOOKUP(MONTH(J377),'PLANO DISPONIBILIDADES 28-04-20'!$W$2:$X$13,2,0)</f>
        <v>FEBRERO</v>
      </c>
      <c r="X377" s="11" t="e">
        <f>VLOOKUP(L377,'PLANO PREDIS EJECUCIONES'!$J$2:$Y$217,16,0)</f>
        <v>#N/A</v>
      </c>
    </row>
    <row r="378" spans="1:24" x14ac:dyDescent="0.25">
      <c r="A378" s="11">
        <v>2018</v>
      </c>
      <c r="B378" s="11">
        <v>136</v>
      </c>
      <c r="C378" s="11">
        <v>1</v>
      </c>
      <c r="D378" s="11" t="s">
        <v>601</v>
      </c>
      <c r="E378" s="11" t="s">
        <v>890</v>
      </c>
      <c r="F378" s="11" t="s">
        <v>890</v>
      </c>
      <c r="G378" s="11" t="s">
        <v>498</v>
      </c>
      <c r="H378" s="11">
        <v>0</v>
      </c>
      <c r="I378" s="11">
        <v>5</v>
      </c>
      <c r="J378" s="225">
        <v>43150</v>
      </c>
      <c r="K378" s="225">
        <v>43150</v>
      </c>
      <c r="L378" s="11">
        <v>85</v>
      </c>
      <c r="M378" s="11">
        <v>111</v>
      </c>
      <c r="N378" s="11" t="s">
        <v>498</v>
      </c>
      <c r="O378" s="11">
        <v>5</v>
      </c>
      <c r="P378" s="11" t="s">
        <v>543</v>
      </c>
      <c r="Q378" s="11">
        <v>899999061</v>
      </c>
      <c r="R378" s="11" t="s">
        <v>497</v>
      </c>
      <c r="S378" s="26">
        <v>4481068</v>
      </c>
      <c r="T378" s="26"/>
      <c r="U378" s="26"/>
      <c r="V378" s="26">
        <v>4481068</v>
      </c>
      <c r="W378" s="11" t="str">
        <f>VLOOKUP(MONTH(J378),'PLANO DISPONIBILIDADES 28-04-20'!$W$2:$X$13,2,0)</f>
        <v>FEBRERO</v>
      </c>
      <c r="X378" s="11" t="e">
        <f>VLOOKUP(L378,'PLANO PREDIS EJECUCIONES'!$J$2:$Y$217,16,0)</f>
        <v>#N/A</v>
      </c>
    </row>
    <row r="379" spans="1:24" x14ac:dyDescent="0.25">
      <c r="A379" s="11">
        <v>2018</v>
      </c>
      <c r="B379" s="11">
        <v>136</v>
      </c>
      <c r="C379" s="11">
        <v>1</v>
      </c>
      <c r="D379" s="11" t="s">
        <v>601</v>
      </c>
      <c r="E379" s="11" t="s">
        <v>890</v>
      </c>
      <c r="F379" s="11" t="s">
        <v>890</v>
      </c>
      <c r="G379" s="11" t="s">
        <v>498</v>
      </c>
      <c r="H379" s="11">
        <v>0</v>
      </c>
      <c r="I379" s="11">
        <v>10</v>
      </c>
      <c r="J379" s="225">
        <v>43165</v>
      </c>
      <c r="K379" s="225">
        <v>43165</v>
      </c>
      <c r="L379" s="11">
        <v>90</v>
      </c>
      <c r="M379" s="11">
        <v>114</v>
      </c>
      <c r="N379" s="11" t="s">
        <v>498</v>
      </c>
      <c r="O379" s="11">
        <v>10</v>
      </c>
      <c r="P379" s="11" t="s">
        <v>543</v>
      </c>
      <c r="Q379" s="11">
        <v>899999061</v>
      </c>
      <c r="R379" s="11" t="s">
        <v>497</v>
      </c>
      <c r="S379" s="26">
        <v>5699817</v>
      </c>
      <c r="T379" s="26"/>
      <c r="U379" s="26"/>
      <c r="V379" s="26">
        <v>5699817</v>
      </c>
      <c r="W379" s="11" t="str">
        <f>VLOOKUP(MONTH(J379),'PLANO DISPONIBILIDADES 28-04-20'!$W$2:$X$13,2,0)</f>
        <v>MARZO</v>
      </c>
      <c r="X379" s="11" t="e">
        <f>VLOOKUP(L379,'PLANO PREDIS EJECUCIONES'!$J$2:$Y$217,16,0)</f>
        <v>#N/A</v>
      </c>
    </row>
    <row r="380" spans="1:24" x14ac:dyDescent="0.25">
      <c r="A380" s="11">
        <v>2018</v>
      </c>
      <c r="B380" s="11">
        <v>136</v>
      </c>
      <c r="C380" s="11">
        <v>1</v>
      </c>
      <c r="D380" s="11" t="s">
        <v>601</v>
      </c>
      <c r="E380" s="11" t="s">
        <v>890</v>
      </c>
      <c r="F380" s="11" t="s">
        <v>890</v>
      </c>
      <c r="G380" s="11" t="s">
        <v>498</v>
      </c>
      <c r="H380" s="11">
        <v>0</v>
      </c>
      <c r="I380" s="11">
        <v>13</v>
      </c>
      <c r="J380" s="225">
        <v>43194</v>
      </c>
      <c r="K380" s="225">
        <v>43194</v>
      </c>
      <c r="L380" s="11">
        <v>98</v>
      </c>
      <c r="M380" s="11">
        <v>122</v>
      </c>
      <c r="N380" s="11" t="s">
        <v>498</v>
      </c>
      <c r="O380" s="11">
        <v>13</v>
      </c>
      <c r="P380" s="11" t="s">
        <v>543</v>
      </c>
      <c r="Q380" s="11">
        <v>899999061</v>
      </c>
      <c r="R380" s="11" t="s">
        <v>497</v>
      </c>
      <c r="S380" s="26">
        <v>5601361</v>
      </c>
      <c r="T380" s="26"/>
      <c r="U380" s="26"/>
      <c r="V380" s="26">
        <v>5601361</v>
      </c>
      <c r="W380" s="11" t="str">
        <f>VLOOKUP(MONTH(J380),'PLANO DISPONIBILIDADES 28-04-20'!$W$2:$X$13,2,0)</f>
        <v>ABRIL</v>
      </c>
      <c r="X380" s="11" t="e">
        <f>VLOOKUP(L380,'PLANO PREDIS EJECUCIONES'!$J$2:$Y$217,16,0)</f>
        <v>#N/A</v>
      </c>
    </row>
    <row r="381" spans="1:24" x14ac:dyDescent="0.25">
      <c r="A381" s="11">
        <v>2018</v>
      </c>
      <c r="B381" s="11">
        <v>136</v>
      </c>
      <c r="C381" s="11">
        <v>1</v>
      </c>
      <c r="D381" s="11" t="s">
        <v>601</v>
      </c>
      <c r="E381" s="11" t="s">
        <v>890</v>
      </c>
      <c r="F381" s="11" t="s">
        <v>890</v>
      </c>
      <c r="G381" s="11" t="s">
        <v>498</v>
      </c>
      <c r="H381" s="11">
        <v>0</v>
      </c>
      <c r="I381" s="11">
        <v>16</v>
      </c>
      <c r="J381" s="225">
        <v>43227</v>
      </c>
      <c r="K381" s="225">
        <v>43227</v>
      </c>
      <c r="L381" s="11">
        <v>106</v>
      </c>
      <c r="M381" s="11">
        <v>128</v>
      </c>
      <c r="N381" s="11" t="s">
        <v>498</v>
      </c>
      <c r="O381" s="11">
        <v>16</v>
      </c>
      <c r="P381" s="11" t="s">
        <v>543</v>
      </c>
      <c r="Q381" s="11">
        <v>899999061</v>
      </c>
      <c r="R381" s="11" t="s">
        <v>497</v>
      </c>
      <c r="S381" s="26">
        <v>5886675</v>
      </c>
      <c r="T381" s="26"/>
      <c r="U381" s="26"/>
      <c r="V381" s="26">
        <v>5886675</v>
      </c>
      <c r="W381" s="11" t="str">
        <f>VLOOKUP(MONTH(J381),'PLANO DISPONIBILIDADES 28-04-20'!$W$2:$X$13,2,0)</f>
        <v>MAYO</v>
      </c>
      <c r="X381" s="11" t="e">
        <f>VLOOKUP(L381,'PLANO PREDIS EJECUCIONES'!$J$2:$Y$217,16,0)</f>
        <v>#N/A</v>
      </c>
    </row>
    <row r="382" spans="1:24" x14ac:dyDescent="0.25">
      <c r="A382" s="11">
        <v>2018</v>
      </c>
      <c r="B382" s="11">
        <v>136</v>
      </c>
      <c r="C382" s="11">
        <v>1</v>
      </c>
      <c r="D382" s="11" t="s">
        <v>601</v>
      </c>
      <c r="E382" s="11" t="s">
        <v>890</v>
      </c>
      <c r="F382" s="11" t="s">
        <v>890</v>
      </c>
      <c r="G382" s="11" t="s">
        <v>498</v>
      </c>
      <c r="H382" s="11">
        <v>0</v>
      </c>
      <c r="I382" s="11">
        <v>20</v>
      </c>
      <c r="J382" s="225">
        <v>43256</v>
      </c>
      <c r="K382" s="225">
        <v>43256</v>
      </c>
      <c r="L382" s="11">
        <v>117</v>
      </c>
      <c r="M382" s="11">
        <v>134</v>
      </c>
      <c r="N382" s="11" t="s">
        <v>498</v>
      </c>
      <c r="O382" s="11">
        <v>20</v>
      </c>
      <c r="P382" s="11" t="s">
        <v>543</v>
      </c>
      <c r="Q382" s="11">
        <v>899999061</v>
      </c>
      <c r="R382" s="11" t="s">
        <v>497</v>
      </c>
      <c r="S382" s="26">
        <v>5635928</v>
      </c>
      <c r="T382" s="26"/>
      <c r="U382" s="26"/>
      <c r="V382" s="26">
        <v>5635928</v>
      </c>
      <c r="W382" s="11" t="str">
        <f>VLOOKUP(MONTH(J382),'PLANO DISPONIBILIDADES 28-04-20'!$W$2:$X$13,2,0)</f>
        <v>JUNIO</v>
      </c>
      <c r="X382" s="11" t="e">
        <f>VLOOKUP(L382,'PLANO PREDIS EJECUCIONES'!$J$2:$Y$217,16,0)</f>
        <v>#N/A</v>
      </c>
    </row>
    <row r="383" spans="1:24" x14ac:dyDescent="0.25">
      <c r="A383" s="11">
        <v>2018</v>
      </c>
      <c r="B383" s="11">
        <v>136</v>
      </c>
      <c r="C383" s="11">
        <v>1</v>
      </c>
      <c r="D383" s="11" t="s">
        <v>601</v>
      </c>
      <c r="E383" s="11" t="s">
        <v>890</v>
      </c>
      <c r="F383" s="11" t="s">
        <v>890</v>
      </c>
      <c r="G383" s="11" t="s">
        <v>498</v>
      </c>
      <c r="H383" s="11">
        <v>0</v>
      </c>
      <c r="I383" s="11">
        <v>24</v>
      </c>
      <c r="J383" s="225">
        <v>43286</v>
      </c>
      <c r="K383" s="225">
        <v>43286</v>
      </c>
      <c r="L383" s="11">
        <v>122</v>
      </c>
      <c r="M383" s="11">
        <v>145</v>
      </c>
      <c r="N383" s="11" t="s">
        <v>498</v>
      </c>
      <c r="O383" s="11">
        <v>23</v>
      </c>
      <c r="P383" s="11" t="s">
        <v>543</v>
      </c>
      <c r="Q383" s="11">
        <v>899999061</v>
      </c>
      <c r="R383" s="11" t="s">
        <v>497</v>
      </c>
      <c r="S383" s="26">
        <v>12915966</v>
      </c>
      <c r="T383" s="26"/>
      <c r="U383" s="26"/>
      <c r="V383" s="26">
        <v>12915966</v>
      </c>
      <c r="W383" s="11" t="str">
        <f>VLOOKUP(MONTH(J383),'PLANO DISPONIBILIDADES 28-04-20'!$W$2:$X$13,2,0)</f>
        <v>JULIO</v>
      </c>
      <c r="X383" s="11" t="e">
        <f>VLOOKUP(L383,'PLANO PREDIS EJECUCIONES'!$J$2:$Y$217,16,0)</f>
        <v>#N/A</v>
      </c>
    </row>
    <row r="384" spans="1:24" x14ac:dyDescent="0.25">
      <c r="A384" s="11">
        <v>2018</v>
      </c>
      <c r="B384" s="11">
        <v>136</v>
      </c>
      <c r="C384" s="11">
        <v>1</v>
      </c>
      <c r="D384" s="11" t="s">
        <v>601</v>
      </c>
      <c r="E384" s="11" t="s">
        <v>890</v>
      </c>
      <c r="F384" s="11" t="s">
        <v>890</v>
      </c>
      <c r="G384" s="11" t="s">
        <v>498</v>
      </c>
      <c r="H384" s="11">
        <v>0</v>
      </c>
      <c r="I384" s="11">
        <v>27</v>
      </c>
      <c r="J384" s="225">
        <v>43314</v>
      </c>
      <c r="K384" s="225">
        <v>43314</v>
      </c>
      <c r="L384" s="11">
        <v>134</v>
      </c>
      <c r="M384" s="11">
        <v>159</v>
      </c>
      <c r="N384" s="11" t="s">
        <v>498</v>
      </c>
      <c r="O384" s="11">
        <v>27</v>
      </c>
      <c r="P384" s="11" t="s">
        <v>543</v>
      </c>
      <c r="Q384" s="11">
        <v>899999061</v>
      </c>
      <c r="R384" s="11" t="s">
        <v>497</v>
      </c>
      <c r="S384" s="26">
        <v>8343987</v>
      </c>
      <c r="T384" s="26"/>
      <c r="U384" s="26"/>
      <c r="V384" s="26">
        <v>8343987</v>
      </c>
      <c r="W384" s="11" t="str">
        <f>VLOOKUP(MONTH(J384),'PLANO DISPONIBILIDADES 28-04-20'!$W$2:$X$13,2,0)</f>
        <v>AGOSTO</v>
      </c>
      <c r="X384" s="11" t="e">
        <f>VLOOKUP(L384,'PLANO PREDIS EJECUCIONES'!$J$2:$Y$217,16,0)</f>
        <v>#N/A</v>
      </c>
    </row>
    <row r="385" spans="1:24" x14ac:dyDescent="0.25">
      <c r="A385" s="11">
        <v>2018</v>
      </c>
      <c r="B385" s="11">
        <v>136</v>
      </c>
      <c r="C385" s="11">
        <v>1</v>
      </c>
      <c r="D385" s="11" t="s">
        <v>601</v>
      </c>
      <c r="E385" s="11" t="s">
        <v>890</v>
      </c>
      <c r="F385" s="11" t="s">
        <v>890</v>
      </c>
      <c r="G385" s="11" t="s">
        <v>498</v>
      </c>
      <c r="H385" s="11">
        <v>0</v>
      </c>
      <c r="I385" s="11">
        <v>31</v>
      </c>
      <c r="J385" s="225">
        <v>43348</v>
      </c>
      <c r="K385" s="225">
        <v>43348</v>
      </c>
      <c r="L385" s="11">
        <v>153</v>
      </c>
      <c r="M385" s="11">
        <v>180</v>
      </c>
      <c r="N385" s="11" t="s">
        <v>498</v>
      </c>
      <c r="O385" s="11">
        <v>31</v>
      </c>
      <c r="P385" s="11" t="s">
        <v>543</v>
      </c>
      <c r="Q385" s="11">
        <v>899999061</v>
      </c>
      <c r="R385" s="11" t="s">
        <v>497</v>
      </c>
      <c r="S385" s="26">
        <v>4835371</v>
      </c>
      <c r="T385" s="26"/>
      <c r="U385" s="26"/>
      <c r="V385" s="26">
        <v>4835371</v>
      </c>
      <c r="W385" s="11" t="str">
        <f>VLOOKUP(MONTH(J385),'PLANO DISPONIBILIDADES 28-04-20'!$W$2:$X$13,2,0)</f>
        <v>SEPTIEMBRE</v>
      </c>
      <c r="X385" s="11" t="e">
        <f>VLOOKUP(L385,'PLANO PREDIS EJECUCIONES'!$J$2:$Y$217,16,0)</f>
        <v>#N/A</v>
      </c>
    </row>
    <row r="386" spans="1:24" x14ac:dyDescent="0.25">
      <c r="A386" s="11">
        <v>2018</v>
      </c>
      <c r="B386" s="11">
        <v>136</v>
      </c>
      <c r="C386" s="11">
        <v>1</v>
      </c>
      <c r="D386" s="11" t="s">
        <v>601</v>
      </c>
      <c r="E386" s="11" t="s">
        <v>890</v>
      </c>
      <c r="F386" s="11" t="s">
        <v>890</v>
      </c>
      <c r="G386" s="11" t="s">
        <v>498</v>
      </c>
      <c r="H386" s="11">
        <v>0</v>
      </c>
      <c r="I386" s="11">
        <v>34</v>
      </c>
      <c r="J386" s="225">
        <v>43361</v>
      </c>
      <c r="K386" s="225">
        <v>43361</v>
      </c>
      <c r="L386" s="11">
        <v>162</v>
      </c>
      <c r="M386" s="11">
        <v>185</v>
      </c>
      <c r="N386" s="11" t="s">
        <v>498</v>
      </c>
      <c r="O386" s="11">
        <v>34</v>
      </c>
      <c r="P386" s="11" t="s">
        <v>543</v>
      </c>
      <c r="Q386" s="11">
        <v>899999061</v>
      </c>
      <c r="R386" s="11" t="s">
        <v>497</v>
      </c>
      <c r="S386" s="26">
        <v>3861171</v>
      </c>
      <c r="T386" s="26"/>
      <c r="U386" s="26"/>
      <c r="V386" s="26">
        <v>3861171</v>
      </c>
      <c r="W386" s="11" t="str">
        <f>VLOOKUP(MONTH(J386),'PLANO DISPONIBILIDADES 28-04-20'!$W$2:$X$13,2,0)</f>
        <v>SEPTIEMBRE</v>
      </c>
      <c r="X386" s="11" t="e">
        <f>VLOOKUP(L386,'PLANO PREDIS EJECUCIONES'!$J$2:$Y$217,16,0)</f>
        <v>#N/A</v>
      </c>
    </row>
    <row r="387" spans="1:24" x14ac:dyDescent="0.25">
      <c r="A387" s="11">
        <v>2018</v>
      </c>
      <c r="B387" s="11">
        <v>136</v>
      </c>
      <c r="C387" s="11">
        <v>1</v>
      </c>
      <c r="D387" s="11" t="s">
        <v>601</v>
      </c>
      <c r="E387" s="11" t="s">
        <v>890</v>
      </c>
      <c r="F387" s="11" t="s">
        <v>890</v>
      </c>
      <c r="G387" s="11" t="s">
        <v>498</v>
      </c>
      <c r="H387" s="11">
        <v>0</v>
      </c>
      <c r="I387" s="11">
        <v>36</v>
      </c>
      <c r="J387" s="225">
        <v>43377</v>
      </c>
      <c r="K387" s="225">
        <v>43377</v>
      </c>
      <c r="L387" s="11">
        <v>176</v>
      </c>
      <c r="M387" s="11">
        <v>190</v>
      </c>
      <c r="N387" s="11" t="s">
        <v>498</v>
      </c>
      <c r="O387" s="11">
        <v>36</v>
      </c>
      <c r="P387" s="11" t="s">
        <v>543</v>
      </c>
      <c r="Q387" s="11">
        <v>899999061</v>
      </c>
      <c r="R387" s="11" t="s">
        <v>497</v>
      </c>
      <c r="S387" s="26">
        <v>5368915</v>
      </c>
      <c r="T387" s="26"/>
      <c r="U387" s="26"/>
      <c r="V387" s="26">
        <v>5368915</v>
      </c>
      <c r="W387" s="11" t="str">
        <f>VLOOKUP(MONTH(J387),'PLANO DISPONIBILIDADES 28-04-20'!$W$2:$X$13,2,0)</f>
        <v>OCTUBRE</v>
      </c>
      <c r="X387" s="11" t="e">
        <f>VLOOKUP(L387,'PLANO PREDIS EJECUCIONES'!$J$2:$Y$217,16,0)</f>
        <v>#N/A</v>
      </c>
    </row>
    <row r="388" spans="1:24" x14ac:dyDescent="0.25">
      <c r="A388" s="11">
        <v>2018</v>
      </c>
      <c r="B388" s="11">
        <v>136</v>
      </c>
      <c r="C388" s="11">
        <v>1</v>
      </c>
      <c r="D388" s="11" t="s">
        <v>601</v>
      </c>
      <c r="E388" s="11" t="s">
        <v>890</v>
      </c>
      <c r="F388" s="11" t="s">
        <v>890</v>
      </c>
      <c r="G388" s="11" t="s">
        <v>498</v>
      </c>
      <c r="H388" s="11">
        <v>0</v>
      </c>
      <c r="I388" s="11">
        <v>37</v>
      </c>
      <c r="J388" s="225">
        <v>43392</v>
      </c>
      <c r="K388" s="225">
        <v>43392</v>
      </c>
      <c r="L388" s="11">
        <v>180</v>
      </c>
      <c r="M388" s="11">
        <v>199</v>
      </c>
      <c r="N388" s="11" t="s">
        <v>498</v>
      </c>
      <c r="O388" s="11">
        <v>38</v>
      </c>
      <c r="P388" s="11" t="s">
        <v>543</v>
      </c>
      <c r="Q388" s="11">
        <v>899999061</v>
      </c>
      <c r="R388" s="11" t="s">
        <v>497</v>
      </c>
      <c r="S388" s="26">
        <v>616593</v>
      </c>
      <c r="T388" s="26"/>
      <c r="U388" s="26"/>
      <c r="V388" s="26">
        <v>616593</v>
      </c>
      <c r="W388" s="11" t="str">
        <f>VLOOKUP(MONTH(J388),'PLANO DISPONIBILIDADES 28-04-20'!$W$2:$X$13,2,0)</f>
        <v>OCTUBRE</v>
      </c>
      <c r="X388" s="11" t="e">
        <f>VLOOKUP(L388,'PLANO PREDIS EJECUCIONES'!$J$2:$Y$217,16,0)</f>
        <v>#N/A</v>
      </c>
    </row>
    <row r="389" spans="1:24" x14ac:dyDescent="0.25">
      <c r="A389" s="11">
        <v>2018</v>
      </c>
      <c r="B389" s="11">
        <v>136</v>
      </c>
      <c r="C389" s="11">
        <v>1</v>
      </c>
      <c r="D389" s="11" t="s">
        <v>601</v>
      </c>
      <c r="E389" s="11" t="s">
        <v>890</v>
      </c>
      <c r="F389" s="11" t="s">
        <v>890</v>
      </c>
      <c r="G389" s="11" t="s">
        <v>498</v>
      </c>
      <c r="H389" s="11">
        <v>0</v>
      </c>
      <c r="I389" s="11">
        <v>41</v>
      </c>
      <c r="J389" s="225">
        <v>43412</v>
      </c>
      <c r="K389" s="225">
        <v>43412</v>
      </c>
      <c r="L389" s="11">
        <v>196</v>
      </c>
      <c r="M389" s="11">
        <v>209</v>
      </c>
      <c r="N389" s="11" t="s">
        <v>498</v>
      </c>
      <c r="O389" s="11">
        <v>40</v>
      </c>
      <c r="P389" s="11" t="s">
        <v>543</v>
      </c>
      <c r="Q389" s="11">
        <v>899999061</v>
      </c>
      <c r="R389" s="11" t="s">
        <v>497</v>
      </c>
      <c r="S389" s="26">
        <v>5727790</v>
      </c>
      <c r="T389" s="26"/>
      <c r="U389" s="26"/>
      <c r="V389" s="26">
        <v>5727790</v>
      </c>
      <c r="W389" s="11" t="str">
        <f>VLOOKUP(MONTH(J389),'PLANO DISPONIBILIDADES 28-04-20'!$W$2:$X$13,2,0)</f>
        <v>NOVIEMBRE</v>
      </c>
      <c r="X389" s="11" t="e">
        <f>VLOOKUP(L389,'PLANO PREDIS EJECUCIONES'!$J$2:$Y$217,16,0)</f>
        <v>#N/A</v>
      </c>
    </row>
    <row r="390" spans="1:24" x14ac:dyDescent="0.25">
      <c r="A390" s="11">
        <v>2018</v>
      </c>
      <c r="B390" s="11">
        <v>136</v>
      </c>
      <c r="C390" s="11">
        <v>1</v>
      </c>
      <c r="D390" s="11" t="s">
        <v>601</v>
      </c>
      <c r="E390" s="11" t="s">
        <v>890</v>
      </c>
      <c r="F390" s="11" t="s">
        <v>890</v>
      </c>
      <c r="G390" s="11" t="s">
        <v>498</v>
      </c>
      <c r="H390" s="11">
        <v>0</v>
      </c>
      <c r="I390" s="11">
        <v>46</v>
      </c>
      <c r="J390" s="225">
        <v>43438</v>
      </c>
      <c r="K390" s="225">
        <v>43438</v>
      </c>
      <c r="L390" s="11">
        <v>205</v>
      </c>
      <c r="M390" s="11">
        <v>222</v>
      </c>
      <c r="N390" s="11" t="s">
        <v>498</v>
      </c>
      <c r="O390" s="11">
        <v>46</v>
      </c>
      <c r="P390" s="11" t="s">
        <v>543</v>
      </c>
      <c r="Q390" s="11">
        <v>899999061</v>
      </c>
      <c r="R390" s="11" t="s">
        <v>497</v>
      </c>
      <c r="S390" s="26">
        <v>5479748</v>
      </c>
      <c r="T390" s="26"/>
      <c r="U390" s="26"/>
      <c r="V390" s="26">
        <v>5479748</v>
      </c>
      <c r="W390" s="11" t="str">
        <f>VLOOKUP(MONTH(J390),'PLANO DISPONIBILIDADES 28-04-20'!$W$2:$X$13,2,0)</f>
        <v>DICIEMBRE</v>
      </c>
      <c r="X390" s="11" t="e">
        <f>VLOOKUP(L390,'PLANO PREDIS EJECUCIONES'!$J$2:$Y$217,16,0)</f>
        <v>#N/A</v>
      </c>
    </row>
    <row r="391" spans="1:24" x14ac:dyDescent="0.25">
      <c r="A391" s="11">
        <v>2018</v>
      </c>
      <c r="B391" s="11">
        <v>136</v>
      </c>
      <c r="C391" s="11">
        <v>1</v>
      </c>
      <c r="D391" s="11" t="s">
        <v>601</v>
      </c>
      <c r="E391" s="11" t="s">
        <v>890</v>
      </c>
      <c r="F391" s="11" t="s">
        <v>890</v>
      </c>
      <c r="G391" s="11" t="s">
        <v>498</v>
      </c>
      <c r="H391" s="11">
        <v>0</v>
      </c>
      <c r="I391" s="11">
        <v>49</v>
      </c>
      <c r="J391" s="225">
        <v>43441</v>
      </c>
      <c r="K391" s="225">
        <v>43441</v>
      </c>
      <c r="L391" s="11">
        <v>208</v>
      </c>
      <c r="M391" s="11">
        <v>224</v>
      </c>
      <c r="N391" s="11" t="s">
        <v>498</v>
      </c>
      <c r="O391" s="11">
        <v>48</v>
      </c>
      <c r="P391" s="11" t="s">
        <v>543</v>
      </c>
      <c r="Q391" s="11">
        <v>899999061</v>
      </c>
      <c r="R391" s="11" t="s">
        <v>497</v>
      </c>
      <c r="S391" s="26">
        <v>44280358</v>
      </c>
      <c r="T391" s="26"/>
      <c r="U391" s="26"/>
      <c r="V391" s="26">
        <v>44280358</v>
      </c>
      <c r="W391" s="11" t="str">
        <f>VLOOKUP(MONTH(J391),'PLANO DISPONIBILIDADES 28-04-20'!$W$2:$X$13,2,0)</f>
        <v>DICIEMBRE</v>
      </c>
      <c r="X391" s="11" t="e">
        <f>VLOOKUP(L391,'PLANO PREDIS EJECUCIONES'!$J$2:$Y$217,16,0)</f>
        <v>#N/A</v>
      </c>
    </row>
    <row r="392" spans="1:24" x14ac:dyDescent="0.25">
      <c r="A392" s="11">
        <v>2018</v>
      </c>
      <c r="B392" s="11">
        <v>136</v>
      </c>
      <c r="C392" s="11">
        <v>1</v>
      </c>
      <c r="D392" s="11" t="s">
        <v>601</v>
      </c>
      <c r="E392" s="11" t="s">
        <v>890</v>
      </c>
      <c r="F392" s="11" t="s">
        <v>890</v>
      </c>
      <c r="G392" s="11" t="s">
        <v>498</v>
      </c>
      <c r="H392" s="11">
        <v>0</v>
      </c>
      <c r="I392" s="11">
        <v>51</v>
      </c>
      <c r="J392" s="225">
        <v>43453</v>
      </c>
      <c r="K392" s="225">
        <v>43453</v>
      </c>
      <c r="L392" s="11">
        <v>211</v>
      </c>
      <c r="M392" s="11">
        <v>229</v>
      </c>
      <c r="N392" s="11" t="s">
        <v>498</v>
      </c>
      <c r="O392" s="11">
        <v>51</v>
      </c>
      <c r="P392" s="11" t="s">
        <v>543</v>
      </c>
      <c r="Q392" s="11">
        <v>899999061</v>
      </c>
      <c r="R392" s="11" t="s">
        <v>497</v>
      </c>
      <c r="S392" s="26">
        <v>14617308</v>
      </c>
      <c r="T392" s="26"/>
      <c r="U392" s="26"/>
      <c r="V392" s="26">
        <v>14617308</v>
      </c>
      <c r="W392" s="11" t="str">
        <f>VLOOKUP(MONTH(J392),'PLANO DISPONIBILIDADES 28-04-20'!$W$2:$X$13,2,0)</f>
        <v>DICIEMBRE</v>
      </c>
      <c r="X392" s="11" t="e">
        <f>VLOOKUP(L392,'PLANO PREDIS EJECUCIONES'!$J$2:$Y$217,16,0)</f>
        <v>#N/A</v>
      </c>
    </row>
    <row r="393" spans="1:24" x14ac:dyDescent="0.25">
      <c r="A393" s="11">
        <v>2018</v>
      </c>
      <c r="B393" s="11">
        <v>136</v>
      </c>
      <c r="C393" s="11">
        <v>1</v>
      </c>
      <c r="D393" s="11" t="s">
        <v>601</v>
      </c>
      <c r="E393" s="11" t="s">
        <v>890</v>
      </c>
      <c r="F393" s="11" t="s">
        <v>890</v>
      </c>
      <c r="G393" s="11" t="s">
        <v>498</v>
      </c>
      <c r="H393" s="11">
        <v>0</v>
      </c>
      <c r="I393" s="11">
        <v>52</v>
      </c>
      <c r="J393" s="225">
        <v>43461</v>
      </c>
      <c r="K393" s="225">
        <v>43461</v>
      </c>
      <c r="L393" s="11">
        <v>212</v>
      </c>
      <c r="M393" s="11">
        <v>230</v>
      </c>
      <c r="N393" s="11" t="s">
        <v>498</v>
      </c>
      <c r="O393" s="11">
        <v>52</v>
      </c>
      <c r="P393" s="11" t="s">
        <v>543</v>
      </c>
      <c r="Q393" s="11">
        <v>899999061</v>
      </c>
      <c r="R393" s="11" t="s">
        <v>497</v>
      </c>
      <c r="S393" s="26">
        <v>543993439</v>
      </c>
      <c r="T393" s="26"/>
      <c r="U393" s="26"/>
      <c r="V393" s="26">
        <v>543993439</v>
      </c>
      <c r="W393" s="11" t="str">
        <f>VLOOKUP(MONTH(J393),'PLANO DISPONIBILIDADES 28-04-20'!$W$2:$X$13,2,0)</f>
        <v>DICIEMBRE</v>
      </c>
      <c r="X393" s="11" t="e">
        <f>VLOOKUP(L393,'PLANO PREDIS EJECUCIONES'!$J$2:$Y$217,16,0)</f>
        <v>#N/A</v>
      </c>
    </row>
    <row r="394" spans="1:24" x14ac:dyDescent="0.25">
      <c r="A394" s="11">
        <v>2018</v>
      </c>
      <c r="B394" s="11">
        <v>136</v>
      </c>
      <c r="C394" s="11">
        <v>1</v>
      </c>
      <c r="D394" s="11" t="s">
        <v>601</v>
      </c>
      <c r="E394" s="11" t="s">
        <v>890</v>
      </c>
      <c r="F394" s="11" t="s">
        <v>890</v>
      </c>
      <c r="G394" s="11" t="s">
        <v>498</v>
      </c>
      <c r="H394" s="11">
        <v>0</v>
      </c>
      <c r="I394" s="11">
        <v>53</v>
      </c>
      <c r="J394" s="225">
        <v>43461</v>
      </c>
      <c r="K394" s="225">
        <v>43461</v>
      </c>
      <c r="L394" s="11">
        <v>213</v>
      </c>
      <c r="M394" s="11">
        <v>231</v>
      </c>
      <c r="N394" s="11" t="s">
        <v>498</v>
      </c>
      <c r="O394" s="11">
        <v>53</v>
      </c>
      <c r="P394" s="11" t="s">
        <v>543</v>
      </c>
      <c r="Q394" s="11">
        <v>899999061</v>
      </c>
      <c r="R394" s="11" t="s">
        <v>497</v>
      </c>
      <c r="S394" s="26">
        <v>64652090</v>
      </c>
      <c r="T394" s="26"/>
      <c r="U394" s="26"/>
      <c r="V394" s="26">
        <v>64652090</v>
      </c>
      <c r="W394" s="11" t="str">
        <f>VLOOKUP(MONTH(J394),'PLANO DISPONIBILIDADES 28-04-20'!$W$2:$X$13,2,0)</f>
        <v>DICIEMBRE</v>
      </c>
      <c r="X394" s="11" t="e">
        <f>VLOOKUP(L394,'PLANO PREDIS EJECUCIONES'!$J$2:$Y$217,16,0)</f>
        <v>#N/A</v>
      </c>
    </row>
    <row r="395" spans="1:24" x14ac:dyDescent="0.25">
      <c r="A395" s="11">
        <v>2018</v>
      </c>
      <c r="B395" s="11">
        <v>136</v>
      </c>
      <c r="C395" s="11">
        <v>1</v>
      </c>
      <c r="D395" s="11" t="s">
        <v>601</v>
      </c>
      <c r="E395" s="11" t="s">
        <v>890</v>
      </c>
      <c r="F395" s="11" t="s">
        <v>890</v>
      </c>
      <c r="G395" s="11" t="s">
        <v>498</v>
      </c>
      <c r="H395" s="11">
        <v>0</v>
      </c>
      <c r="I395" s="11">
        <v>54</v>
      </c>
      <c r="J395" s="225">
        <v>43462</v>
      </c>
      <c r="K395" s="225">
        <v>43462</v>
      </c>
      <c r="L395" s="11">
        <v>220</v>
      </c>
      <c r="M395" s="11">
        <v>235</v>
      </c>
      <c r="N395" s="11" t="s">
        <v>498</v>
      </c>
      <c r="O395" s="11">
        <v>54</v>
      </c>
      <c r="P395" s="11" t="s">
        <v>543</v>
      </c>
      <c r="Q395" s="11">
        <v>899999061</v>
      </c>
      <c r="R395" s="11" t="s">
        <v>497</v>
      </c>
      <c r="S395" s="26">
        <v>110137794</v>
      </c>
      <c r="T395" s="26"/>
      <c r="U395" s="26"/>
      <c r="V395" s="26">
        <v>110137794</v>
      </c>
      <c r="W395" s="11" t="str">
        <f>VLOOKUP(MONTH(J395),'PLANO DISPONIBILIDADES 28-04-20'!$W$2:$X$13,2,0)</f>
        <v>DICIEMBRE</v>
      </c>
      <c r="X395" s="11" t="e">
        <f>VLOOKUP(L395,'PLANO PREDIS EJECUCIONES'!$J$2:$Y$217,16,0)</f>
        <v>#N/A</v>
      </c>
    </row>
    <row r="396" spans="1:24" x14ac:dyDescent="0.25">
      <c r="A396" s="11">
        <v>2018</v>
      </c>
      <c r="B396" s="11">
        <v>136</v>
      </c>
      <c r="C396" s="11">
        <v>1</v>
      </c>
      <c r="D396" s="11" t="s">
        <v>601</v>
      </c>
      <c r="E396" s="11" t="s">
        <v>890</v>
      </c>
      <c r="F396" s="11" t="s">
        <v>890</v>
      </c>
      <c r="G396" s="11" t="s">
        <v>498</v>
      </c>
      <c r="H396" s="11">
        <v>0</v>
      </c>
      <c r="I396" s="11">
        <v>2</v>
      </c>
      <c r="J396" s="225">
        <v>43133</v>
      </c>
      <c r="K396" s="225">
        <v>43133</v>
      </c>
      <c r="L396" s="11">
        <v>79</v>
      </c>
      <c r="M396" s="11">
        <v>107</v>
      </c>
      <c r="N396" s="11" t="s">
        <v>498</v>
      </c>
      <c r="O396" s="11">
        <v>2</v>
      </c>
      <c r="P396" s="11" t="s">
        <v>543</v>
      </c>
      <c r="Q396" s="11">
        <v>899999061</v>
      </c>
      <c r="R396" s="11" t="s">
        <v>497</v>
      </c>
      <c r="S396" s="26">
        <v>57656898</v>
      </c>
      <c r="T396" s="26"/>
      <c r="U396" s="26"/>
      <c r="V396" s="26">
        <v>57656898</v>
      </c>
      <c r="W396" s="11" t="str">
        <f>VLOOKUP(MONTH(J396),'PLANO DISPONIBILIDADES 28-04-20'!$W$2:$X$13,2,0)</f>
        <v>FEBRERO</v>
      </c>
      <c r="X396" s="11" t="e">
        <f>VLOOKUP(L396,'PLANO PREDIS EJECUCIONES'!$J$2:$Y$217,16,0)</f>
        <v>#N/A</v>
      </c>
    </row>
    <row r="397" spans="1:24" x14ac:dyDescent="0.25">
      <c r="A397" s="11">
        <v>2018</v>
      </c>
      <c r="B397" s="11">
        <v>136</v>
      </c>
      <c r="C397" s="11">
        <v>1</v>
      </c>
      <c r="D397" s="11" t="s">
        <v>601</v>
      </c>
      <c r="E397" s="11" t="s">
        <v>890</v>
      </c>
      <c r="F397" s="11" t="s">
        <v>890</v>
      </c>
      <c r="G397" s="11" t="s">
        <v>498</v>
      </c>
      <c r="H397" s="11">
        <v>0</v>
      </c>
      <c r="I397" s="11">
        <v>7</v>
      </c>
      <c r="J397" s="225">
        <v>43164</v>
      </c>
      <c r="K397" s="225">
        <v>43164</v>
      </c>
      <c r="L397" s="11">
        <v>87</v>
      </c>
      <c r="M397" s="11">
        <v>112</v>
      </c>
      <c r="N397" s="11" t="s">
        <v>498</v>
      </c>
      <c r="O397" s="11">
        <v>7</v>
      </c>
      <c r="P397" s="11" t="s">
        <v>543</v>
      </c>
      <c r="Q397" s="11">
        <v>899999061</v>
      </c>
      <c r="R397" s="11" t="s">
        <v>497</v>
      </c>
      <c r="S397" s="26">
        <v>75973</v>
      </c>
      <c r="T397" s="26"/>
      <c r="U397" s="26"/>
      <c r="V397" s="26">
        <v>75973</v>
      </c>
      <c r="W397" s="11" t="str">
        <f>VLOOKUP(MONTH(J397),'PLANO DISPONIBILIDADES 28-04-20'!$W$2:$X$13,2,0)</f>
        <v>MARZO</v>
      </c>
      <c r="X397" s="11" t="e">
        <f>VLOOKUP(L397,'PLANO PREDIS EJECUCIONES'!$J$2:$Y$217,16,0)</f>
        <v>#N/A</v>
      </c>
    </row>
    <row r="398" spans="1:24" x14ac:dyDescent="0.25">
      <c r="A398" s="11">
        <v>2018</v>
      </c>
      <c r="B398" s="11">
        <v>136</v>
      </c>
      <c r="C398" s="11">
        <v>1</v>
      </c>
      <c r="D398" s="11" t="s">
        <v>601</v>
      </c>
      <c r="E398" s="11" t="s">
        <v>890</v>
      </c>
      <c r="F398" s="11" t="s">
        <v>890</v>
      </c>
      <c r="G398" s="11" t="s">
        <v>498</v>
      </c>
      <c r="H398" s="11">
        <v>0</v>
      </c>
      <c r="I398" s="11">
        <v>9</v>
      </c>
      <c r="J398" s="225">
        <v>43165</v>
      </c>
      <c r="K398" s="225">
        <v>43165</v>
      </c>
      <c r="L398" s="11">
        <v>89</v>
      </c>
      <c r="M398" s="11">
        <v>114</v>
      </c>
      <c r="N398" s="11" t="s">
        <v>498</v>
      </c>
      <c r="O398" s="11">
        <v>9</v>
      </c>
      <c r="P398" s="11" t="s">
        <v>543</v>
      </c>
      <c r="Q398" s="11">
        <v>899999061</v>
      </c>
      <c r="R398" s="11" t="s">
        <v>497</v>
      </c>
      <c r="S398" s="26">
        <v>59103165</v>
      </c>
      <c r="T398" s="26"/>
      <c r="U398" s="26"/>
      <c r="V398" s="26">
        <v>59103165</v>
      </c>
      <c r="W398" s="11" t="str">
        <f>VLOOKUP(MONTH(J398),'PLANO DISPONIBILIDADES 28-04-20'!$W$2:$X$13,2,0)</f>
        <v>MARZO</v>
      </c>
      <c r="X398" s="11" t="e">
        <f>VLOOKUP(L398,'PLANO PREDIS EJECUCIONES'!$J$2:$Y$217,16,0)</f>
        <v>#N/A</v>
      </c>
    </row>
    <row r="399" spans="1:24" x14ac:dyDescent="0.25">
      <c r="A399" s="11">
        <v>2018</v>
      </c>
      <c r="B399" s="11">
        <v>136</v>
      </c>
      <c r="C399" s="11">
        <v>1</v>
      </c>
      <c r="D399" s="11" t="s">
        <v>601</v>
      </c>
      <c r="E399" s="11" t="s">
        <v>890</v>
      </c>
      <c r="F399" s="11" t="s">
        <v>890</v>
      </c>
      <c r="G399" s="11" t="s">
        <v>498</v>
      </c>
      <c r="H399" s="11">
        <v>0</v>
      </c>
      <c r="I399" s="11">
        <v>12</v>
      </c>
      <c r="J399" s="225">
        <v>43194</v>
      </c>
      <c r="K399" s="225">
        <v>43194</v>
      </c>
      <c r="L399" s="11">
        <v>97</v>
      </c>
      <c r="M399" s="11">
        <v>122</v>
      </c>
      <c r="N399" s="11" t="s">
        <v>498</v>
      </c>
      <c r="O399" s="11">
        <v>12</v>
      </c>
      <c r="P399" s="11" t="s">
        <v>543</v>
      </c>
      <c r="Q399" s="11">
        <v>899999061</v>
      </c>
      <c r="R399" s="11" t="s">
        <v>497</v>
      </c>
      <c r="S399" s="26">
        <v>59737144</v>
      </c>
      <c r="T399" s="26"/>
      <c r="U399" s="26"/>
      <c r="V399" s="26">
        <v>59737144</v>
      </c>
      <c r="W399" s="11" t="str">
        <f>VLOOKUP(MONTH(J399),'PLANO DISPONIBILIDADES 28-04-20'!$W$2:$X$13,2,0)</f>
        <v>ABRIL</v>
      </c>
      <c r="X399" s="11" t="e">
        <f>VLOOKUP(L399,'PLANO PREDIS EJECUCIONES'!$J$2:$Y$217,16,0)</f>
        <v>#N/A</v>
      </c>
    </row>
    <row r="400" spans="1:24" x14ac:dyDescent="0.25">
      <c r="A400" s="11">
        <v>2018</v>
      </c>
      <c r="B400" s="11">
        <v>136</v>
      </c>
      <c r="C400" s="11">
        <v>1</v>
      </c>
      <c r="D400" s="11" t="s">
        <v>601</v>
      </c>
      <c r="E400" s="11" t="s">
        <v>890</v>
      </c>
      <c r="F400" s="11" t="s">
        <v>890</v>
      </c>
      <c r="G400" s="11" t="s">
        <v>498</v>
      </c>
      <c r="H400" s="11">
        <v>0</v>
      </c>
      <c r="I400" s="11">
        <v>15</v>
      </c>
      <c r="J400" s="225">
        <v>43227</v>
      </c>
      <c r="K400" s="225">
        <v>43227</v>
      </c>
      <c r="L400" s="11">
        <v>105</v>
      </c>
      <c r="M400" s="11">
        <v>128</v>
      </c>
      <c r="N400" s="11" t="s">
        <v>498</v>
      </c>
      <c r="O400" s="11">
        <v>15</v>
      </c>
      <c r="P400" s="11" t="s">
        <v>543</v>
      </c>
      <c r="Q400" s="11">
        <v>899999061</v>
      </c>
      <c r="R400" s="11" t="s">
        <v>497</v>
      </c>
      <c r="S400" s="26">
        <v>60225312</v>
      </c>
      <c r="T400" s="26"/>
      <c r="U400" s="26"/>
      <c r="V400" s="26">
        <v>60225312</v>
      </c>
      <c r="W400" s="11" t="str">
        <f>VLOOKUP(MONTH(J400),'PLANO DISPONIBILIDADES 28-04-20'!$W$2:$X$13,2,0)</f>
        <v>MAYO</v>
      </c>
      <c r="X400" s="11" t="e">
        <f>VLOOKUP(L400,'PLANO PREDIS EJECUCIONES'!$J$2:$Y$217,16,0)</f>
        <v>#N/A</v>
      </c>
    </row>
    <row r="401" spans="1:24" x14ac:dyDescent="0.25">
      <c r="A401" s="11">
        <v>2018</v>
      </c>
      <c r="B401" s="11">
        <v>136</v>
      </c>
      <c r="C401" s="11">
        <v>1</v>
      </c>
      <c r="D401" s="11" t="s">
        <v>601</v>
      </c>
      <c r="E401" s="11" t="s">
        <v>890</v>
      </c>
      <c r="F401" s="11" t="s">
        <v>890</v>
      </c>
      <c r="G401" s="11" t="s">
        <v>498</v>
      </c>
      <c r="H401" s="11">
        <v>0</v>
      </c>
      <c r="I401" s="11">
        <v>19</v>
      </c>
      <c r="J401" s="225">
        <v>43256</v>
      </c>
      <c r="K401" s="225">
        <v>43256</v>
      </c>
      <c r="L401" s="11">
        <v>116</v>
      </c>
      <c r="M401" s="11">
        <v>134</v>
      </c>
      <c r="N401" s="11" t="s">
        <v>498</v>
      </c>
      <c r="O401" s="11">
        <v>19</v>
      </c>
      <c r="P401" s="11" t="s">
        <v>543</v>
      </c>
      <c r="Q401" s="11">
        <v>899999061</v>
      </c>
      <c r="R401" s="11" t="s">
        <v>497</v>
      </c>
      <c r="S401" s="26">
        <v>60912121</v>
      </c>
      <c r="T401" s="26"/>
      <c r="U401" s="26"/>
      <c r="V401" s="26">
        <v>60912121</v>
      </c>
      <c r="W401" s="11" t="str">
        <f>VLOOKUP(MONTH(J401),'PLANO DISPONIBILIDADES 28-04-20'!$W$2:$X$13,2,0)</f>
        <v>JUNIO</v>
      </c>
      <c r="X401" s="11" t="e">
        <f>VLOOKUP(L401,'PLANO PREDIS EJECUCIONES'!$J$2:$Y$217,16,0)</f>
        <v>#N/A</v>
      </c>
    </row>
    <row r="402" spans="1:24" x14ac:dyDescent="0.25">
      <c r="A402" s="11">
        <v>2018</v>
      </c>
      <c r="B402" s="11">
        <v>136</v>
      </c>
      <c r="C402" s="11">
        <v>1</v>
      </c>
      <c r="D402" s="11" t="s">
        <v>601</v>
      </c>
      <c r="E402" s="11" t="s">
        <v>890</v>
      </c>
      <c r="F402" s="11" t="s">
        <v>890</v>
      </c>
      <c r="G402" s="11" t="s">
        <v>498</v>
      </c>
      <c r="H402" s="11">
        <v>0</v>
      </c>
      <c r="I402" s="11">
        <v>23</v>
      </c>
      <c r="J402" s="225">
        <v>43286</v>
      </c>
      <c r="K402" s="225">
        <v>43286</v>
      </c>
      <c r="L402" s="11">
        <v>121</v>
      </c>
      <c r="M402" s="11">
        <v>145</v>
      </c>
      <c r="N402" s="11" t="s">
        <v>498</v>
      </c>
      <c r="O402" s="11">
        <v>22</v>
      </c>
      <c r="P402" s="11" t="s">
        <v>543</v>
      </c>
      <c r="Q402" s="11">
        <v>899999061</v>
      </c>
      <c r="R402" s="11" t="s">
        <v>497</v>
      </c>
      <c r="S402" s="26">
        <v>61276053</v>
      </c>
      <c r="T402" s="26"/>
      <c r="U402" s="26"/>
      <c r="V402" s="26">
        <v>61276053</v>
      </c>
      <c r="W402" s="11" t="str">
        <f>VLOOKUP(MONTH(J402),'PLANO DISPONIBILIDADES 28-04-20'!$W$2:$X$13,2,0)</f>
        <v>JULIO</v>
      </c>
      <c r="X402" s="11" t="e">
        <f>VLOOKUP(L402,'PLANO PREDIS EJECUCIONES'!$J$2:$Y$217,16,0)</f>
        <v>#N/A</v>
      </c>
    </row>
    <row r="403" spans="1:24" x14ac:dyDescent="0.25">
      <c r="A403" s="11">
        <v>2018</v>
      </c>
      <c r="B403" s="11">
        <v>136</v>
      </c>
      <c r="C403" s="11">
        <v>1</v>
      </c>
      <c r="D403" s="11" t="s">
        <v>601</v>
      </c>
      <c r="E403" s="11" t="s">
        <v>890</v>
      </c>
      <c r="F403" s="11" t="s">
        <v>890</v>
      </c>
      <c r="G403" s="11" t="s">
        <v>498</v>
      </c>
      <c r="H403" s="11">
        <v>0</v>
      </c>
      <c r="I403" s="11">
        <v>26</v>
      </c>
      <c r="J403" s="225">
        <v>43314</v>
      </c>
      <c r="K403" s="225">
        <v>43314</v>
      </c>
      <c r="L403" s="11">
        <v>133</v>
      </c>
      <c r="M403" s="11">
        <v>159</v>
      </c>
      <c r="N403" s="11" t="s">
        <v>498</v>
      </c>
      <c r="O403" s="11">
        <v>26</v>
      </c>
      <c r="P403" s="11" t="s">
        <v>543</v>
      </c>
      <c r="Q403" s="11">
        <v>899999061</v>
      </c>
      <c r="R403" s="11" t="s">
        <v>497</v>
      </c>
      <c r="S403" s="26">
        <v>60590885</v>
      </c>
      <c r="T403" s="26"/>
      <c r="U403" s="26"/>
      <c r="V403" s="26">
        <v>60590885</v>
      </c>
      <c r="W403" s="11" t="str">
        <f>VLOOKUP(MONTH(J403),'PLANO DISPONIBILIDADES 28-04-20'!$W$2:$X$13,2,0)</f>
        <v>AGOSTO</v>
      </c>
      <c r="X403" s="11" t="e">
        <f>VLOOKUP(L403,'PLANO PREDIS EJECUCIONES'!$J$2:$Y$217,16,0)</f>
        <v>#N/A</v>
      </c>
    </row>
    <row r="404" spans="1:24" x14ac:dyDescent="0.25">
      <c r="A404" s="11">
        <v>2018</v>
      </c>
      <c r="B404" s="11">
        <v>136</v>
      </c>
      <c r="C404" s="11">
        <v>1</v>
      </c>
      <c r="D404" s="11" t="s">
        <v>601</v>
      </c>
      <c r="E404" s="11" t="s">
        <v>890</v>
      </c>
      <c r="F404" s="11" t="s">
        <v>890</v>
      </c>
      <c r="G404" s="11" t="s">
        <v>498</v>
      </c>
      <c r="H404" s="11">
        <v>0</v>
      </c>
      <c r="I404" s="11">
        <v>30</v>
      </c>
      <c r="J404" s="225">
        <v>43348</v>
      </c>
      <c r="K404" s="225">
        <v>43348</v>
      </c>
      <c r="L404" s="11">
        <v>152</v>
      </c>
      <c r="M404" s="11">
        <v>180</v>
      </c>
      <c r="N404" s="11" t="s">
        <v>498</v>
      </c>
      <c r="O404" s="11">
        <v>30</v>
      </c>
      <c r="P404" s="11" t="s">
        <v>543</v>
      </c>
      <c r="Q404" s="11">
        <v>899999061</v>
      </c>
      <c r="R404" s="11" t="s">
        <v>497</v>
      </c>
      <c r="S404" s="26">
        <v>60896916</v>
      </c>
      <c r="T404" s="26"/>
      <c r="U404" s="26"/>
      <c r="V404" s="26">
        <v>60896916</v>
      </c>
      <c r="W404" s="11" t="str">
        <f>VLOOKUP(MONTH(J404),'PLANO DISPONIBILIDADES 28-04-20'!$W$2:$X$13,2,0)</f>
        <v>SEPTIEMBRE</v>
      </c>
      <c r="X404" s="11" t="e">
        <f>VLOOKUP(L404,'PLANO PREDIS EJECUCIONES'!$J$2:$Y$217,16,0)</f>
        <v>#N/A</v>
      </c>
    </row>
    <row r="405" spans="1:24" x14ac:dyDescent="0.25">
      <c r="A405" s="11">
        <v>2018</v>
      </c>
      <c r="B405" s="11">
        <v>136</v>
      </c>
      <c r="C405" s="11">
        <v>1</v>
      </c>
      <c r="D405" s="11" t="s">
        <v>601</v>
      </c>
      <c r="E405" s="11" t="s">
        <v>890</v>
      </c>
      <c r="F405" s="11" t="s">
        <v>890</v>
      </c>
      <c r="G405" s="11" t="s">
        <v>498</v>
      </c>
      <c r="H405" s="11">
        <v>0</v>
      </c>
      <c r="I405" s="11">
        <v>35</v>
      </c>
      <c r="J405" s="225">
        <v>43377</v>
      </c>
      <c r="K405" s="225">
        <v>43377</v>
      </c>
      <c r="L405" s="11">
        <v>175</v>
      </c>
      <c r="M405" s="11">
        <v>190</v>
      </c>
      <c r="N405" s="11" t="s">
        <v>498</v>
      </c>
      <c r="O405" s="11">
        <v>35</v>
      </c>
      <c r="P405" s="11" t="s">
        <v>543</v>
      </c>
      <c r="Q405" s="11">
        <v>899999061</v>
      </c>
      <c r="R405" s="11" t="s">
        <v>497</v>
      </c>
      <c r="S405" s="26">
        <v>62032005</v>
      </c>
      <c r="T405" s="26"/>
      <c r="U405" s="26"/>
      <c r="V405" s="26">
        <v>62032005</v>
      </c>
      <c r="W405" s="11" t="str">
        <f>VLOOKUP(MONTH(J405),'PLANO DISPONIBILIDADES 28-04-20'!$W$2:$X$13,2,0)</f>
        <v>OCTUBRE</v>
      </c>
      <c r="X405" s="11" t="e">
        <f>VLOOKUP(L405,'PLANO PREDIS EJECUCIONES'!$J$2:$Y$217,16,0)</f>
        <v>#N/A</v>
      </c>
    </row>
    <row r="406" spans="1:24" x14ac:dyDescent="0.25">
      <c r="A406" s="11">
        <v>2018</v>
      </c>
      <c r="B406" s="11">
        <v>136</v>
      </c>
      <c r="C406" s="11">
        <v>1</v>
      </c>
      <c r="D406" s="11" t="s">
        <v>601</v>
      </c>
      <c r="E406" s="11" t="s">
        <v>890</v>
      </c>
      <c r="F406" s="11" t="s">
        <v>890</v>
      </c>
      <c r="G406" s="11" t="s">
        <v>498</v>
      </c>
      <c r="H406" s="11">
        <v>0</v>
      </c>
      <c r="I406" s="11">
        <v>40</v>
      </c>
      <c r="J406" s="225">
        <v>43412</v>
      </c>
      <c r="K406" s="225">
        <v>43412</v>
      </c>
      <c r="L406" s="11">
        <v>195</v>
      </c>
      <c r="M406" s="11">
        <v>209</v>
      </c>
      <c r="N406" s="11" t="s">
        <v>498</v>
      </c>
      <c r="O406" s="11">
        <v>39</v>
      </c>
      <c r="P406" s="11" t="s">
        <v>543</v>
      </c>
      <c r="Q406" s="11">
        <v>899999061</v>
      </c>
      <c r="R406" s="11" t="s">
        <v>497</v>
      </c>
      <c r="S406" s="26">
        <v>63503566</v>
      </c>
      <c r="T406" s="26"/>
      <c r="U406" s="26"/>
      <c r="V406" s="26">
        <v>63503566</v>
      </c>
      <c r="W406" s="11" t="str">
        <f>VLOOKUP(MONTH(J406),'PLANO DISPONIBILIDADES 28-04-20'!$W$2:$X$13,2,0)</f>
        <v>NOVIEMBRE</v>
      </c>
      <c r="X406" s="11" t="e">
        <f>VLOOKUP(L406,'PLANO PREDIS EJECUCIONES'!$J$2:$Y$217,16,0)</f>
        <v>#N/A</v>
      </c>
    </row>
    <row r="407" spans="1:24" x14ac:dyDescent="0.25">
      <c r="A407" s="11">
        <v>2018</v>
      </c>
      <c r="B407" s="11">
        <v>136</v>
      </c>
      <c r="C407" s="11">
        <v>1</v>
      </c>
      <c r="D407" s="11" t="s">
        <v>601</v>
      </c>
      <c r="E407" s="11" t="s">
        <v>890</v>
      </c>
      <c r="F407" s="11" t="s">
        <v>890</v>
      </c>
      <c r="G407" s="11" t="s">
        <v>498</v>
      </c>
      <c r="H407" s="11">
        <v>0</v>
      </c>
      <c r="I407" s="11">
        <v>45</v>
      </c>
      <c r="J407" s="225">
        <v>43438</v>
      </c>
      <c r="K407" s="225">
        <v>43438</v>
      </c>
      <c r="L407" s="11">
        <v>204</v>
      </c>
      <c r="M407" s="11">
        <v>222</v>
      </c>
      <c r="N407" s="11" t="s">
        <v>498</v>
      </c>
      <c r="O407" s="11">
        <v>45</v>
      </c>
      <c r="P407" s="11" t="s">
        <v>543</v>
      </c>
      <c r="Q407" s="11">
        <v>899999061</v>
      </c>
      <c r="R407" s="11" t="s">
        <v>497</v>
      </c>
      <c r="S407" s="26">
        <v>64613455</v>
      </c>
      <c r="T407" s="26"/>
      <c r="U407" s="26"/>
      <c r="V407" s="26">
        <v>64613455</v>
      </c>
      <c r="W407" s="11" t="str">
        <f>VLOOKUP(MONTH(J407),'PLANO DISPONIBILIDADES 28-04-20'!$W$2:$X$13,2,0)</f>
        <v>DICIEMBRE</v>
      </c>
      <c r="X407" s="11" t="e">
        <f>VLOOKUP(L407,'PLANO PREDIS EJECUCIONES'!$J$2:$Y$217,16,0)</f>
        <v>#N/A</v>
      </c>
    </row>
    <row r="408" spans="1:24" x14ac:dyDescent="0.25">
      <c r="A408" s="11">
        <v>2018</v>
      </c>
      <c r="B408" s="11">
        <v>136</v>
      </c>
      <c r="C408" s="11">
        <v>1</v>
      </c>
      <c r="D408" s="11" t="s">
        <v>601</v>
      </c>
      <c r="E408" s="11" t="s">
        <v>890</v>
      </c>
      <c r="F408" s="11" t="s">
        <v>890</v>
      </c>
      <c r="G408" s="11" t="s">
        <v>498</v>
      </c>
      <c r="H408" s="11">
        <v>0</v>
      </c>
      <c r="I408" s="11">
        <v>50</v>
      </c>
      <c r="J408" s="225">
        <v>43453</v>
      </c>
      <c r="K408" s="225">
        <v>43453</v>
      </c>
      <c r="L408" s="11">
        <v>210</v>
      </c>
      <c r="M408" s="11">
        <v>229</v>
      </c>
      <c r="N408" s="11" t="s">
        <v>498</v>
      </c>
      <c r="O408" s="11">
        <v>50</v>
      </c>
      <c r="P408" s="11" t="s">
        <v>543</v>
      </c>
      <c r="Q408" s="11">
        <v>899999061</v>
      </c>
      <c r="R408" s="11" t="s">
        <v>497</v>
      </c>
      <c r="S408" s="26">
        <v>64076797</v>
      </c>
      <c r="T408" s="26"/>
      <c r="U408" s="26"/>
      <c r="V408" s="26">
        <v>64076797</v>
      </c>
      <c r="W408" s="11" t="str">
        <f>VLOOKUP(MONTH(J408),'PLANO DISPONIBILIDADES 28-04-20'!$W$2:$X$13,2,0)</f>
        <v>DICIEMBRE</v>
      </c>
      <c r="X408" s="11" t="e">
        <f>VLOOKUP(L408,'PLANO PREDIS EJECUCIONES'!$J$2:$Y$217,16,0)</f>
        <v>#N/A</v>
      </c>
    </row>
    <row r="409" spans="1:24" x14ac:dyDescent="0.25">
      <c r="A409" s="11">
        <v>2018</v>
      </c>
      <c r="B409" s="11">
        <v>136</v>
      </c>
      <c r="C409" s="11">
        <v>1</v>
      </c>
      <c r="D409" s="11" t="s">
        <v>601</v>
      </c>
      <c r="E409" s="11" t="s">
        <v>890</v>
      </c>
      <c r="F409" s="11" t="s">
        <v>890</v>
      </c>
      <c r="G409" s="11" t="s">
        <v>498</v>
      </c>
      <c r="H409" s="11">
        <v>0</v>
      </c>
      <c r="I409" s="11">
        <v>2</v>
      </c>
      <c r="J409" s="225">
        <v>43133</v>
      </c>
      <c r="K409" s="225">
        <v>43133</v>
      </c>
      <c r="L409" s="11">
        <v>79</v>
      </c>
      <c r="M409" s="11">
        <v>107</v>
      </c>
      <c r="N409" s="11" t="s">
        <v>498</v>
      </c>
      <c r="O409" s="11">
        <v>2</v>
      </c>
      <c r="P409" s="11" t="s">
        <v>543</v>
      </c>
      <c r="Q409" s="11">
        <v>899999061</v>
      </c>
      <c r="R409" s="11" t="s">
        <v>497</v>
      </c>
      <c r="S409" s="26">
        <v>3357100</v>
      </c>
      <c r="T409" s="26"/>
      <c r="U409" s="26"/>
      <c r="V409" s="26">
        <v>3357100</v>
      </c>
      <c r="W409" s="11" t="str">
        <f>VLOOKUP(MONTH(J409),'PLANO DISPONIBILIDADES 28-04-20'!$W$2:$X$13,2,0)</f>
        <v>FEBRERO</v>
      </c>
      <c r="X409" s="11" t="e">
        <f>VLOOKUP(L409,'PLANO PREDIS EJECUCIONES'!$J$2:$Y$217,16,0)</f>
        <v>#N/A</v>
      </c>
    </row>
    <row r="410" spans="1:24" x14ac:dyDescent="0.25">
      <c r="A410" s="11">
        <v>2018</v>
      </c>
      <c r="B410" s="11">
        <v>136</v>
      </c>
      <c r="C410" s="11">
        <v>1</v>
      </c>
      <c r="D410" s="11" t="s">
        <v>601</v>
      </c>
      <c r="E410" s="11" t="s">
        <v>890</v>
      </c>
      <c r="F410" s="11" t="s">
        <v>890</v>
      </c>
      <c r="G410" s="11" t="s">
        <v>498</v>
      </c>
      <c r="H410" s="11">
        <v>0</v>
      </c>
      <c r="I410" s="11">
        <v>6</v>
      </c>
      <c r="J410" s="225">
        <v>43164</v>
      </c>
      <c r="K410" s="225">
        <v>43164</v>
      </c>
      <c r="L410" s="11">
        <v>86</v>
      </c>
      <c r="M410" s="11">
        <v>112</v>
      </c>
      <c r="N410" s="11" t="s">
        <v>498</v>
      </c>
      <c r="O410" s="11">
        <v>6</v>
      </c>
      <c r="P410" s="11" t="s">
        <v>543</v>
      </c>
      <c r="Q410" s="11">
        <v>899999061</v>
      </c>
      <c r="R410" s="11" t="s">
        <v>497</v>
      </c>
      <c r="S410" s="26">
        <v>45</v>
      </c>
      <c r="T410" s="26"/>
      <c r="U410" s="26"/>
      <c r="V410" s="26">
        <v>45</v>
      </c>
      <c r="W410" s="11" t="str">
        <f>VLOOKUP(MONTH(J410),'PLANO DISPONIBILIDADES 28-04-20'!$W$2:$X$13,2,0)</f>
        <v>MARZO</v>
      </c>
      <c r="X410" s="11" t="e">
        <f>VLOOKUP(L410,'PLANO PREDIS EJECUCIONES'!$J$2:$Y$217,16,0)</f>
        <v>#N/A</v>
      </c>
    </row>
    <row r="411" spans="1:24" x14ac:dyDescent="0.25">
      <c r="A411" s="11">
        <v>2018</v>
      </c>
      <c r="B411" s="11">
        <v>136</v>
      </c>
      <c r="C411" s="11">
        <v>1</v>
      </c>
      <c r="D411" s="11" t="s">
        <v>601</v>
      </c>
      <c r="E411" s="11" t="s">
        <v>890</v>
      </c>
      <c r="F411" s="11" t="s">
        <v>890</v>
      </c>
      <c r="G411" s="11" t="s">
        <v>498</v>
      </c>
      <c r="H411" s="11">
        <v>0</v>
      </c>
      <c r="I411" s="11">
        <v>7</v>
      </c>
      <c r="J411" s="225">
        <v>43164</v>
      </c>
      <c r="K411" s="225">
        <v>43164</v>
      </c>
      <c r="L411" s="11">
        <v>87</v>
      </c>
      <c r="M411" s="11">
        <v>112</v>
      </c>
      <c r="N411" s="11" t="s">
        <v>498</v>
      </c>
      <c r="O411" s="11">
        <v>7</v>
      </c>
      <c r="P411" s="11" t="s">
        <v>543</v>
      </c>
      <c r="Q411" s="11">
        <v>899999061</v>
      </c>
      <c r="R411" s="11" t="s">
        <v>497</v>
      </c>
      <c r="S411" s="26">
        <v>1547</v>
      </c>
      <c r="T411" s="26"/>
      <c r="U411" s="26"/>
      <c r="V411" s="26">
        <v>1547</v>
      </c>
      <c r="W411" s="11" t="str">
        <f>VLOOKUP(MONTH(J411),'PLANO DISPONIBILIDADES 28-04-20'!$W$2:$X$13,2,0)</f>
        <v>MARZO</v>
      </c>
      <c r="X411" s="11" t="e">
        <f>VLOOKUP(L411,'PLANO PREDIS EJECUCIONES'!$J$2:$Y$217,16,0)</f>
        <v>#N/A</v>
      </c>
    </row>
    <row r="412" spans="1:24" x14ac:dyDescent="0.25">
      <c r="A412" s="11">
        <v>2018</v>
      </c>
      <c r="B412" s="11">
        <v>136</v>
      </c>
      <c r="C412" s="11">
        <v>1</v>
      </c>
      <c r="D412" s="11" t="s">
        <v>601</v>
      </c>
      <c r="E412" s="11" t="s">
        <v>890</v>
      </c>
      <c r="F412" s="11" t="s">
        <v>890</v>
      </c>
      <c r="G412" s="11" t="s">
        <v>498</v>
      </c>
      <c r="H412" s="11">
        <v>0</v>
      </c>
      <c r="I412" s="11">
        <v>8</v>
      </c>
      <c r="J412" s="225">
        <v>43164</v>
      </c>
      <c r="K412" s="225">
        <v>43164</v>
      </c>
      <c r="L412" s="11">
        <v>88</v>
      </c>
      <c r="M412" s="11">
        <v>112</v>
      </c>
      <c r="N412" s="11" t="s">
        <v>498</v>
      </c>
      <c r="O412" s="11">
        <v>8</v>
      </c>
      <c r="P412" s="11" t="s">
        <v>543</v>
      </c>
      <c r="Q412" s="11">
        <v>899999061</v>
      </c>
      <c r="R412" s="11" t="s">
        <v>497</v>
      </c>
      <c r="S412" s="26">
        <v>76</v>
      </c>
      <c r="T412" s="26"/>
      <c r="U412" s="26"/>
      <c r="V412" s="26">
        <v>76</v>
      </c>
      <c r="W412" s="11" t="str">
        <f>VLOOKUP(MONTH(J412),'PLANO DISPONIBILIDADES 28-04-20'!$W$2:$X$13,2,0)</f>
        <v>MARZO</v>
      </c>
      <c r="X412" s="11" t="e">
        <f>VLOOKUP(L412,'PLANO PREDIS EJECUCIONES'!$J$2:$Y$217,16,0)</f>
        <v>#N/A</v>
      </c>
    </row>
    <row r="413" spans="1:24" x14ac:dyDescent="0.25">
      <c r="A413" s="11">
        <v>2018</v>
      </c>
      <c r="B413" s="11">
        <v>136</v>
      </c>
      <c r="C413" s="11">
        <v>1</v>
      </c>
      <c r="D413" s="11" t="s">
        <v>601</v>
      </c>
      <c r="E413" s="11" t="s">
        <v>890</v>
      </c>
      <c r="F413" s="11" t="s">
        <v>890</v>
      </c>
      <c r="G413" s="11" t="s">
        <v>498</v>
      </c>
      <c r="H413" s="11">
        <v>0</v>
      </c>
      <c r="I413" s="11">
        <v>9</v>
      </c>
      <c r="J413" s="225">
        <v>43165</v>
      </c>
      <c r="K413" s="225">
        <v>43165</v>
      </c>
      <c r="L413" s="11">
        <v>89</v>
      </c>
      <c r="M413" s="11">
        <v>114</v>
      </c>
      <c r="N413" s="11" t="s">
        <v>498</v>
      </c>
      <c r="O413" s="11">
        <v>9</v>
      </c>
      <c r="P413" s="11" t="s">
        <v>543</v>
      </c>
      <c r="Q413" s="11">
        <v>899999061</v>
      </c>
      <c r="R413" s="11" t="s">
        <v>497</v>
      </c>
      <c r="S413" s="26">
        <v>3826200</v>
      </c>
      <c r="T413" s="26"/>
      <c r="U413" s="26"/>
      <c r="V413" s="26">
        <v>3826200</v>
      </c>
      <c r="W413" s="11" t="str">
        <f>VLOOKUP(MONTH(J413),'PLANO DISPONIBILIDADES 28-04-20'!$W$2:$X$13,2,0)</f>
        <v>MARZO</v>
      </c>
      <c r="X413" s="11" t="e">
        <f>VLOOKUP(L413,'PLANO PREDIS EJECUCIONES'!$J$2:$Y$217,16,0)</f>
        <v>#N/A</v>
      </c>
    </row>
    <row r="414" spans="1:24" x14ac:dyDescent="0.25">
      <c r="A414" s="11">
        <v>2018</v>
      </c>
      <c r="B414" s="11">
        <v>136</v>
      </c>
      <c r="C414" s="11">
        <v>1</v>
      </c>
      <c r="D414" s="11" t="s">
        <v>601</v>
      </c>
      <c r="E414" s="11" t="s">
        <v>890</v>
      </c>
      <c r="F414" s="11" t="s">
        <v>890</v>
      </c>
      <c r="G414" s="11" t="s">
        <v>498</v>
      </c>
      <c r="H414" s="11">
        <v>0</v>
      </c>
      <c r="I414" s="11">
        <v>12</v>
      </c>
      <c r="J414" s="225">
        <v>43194</v>
      </c>
      <c r="K414" s="225">
        <v>43194</v>
      </c>
      <c r="L414" s="11">
        <v>97</v>
      </c>
      <c r="M414" s="11">
        <v>122</v>
      </c>
      <c r="N414" s="11" t="s">
        <v>498</v>
      </c>
      <c r="O414" s="11">
        <v>12</v>
      </c>
      <c r="P414" s="11" t="s">
        <v>543</v>
      </c>
      <c r="Q414" s="11">
        <v>899999061</v>
      </c>
      <c r="R414" s="11" t="s">
        <v>497</v>
      </c>
      <c r="S414" s="26">
        <v>3862900</v>
      </c>
      <c r="T414" s="26"/>
      <c r="U414" s="26"/>
      <c r="V414" s="26">
        <v>3862900</v>
      </c>
      <c r="W414" s="11" t="str">
        <f>VLOOKUP(MONTH(J414),'PLANO DISPONIBILIDADES 28-04-20'!$W$2:$X$13,2,0)</f>
        <v>ABRIL</v>
      </c>
      <c r="X414" s="11" t="e">
        <f>VLOOKUP(L414,'PLANO PREDIS EJECUCIONES'!$J$2:$Y$217,16,0)</f>
        <v>#N/A</v>
      </c>
    </row>
    <row r="415" spans="1:24" x14ac:dyDescent="0.25">
      <c r="A415" s="11">
        <v>2018</v>
      </c>
      <c r="B415" s="11">
        <v>136</v>
      </c>
      <c r="C415" s="11">
        <v>1</v>
      </c>
      <c r="D415" s="11" t="s">
        <v>601</v>
      </c>
      <c r="E415" s="11" t="s">
        <v>890</v>
      </c>
      <c r="F415" s="11" t="s">
        <v>890</v>
      </c>
      <c r="G415" s="11" t="s">
        <v>498</v>
      </c>
      <c r="H415" s="11">
        <v>0</v>
      </c>
      <c r="I415" s="11">
        <v>15</v>
      </c>
      <c r="J415" s="225">
        <v>43227</v>
      </c>
      <c r="K415" s="225">
        <v>43227</v>
      </c>
      <c r="L415" s="11">
        <v>105</v>
      </c>
      <c r="M415" s="11">
        <v>128</v>
      </c>
      <c r="N415" s="11" t="s">
        <v>498</v>
      </c>
      <c r="O415" s="11">
        <v>15</v>
      </c>
      <c r="P415" s="11" t="s">
        <v>543</v>
      </c>
      <c r="Q415" s="11">
        <v>899999061</v>
      </c>
      <c r="R415" s="11" t="s">
        <v>497</v>
      </c>
      <c r="S415" s="26">
        <v>3717200</v>
      </c>
      <c r="T415" s="26"/>
      <c r="U415" s="26"/>
      <c r="V415" s="26">
        <v>3717200</v>
      </c>
      <c r="W415" s="11" t="str">
        <f>VLOOKUP(MONTH(J415),'PLANO DISPONIBILIDADES 28-04-20'!$W$2:$X$13,2,0)</f>
        <v>MAYO</v>
      </c>
      <c r="X415" s="11" t="e">
        <f>VLOOKUP(L415,'PLANO PREDIS EJECUCIONES'!$J$2:$Y$217,16,0)</f>
        <v>#N/A</v>
      </c>
    </row>
    <row r="416" spans="1:24" x14ac:dyDescent="0.25">
      <c r="A416" s="11">
        <v>2018</v>
      </c>
      <c r="B416" s="11">
        <v>136</v>
      </c>
      <c r="C416" s="11">
        <v>1</v>
      </c>
      <c r="D416" s="11" t="s">
        <v>601</v>
      </c>
      <c r="E416" s="11" t="s">
        <v>890</v>
      </c>
      <c r="F416" s="11" t="s">
        <v>890</v>
      </c>
      <c r="G416" s="11" t="s">
        <v>498</v>
      </c>
      <c r="H416" s="11">
        <v>0</v>
      </c>
      <c r="I416" s="11">
        <v>19</v>
      </c>
      <c r="J416" s="225">
        <v>43256</v>
      </c>
      <c r="K416" s="225">
        <v>43256</v>
      </c>
      <c r="L416" s="11">
        <v>116</v>
      </c>
      <c r="M416" s="11">
        <v>134</v>
      </c>
      <c r="N416" s="11" t="s">
        <v>498</v>
      </c>
      <c r="O416" s="11">
        <v>19</v>
      </c>
      <c r="P416" s="11" t="s">
        <v>543</v>
      </c>
      <c r="Q416" s="11">
        <v>899999061</v>
      </c>
      <c r="R416" s="11" t="s">
        <v>497</v>
      </c>
      <c r="S416" s="26">
        <v>3755700</v>
      </c>
      <c r="T416" s="26"/>
      <c r="U416" s="26"/>
      <c r="V416" s="26">
        <v>3755700</v>
      </c>
      <c r="W416" s="11" t="str">
        <f>VLOOKUP(MONTH(J416),'PLANO DISPONIBILIDADES 28-04-20'!$W$2:$X$13,2,0)</f>
        <v>JUNIO</v>
      </c>
      <c r="X416" s="11" t="e">
        <f>VLOOKUP(L416,'PLANO PREDIS EJECUCIONES'!$J$2:$Y$217,16,0)</f>
        <v>#N/A</v>
      </c>
    </row>
    <row r="417" spans="1:24" x14ac:dyDescent="0.25">
      <c r="A417" s="11">
        <v>2018</v>
      </c>
      <c r="B417" s="11">
        <v>136</v>
      </c>
      <c r="C417" s="11">
        <v>1</v>
      </c>
      <c r="D417" s="11" t="s">
        <v>601</v>
      </c>
      <c r="E417" s="11" t="s">
        <v>890</v>
      </c>
      <c r="F417" s="11" t="s">
        <v>890</v>
      </c>
      <c r="G417" s="11" t="s">
        <v>498</v>
      </c>
      <c r="H417" s="11">
        <v>0</v>
      </c>
      <c r="I417" s="11">
        <v>23</v>
      </c>
      <c r="J417" s="225">
        <v>43286</v>
      </c>
      <c r="K417" s="225">
        <v>43286</v>
      </c>
      <c r="L417" s="11">
        <v>121</v>
      </c>
      <c r="M417" s="11">
        <v>145</v>
      </c>
      <c r="N417" s="11" t="s">
        <v>498</v>
      </c>
      <c r="O417" s="11">
        <v>22</v>
      </c>
      <c r="P417" s="11" t="s">
        <v>543</v>
      </c>
      <c r="Q417" s="11">
        <v>899999061</v>
      </c>
      <c r="R417" s="11" t="s">
        <v>497</v>
      </c>
      <c r="S417" s="26">
        <v>8813700</v>
      </c>
      <c r="T417" s="26"/>
      <c r="U417" s="26"/>
      <c r="V417" s="26">
        <v>8813700</v>
      </c>
      <c r="W417" s="11" t="str">
        <f>VLOOKUP(MONTH(J417),'PLANO DISPONIBILIDADES 28-04-20'!$W$2:$X$13,2,0)</f>
        <v>JULIO</v>
      </c>
      <c r="X417" s="11" t="e">
        <f>VLOOKUP(L417,'PLANO PREDIS EJECUCIONES'!$J$2:$Y$217,16,0)</f>
        <v>#N/A</v>
      </c>
    </row>
    <row r="418" spans="1:24" x14ac:dyDescent="0.25">
      <c r="A418" s="11">
        <v>2018</v>
      </c>
      <c r="B418" s="11">
        <v>136</v>
      </c>
      <c r="C418" s="11">
        <v>1</v>
      </c>
      <c r="D418" s="11" t="s">
        <v>601</v>
      </c>
      <c r="E418" s="11" t="s">
        <v>890</v>
      </c>
      <c r="F418" s="11" t="s">
        <v>890</v>
      </c>
      <c r="G418" s="11" t="s">
        <v>498</v>
      </c>
      <c r="H418" s="11">
        <v>0</v>
      </c>
      <c r="I418" s="11">
        <v>26</v>
      </c>
      <c r="J418" s="225">
        <v>43314</v>
      </c>
      <c r="K418" s="225">
        <v>43314</v>
      </c>
      <c r="L418" s="11">
        <v>133</v>
      </c>
      <c r="M418" s="11">
        <v>159</v>
      </c>
      <c r="N418" s="11" t="s">
        <v>498</v>
      </c>
      <c r="O418" s="11">
        <v>26</v>
      </c>
      <c r="P418" s="11" t="s">
        <v>543</v>
      </c>
      <c r="Q418" s="11">
        <v>899999061</v>
      </c>
      <c r="R418" s="11" t="s">
        <v>497</v>
      </c>
      <c r="S418" s="26">
        <v>4204200</v>
      </c>
      <c r="T418" s="26"/>
      <c r="U418" s="26"/>
      <c r="V418" s="26">
        <v>4204200</v>
      </c>
      <c r="W418" s="11" t="str">
        <f>VLOOKUP(MONTH(J418),'PLANO DISPONIBILIDADES 28-04-20'!$W$2:$X$13,2,0)</f>
        <v>AGOSTO</v>
      </c>
      <c r="X418" s="11" t="e">
        <f>VLOOKUP(L418,'PLANO PREDIS EJECUCIONES'!$J$2:$Y$217,16,0)</f>
        <v>#N/A</v>
      </c>
    </row>
    <row r="419" spans="1:24" x14ac:dyDescent="0.25">
      <c r="A419" s="11">
        <v>2018</v>
      </c>
      <c r="B419" s="11">
        <v>136</v>
      </c>
      <c r="C419" s="11">
        <v>1</v>
      </c>
      <c r="D419" s="11" t="s">
        <v>601</v>
      </c>
      <c r="E419" s="11" t="s">
        <v>890</v>
      </c>
      <c r="F419" s="11" t="s">
        <v>890</v>
      </c>
      <c r="G419" s="11" t="s">
        <v>498</v>
      </c>
      <c r="H419" s="11">
        <v>0</v>
      </c>
      <c r="I419" s="11">
        <v>28</v>
      </c>
      <c r="J419" s="225">
        <v>43334</v>
      </c>
      <c r="K419" s="225">
        <v>43334</v>
      </c>
      <c r="L419" s="11">
        <v>140</v>
      </c>
      <c r="M419" s="11">
        <v>167</v>
      </c>
      <c r="N419" s="11" t="s">
        <v>498</v>
      </c>
      <c r="O419" s="11">
        <v>28</v>
      </c>
      <c r="P419" s="11" t="s">
        <v>543</v>
      </c>
      <c r="Q419" s="11">
        <v>899999061</v>
      </c>
      <c r="R419" s="11" t="s">
        <v>497</v>
      </c>
      <c r="S419" s="26">
        <v>747</v>
      </c>
      <c r="T419" s="26"/>
      <c r="U419" s="26"/>
      <c r="V419" s="26">
        <v>747</v>
      </c>
      <c r="W419" s="11" t="str">
        <f>VLOOKUP(MONTH(J419),'PLANO DISPONIBILIDADES 28-04-20'!$W$2:$X$13,2,0)</f>
        <v>AGOSTO</v>
      </c>
      <c r="X419" s="11" t="e">
        <f>VLOOKUP(L419,'PLANO PREDIS EJECUCIONES'!$J$2:$Y$217,16,0)</f>
        <v>#N/A</v>
      </c>
    </row>
    <row r="420" spans="1:24" x14ac:dyDescent="0.25">
      <c r="A420" s="11">
        <v>2018</v>
      </c>
      <c r="B420" s="11">
        <v>136</v>
      </c>
      <c r="C420" s="11">
        <v>1</v>
      </c>
      <c r="D420" s="11" t="s">
        <v>601</v>
      </c>
      <c r="E420" s="11" t="s">
        <v>890</v>
      </c>
      <c r="F420" s="11" t="s">
        <v>890</v>
      </c>
      <c r="G420" s="11" t="s">
        <v>498</v>
      </c>
      <c r="H420" s="11">
        <v>0</v>
      </c>
      <c r="I420" s="11">
        <v>30</v>
      </c>
      <c r="J420" s="225">
        <v>43348</v>
      </c>
      <c r="K420" s="225">
        <v>43348</v>
      </c>
      <c r="L420" s="11">
        <v>152</v>
      </c>
      <c r="M420" s="11">
        <v>180</v>
      </c>
      <c r="N420" s="11" t="s">
        <v>498</v>
      </c>
      <c r="O420" s="11">
        <v>30</v>
      </c>
      <c r="P420" s="11" t="s">
        <v>543</v>
      </c>
      <c r="Q420" s="11">
        <v>899999061</v>
      </c>
      <c r="R420" s="11" t="s">
        <v>497</v>
      </c>
      <c r="S420" s="26">
        <v>3632000</v>
      </c>
      <c r="T420" s="26"/>
      <c r="U420" s="26"/>
      <c r="V420" s="26">
        <v>3632000</v>
      </c>
      <c r="W420" s="11" t="str">
        <f>VLOOKUP(MONTH(J420),'PLANO DISPONIBILIDADES 28-04-20'!$W$2:$X$13,2,0)</f>
        <v>SEPTIEMBRE</v>
      </c>
      <c r="X420" s="11" t="e">
        <f>VLOOKUP(L420,'PLANO PREDIS EJECUCIONES'!$J$2:$Y$217,16,0)</f>
        <v>#N/A</v>
      </c>
    </row>
    <row r="421" spans="1:24" x14ac:dyDescent="0.25">
      <c r="A421" s="11">
        <v>2018</v>
      </c>
      <c r="B421" s="11">
        <v>136</v>
      </c>
      <c r="C421" s="11">
        <v>1</v>
      </c>
      <c r="D421" s="11" t="s">
        <v>601</v>
      </c>
      <c r="E421" s="11" t="s">
        <v>890</v>
      </c>
      <c r="F421" s="11" t="s">
        <v>890</v>
      </c>
      <c r="G421" s="11" t="s">
        <v>498</v>
      </c>
      <c r="H421" s="11">
        <v>0</v>
      </c>
      <c r="I421" s="11">
        <v>35</v>
      </c>
      <c r="J421" s="225">
        <v>43377</v>
      </c>
      <c r="K421" s="225">
        <v>43377</v>
      </c>
      <c r="L421" s="11">
        <v>175</v>
      </c>
      <c r="M421" s="11">
        <v>190</v>
      </c>
      <c r="N421" s="11" t="s">
        <v>498</v>
      </c>
      <c r="O421" s="11">
        <v>35</v>
      </c>
      <c r="P421" s="11" t="s">
        <v>543</v>
      </c>
      <c r="Q421" s="11">
        <v>899999061</v>
      </c>
      <c r="R421" s="11" t="s">
        <v>497</v>
      </c>
      <c r="S421" s="26">
        <v>4171100</v>
      </c>
      <c r="T421" s="26"/>
      <c r="U421" s="26"/>
      <c r="V421" s="26">
        <v>4171100</v>
      </c>
      <c r="W421" s="11" t="str">
        <f>VLOOKUP(MONTH(J421),'PLANO DISPONIBILIDADES 28-04-20'!$W$2:$X$13,2,0)</f>
        <v>OCTUBRE</v>
      </c>
      <c r="X421" s="11" t="e">
        <f>VLOOKUP(L421,'PLANO PREDIS EJECUCIONES'!$J$2:$Y$217,16,0)</f>
        <v>#N/A</v>
      </c>
    </row>
    <row r="422" spans="1:24" x14ac:dyDescent="0.25">
      <c r="A422" s="11">
        <v>2018</v>
      </c>
      <c r="B422" s="11">
        <v>136</v>
      </c>
      <c r="C422" s="11">
        <v>1</v>
      </c>
      <c r="D422" s="11" t="s">
        <v>601</v>
      </c>
      <c r="E422" s="11" t="s">
        <v>890</v>
      </c>
      <c r="F422" s="11" t="s">
        <v>890</v>
      </c>
      <c r="G422" s="11" t="s">
        <v>498</v>
      </c>
      <c r="H422" s="11">
        <v>0</v>
      </c>
      <c r="I422" s="11">
        <v>40</v>
      </c>
      <c r="J422" s="225">
        <v>43412</v>
      </c>
      <c r="K422" s="225">
        <v>43412</v>
      </c>
      <c r="L422" s="11">
        <v>195</v>
      </c>
      <c r="M422" s="11">
        <v>209</v>
      </c>
      <c r="N422" s="11" t="s">
        <v>498</v>
      </c>
      <c r="O422" s="11">
        <v>39</v>
      </c>
      <c r="P422" s="11" t="s">
        <v>543</v>
      </c>
      <c r="Q422" s="11">
        <v>899999061</v>
      </c>
      <c r="R422" s="11" t="s">
        <v>497</v>
      </c>
      <c r="S422" s="26">
        <v>3722500</v>
      </c>
      <c r="T422" s="26"/>
      <c r="U422" s="26"/>
      <c r="V422" s="26">
        <v>3722500</v>
      </c>
      <c r="W422" s="11" t="str">
        <f>VLOOKUP(MONTH(J422),'PLANO DISPONIBILIDADES 28-04-20'!$W$2:$X$13,2,0)</f>
        <v>NOVIEMBRE</v>
      </c>
      <c r="X422" s="11" t="e">
        <f>VLOOKUP(L422,'PLANO PREDIS EJECUCIONES'!$J$2:$Y$217,16,0)</f>
        <v>#N/A</v>
      </c>
    </row>
    <row r="423" spans="1:24" x14ac:dyDescent="0.25">
      <c r="A423" s="11">
        <v>2018</v>
      </c>
      <c r="B423" s="11">
        <v>136</v>
      </c>
      <c r="C423" s="11">
        <v>1</v>
      </c>
      <c r="D423" s="11" t="s">
        <v>601</v>
      </c>
      <c r="E423" s="11" t="s">
        <v>890</v>
      </c>
      <c r="F423" s="11" t="s">
        <v>890</v>
      </c>
      <c r="G423" s="11" t="s">
        <v>498</v>
      </c>
      <c r="H423" s="11">
        <v>0</v>
      </c>
      <c r="I423" s="11">
        <v>42</v>
      </c>
      <c r="J423" s="225">
        <v>43424</v>
      </c>
      <c r="K423" s="225">
        <v>43424</v>
      </c>
      <c r="L423" s="11">
        <v>197</v>
      </c>
      <c r="M423" s="11">
        <v>212</v>
      </c>
      <c r="N423" s="11" t="s">
        <v>498</v>
      </c>
      <c r="O423" s="11">
        <v>42</v>
      </c>
      <c r="P423" s="11" t="s">
        <v>543</v>
      </c>
      <c r="Q423" s="11">
        <v>899999061</v>
      </c>
      <c r="R423" s="11" t="s">
        <v>497</v>
      </c>
      <c r="S423" s="26">
        <v>15</v>
      </c>
      <c r="T423" s="26"/>
      <c r="U423" s="26"/>
      <c r="V423" s="26">
        <v>15</v>
      </c>
      <c r="W423" s="11" t="str">
        <f>VLOOKUP(MONTH(J423),'PLANO DISPONIBILIDADES 28-04-20'!$W$2:$X$13,2,0)</f>
        <v>NOVIEMBRE</v>
      </c>
      <c r="X423" s="11" t="e">
        <f>VLOOKUP(L423,'PLANO PREDIS EJECUCIONES'!$J$2:$Y$217,16,0)</f>
        <v>#N/A</v>
      </c>
    </row>
    <row r="424" spans="1:24" x14ac:dyDescent="0.25">
      <c r="A424" s="11">
        <v>2018</v>
      </c>
      <c r="B424" s="11">
        <v>136</v>
      </c>
      <c r="C424" s="11">
        <v>1</v>
      </c>
      <c r="D424" s="11" t="s">
        <v>601</v>
      </c>
      <c r="E424" s="11" t="s">
        <v>890</v>
      </c>
      <c r="F424" s="11" t="s">
        <v>890</v>
      </c>
      <c r="G424" s="11" t="s">
        <v>498</v>
      </c>
      <c r="H424" s="11">
        <v>0</v>
      </c>
      <c r="I424" s="11">
        <v>43</v>
      </c>
      <c r="J424" s="225">
        <v>43424</v>
      </c>
      <c r="K424" s="225">
        <v>43424</v>
      </c>
      <c r="L424" s="11">
        <v>198</v>
      </c>
      <c r="M424" s="11">
        <v>212</v>
      </c>
      <c r="N424" s="11" t="s">
        <v>498</v>
      </c>
      <c r="O424" s="11">
        <v>43</v>
      </c>
      <c r="P424" s="11" t="s">
        <v>543</v>
      </c>
      <c r="Q424" s="11">
        <v>899999061</v>
      </c>
      <c r="R424" s="11" t="s">
        <v>497</v>
      </c>
      <c r="S424" s="26">
        <v>1093</v>
      </c>
      <c r="T424" s="26"/>
      <c r="U424" s="26"/>
      <c r="V424" s="26">
        <v>1093</v>
      </c>
      <c r="W424" s="11" t="str">
        <f>VLOOKUP(MONTH(J424),'PLANO DISPONIBILIDADES 28-04-20'!$W$2:$X$13,2,0)</f>
        <v>NOVIEMBRE</v>
      </c>
      <c r="X424" s="11" t="e">
        <f>VLOOKUP(L424,'PLANO PREDIS EJECUCIONES'!$J$2:$Y$217,16,0)</f>
        <v>#N/A</v>
      </c>
    </row>
    <row r="425" spans="1:24" x14ac:dyDescent="0.25">
      <c r="A425" s="11">
        <v>2018</v>
      </c>
      <c r="B425" s="11">
        <v>136</v>
      </c>
      <c r="C425" s="11">
        <v>1</v>
      </c>
      <c r="D425" s="11" t="s">
        <v>601</v>
      </c>
      <c r="E425" s="11" t="s">
        <v>890</v>
      </c>
      <c r="F425" s="11" t="s">
        <v>890</v>
      </c>
      <c r="G425" s="11" t="s">
        <v>498</v>
      </c>
      <c r="H425" s="11">
        <v>0</v>
      </c>
      <c r="I425" s="11">
        <v>45</v>
      </c>
      <c r="J425" s="225">
        <v>43438</v>
      </c>
      <c r="K425" s="225">
        <v>43438</v>
      </c>
      <c r="L425" s="11">
        <v>204</v>
      </c>
      <c r="M425" s="11">
        <v>222</v>
      </c>
      <c r="N425" s="11" t="s">
        <v>498</v>
      </c>
      <c r="O425" s="11">
        <v>45</v>
      </c>
      <c r="P425" s="11" t="s">
        <v>543</v>
      </c>
      <c r="Q425" s="11">
        <v>899999061</v>
      </c>
      <c r="R425" s="11" t="s">
        <v>497</v>
      </c>
      <c r="S425" s="26">
        <v>3869300</v>
      </c>
      <c r="T425" s="26"/>
      <c r="U425" s="26"/>
      <c r="V425" s="26">
        <v>3869300</v>
      </c>
      <c r="W425" s="11" t="str">
        <f>VLOOKUP(MONTH(J425),'PLANO DISPONIBILIDADES 28-04-20'!$W$2:$X$13,2,0)</f>
        <v>DICIEMBRE</v>
      </c>
      <c r="X425" s="11" t="e">
        <f>VLOOKUP(L425,'PLANO PREDIS EJECUCIONES'!$J$2:$Y$217,16,0)</f>
        <v>#N/A</v>
      </c>
    </row>
    <row r="426" spans="1:24" x14ac:dyDescent="0.25">
      <c r="A426" s="11">
        <v>2018</v>
      </c>
      <c r="B426" s="11">
        <v>136</v>
      </c>
      <c r="C426" s="11">
        <v>1</v>
      </c>
      <c r="D426" s="11" t="s">
        <v>601</v>
      </c>
      <c r="E426" s="11" t="s">
        <v>890</v>
      </c>
      <c r="F426" s="11" t="s">
        <v>890</v>
      </c>
      <c r="G426" s="11" t="s">
        <v>498</v>
      </c>
      <c r="H426" s="11">
        <v>0</v>
      </c>
      <c r="I426" s="11">
        <v>50</v>
      </c>
      <c r="J426" s="225">
        <v>43453</v>
      </c>
      <c r="K426" s="225">
        <v>43453</v>
      </c>
      <c r="L426" s="11">
        <v>210</v>
      </c>
      <c r="M426" s="11">
        <v>229</v>
      </c>
      <c r="N426" s="11" t="s">
        <v>498</v>
      </c>
      <c r="O426" s="11">
        <v>50</v>
      </c>
      <c r="P426" s="11" t="s">
        <v>543</v>
      </c>
      <c r="Q426" s="11">
        <v>899999061</v>
      </c>
      <c r="R426" s="11" t="s">
        <v>497</v>
      </c>
      <c r="S426" s="26">
        <v>4629800</v>
      </c>
      <c r="T426" s="26"/>
      <c r="U426" s="26"/>
      <c r="V426" s="26">
        <v>4629800</v>
      </c>
      <c r="W426" s="11" t="str">
        <f>VLOOKUP(MONTH(J426),'PLANO DISPONIBILIDADES 28-04-20'!$W$2:$X$13,2,0)</f>
        <v>DICIEMBRE</v>
      </c>
      <c r="X426" s="11" t="e">
        <f>VLOOKUP(L426,'PLANO PREDIS EJECUCIONES'!$J$2:$Y$217,16,0)</f>
        <v>#N/A</v>
      </c>
    </row>
    <row r="427" spans="1:24" x14ac:dyDescent="0.25">
      <c r="A427" s="11">
        <v>2018</v>
      </c>
      <c r="B427" s="11">
        <v>136</v>
      </c>
      <c r="C427" s="11">
        <v>1</v>
      </c>
      <c r="D427" s="11" t="s">
        <v>601</v>
      </c>
      <c r="E427" s="11" t="s">
        <v>890</v>
      </c>
      <c r="F427" s="11" t="s">
        <v>890</v>
      </c>
      <c r="G427" s="11" t="s">
        <v>498</v>
      </c>
      <c r="H427" s="11">
        <v>0</v>
      </c>
      <c r="I427" s="11">
        <v>2</v>
      </c>
      <c r="J427" s="225">
        <v>43133</v>
      </c>
      <c r="K427" s="225">
        <v>43133</v>
      </c>
      <c r="L427" s="11">
        <v>79</v>
      </c>
      <c r="M427" s="11">
        <v>107</v>
      </c>
      <c r="N427" s="11" t="s">
        <v>498</v>
      </c>
      <c r="O427" s="11">
        <v>2</v>
      </c>
      <c r="P427" s="11" t="s">
        <v>543</v>
      </c>
      <c r="Q427" s="11">
        <v>899999061</v>
      </c>
      <c r="R427" s="11" t="s">
        <v>497</v>
      </c>
      <c r="S427" s="26">
        <v>20103900</v>
      </c>
      <c r="T427" s="26"/>
      <c r="U427" s="26"/>
      <c r="V427" s="26">
        <v>20103900</v>
      </c>
      <c r="W427" s="11" t="str">
        <f>VLOOKUP(MONTH(J427),'PLANO DISPONIBILIDADES 28-04-20'!$W$2:$X$13,2,0)</f>
        <v>FEBRERO</v>
      </c>
      <c r="X427" s="11" t="e">
        <f>VLOOKUP(L427,'PLANO PREDIS EJECUCIONES'!$J$2:$Y$217,16,0)</f>
        <v>#N/A</v>
      </c>
    </row>
    <row r="428" spans="1:24" x14ac:dyDescent="0.25">
      <c r="A428" s="11">
        <v>2018</v>
      </c>
      <c r="B428" s="11">
        <v>136</v>
      </c>
      <c r="C428" s="11">
        <v>1</v>
      </c>
      <c r="D428" s="11" t="s">
        <v>601</v>
      </c>
      <c r="E428" s="11" t="s">
        <v>890</v>
      </c>
      <c r="F428" s="11" t="s">
        <v>890</v>
      </c>
      <c r="G428" s="11" t="s">
        <v>498</v>
      </c>
      <c r="H428" s="11">
        <v>0</v>
      </c>
      <c r="I428" s="11">
        <v>6</v>
      </c>
      <c r="J428" s="225">
        <v>43164</v>
      </c>
      <c r="K428" s="225">
        <v>43164</v>
      </c>
      <c r="L428" s="11">
        <v>86</v>
      </c>
      <c r="M428" s="11">
        <v>112</v>
      </c>
      <c r="N428" s="11" t="s">
        <v>498</v>
      </c>
      <c r="O428" s="11">
        <v>6</v>
      </c>
      <c r="P428" s="11" t="s">
        <v>543</v>
      </c>
      <c r="Q428" s="11">
        <v>899999061</v>
      </c>
      <c r="R428" s="11" t="s">
        <v>497</v>
      </c>
      <c r="S428" s="26">
        <v>27</v>
      </c>
      <c r="T428" s="26"/>
      <c r="U428" s="26"/>
      <c r="V428" s="26">
        <v>27</v>
      </c>
      <c r="W428" s="11" t="str">
        <f>VLOOKUP(MONTH(J428),'PLANO DISPONIBILIDADES 28-04-20'!$W$2:$X$13,2,0)</f>
        <v>MARZO</v>
      </c>
      <c r="X428" s="11" t="e">
        <f>VLOOKUP(L428,'PLANO PREDIS EJECUCIONES'!$J$2:$Y$217,16,0)</f>
        <v>#N/A</v>
      </c>
    </row>
    <row r="429" spans="1:24" x14ac:dyDescent="0.25">
      <c r="A429" s="11">
        <v>2018</v>
      </c>
      <c r="B429" s="11">
        <v>136</v>
      </c>
      <c r="C429" s="11">
        <v>1</v>
      </c>
      <c r="D429" s="11" t="s">
        <v>601</v>
      </c>
      <c r="E429" s="11" t="s">
        <v>890</v>
      </c>
      <c r="F429" s="11" t="s">
        <v>890</v>
      </c>
      <c r="G429" s="11" t="s">
        <v>498</v>
      </c>
      <c r="H429" s="11">
        <v>0</v>
      </c>
      <c r="I429" s="11">
        <v>7</v>
      </c>
      <c r="J429" s="225">
        <v>43164</v>
      </c>
      <c r="K429" s="225">
        <v>43164</v>
      </c>
      <c r="L429" s="11">
        <v>87</v>
      </c>
      <c r="M429" s="11">
        <v>112</v>
      </c>
      <c r="N429" s="11" t="s">
        <v>498</v>
      </c>
      <c r="O429" s="11">
        <v>7</v>
      </c>
      <c r="P429" s="11" t="s">
        <v>543</v>
      </c>
      <c r="Q429" s="11">
        <v>899999061</v>
      </c>
      <c r="R429" s="11" t="s">
        <v>497</v>
      </c>
      <c r="S429" s="26">
        <v>9278</v>
      </c>
      <c r="T429" s="26"/>
      <c r="U429" s="26"/>
      <c r="V429" s="26">
        <v>9278</v>
      </c>
      <c r="W429" s="11" t="str">
        <f>VLOOKUP(MONTH(J429),'PLANO DISPONIBILIDADES 28-04-20'!$W$2:$X$13,2,0)</f>
        <v>MARZO</v>
      </c>
      <c r="X429" s="11" t="e">
        <f>VLOOKUP(L429,'PLANO PREDIS EJECUCIONES'!$J$2:$Y$217,16,0)</f>
        <v>#N/A</v>
      </c>
    </row>
    <row r="430" spans="1:24" x14ac:dyDescent="0.25">
      <c r="A430" s="11">
        <v>2018</v>
      </c>
      <c r="B430" s="11">
        <v>136</v>
      </c>
      <c r="C430" s="11">
        <v>1</v>
      </c>
      <c r="D430" s="11" t="s">
        <v>601</v>
      </c>
      <c r="E430" s="11" t="s">
        <v>890</v>
      </c>
      <c r="F430" s="11" t="s">
        <v>890</v>
      </c>
      <c r="G430" s="11" t="s">
        <v>498</v>
      </c>
      <c r="H430" s="11">
        <v>0</v>
      </c>
      <c r="I430" s="11">
        <v>8</v>
      </c>
      <c r="J430" s="225">
        <v>43164</v>
      </c>
      <c r="K430" s="225">
        <v>43164</v>
      </c>
      <c r="L430" s="11">
        <v>88</v>
      </c>
      <c r="M430" s="11">
        <v>112</v>
      </c>
      <c r="N430" s="11" t="s">
        <v>498</v>
      </c>
      <c r="O430" s="11">
        <v>8</v>
      </c>
      <c r="P430" s="11" t="s">
        <v>543</v>
      </c>
      <c r="Q430" s="11">
        <v>899999061</v>
      </c>
      <c r="R430" s="11" t="s">
        <v>497</v>
      </c>
      <c r="S430" s="26">
        <v>453</v>
      </c>
      <c r="T430" s="26"/>
      <c r="U430" s="26"/>
      <c r="V430" s="26">
        <v>453</v>
      </c>
      <c r="W430" s="11" t="str">
        <f>VLOOKUP(MONTH(J430),'PLANO DISPONIBILIDADES 28-04-20'!$W$2:$X$13,2,0)</f>
        <v>MARZO</v>
      </c>
      <c r="X430" s="11" t="e">
        <f>VLOOKUP(L430,'PLANO PREDIS EJECUCIONES'!$J$2:$Y$217,16,0)</f>
        <v>#N/A</v>
      </c>
    </row>
    <row r="431" spans="1:24" x14ac:dyDescent="0.25">
      <c r="A431" s="11">
        <v>2018</v>
      </c>
      <c r="B431" s="11">
        <v>136</v>
      </c>
      <c r="C431" s="11">
        <v>1</v>
      </c>
      <c r="D431" s="11" t="s">
        <v>601</v>
      </c>
      <c r="E431" s="11" t="s">
        <v>890</v>
      </c>
      <c r="F431" s="11" t="s">
        <v>890</v>
      </c>
      <c r="G431" s="11" t="s">
        <v>498</v>
      </c>
      <c r="H431" s="11">
        <v>0</v>
      </c>
      <c r="I431" s="11">
        <v>9</v>
      </c>
      <c r="J431" s="225">
        <v>43165</v>
      </c>
      <c r="K431" s="225">
        <v>43165</v>
      </c>
      <c r="L431" s="11">
        <v>89</v>
      </c>
      <c r="M431" s="11">
        <v>114</v>
      </c>
      <c r="N431" s="11" t="s">
        <v>498</v>
      </c>
      <c r="O431" s="11">
        <v>9</v>
      </c>
      <c r="P431" s="11" t="s">
        <v>543</v>
      </c>
      <c r="Q431" s="11">
        <v>899999061</v>
      </c>
      <c r="R431" s="11" t="s">
        <v>497</v>
      </c>
      <c r="S431" s="26">
        <v>22919300</v>
      </c>
      <c r="T431" s="26"/>
      <c r="U431" s="26"/>
      <c r="V431" s="26">
        <v>22919300</v>
      </c>
      <c r="W431" s="11" t="str">
        <f>VLOOKUP(MONTH(J431),'PLANO DISPONIBILIDADES 28-04-20'!$W$2:$X$13,2,0)</f>
        <v>MARZO</v>
      </c>
      <c r="X431" s="11" t="e">
        <f>VLOOKUP(L431,'PLANO PREDIS EJECUCIONES'!$J$2:$Y$217,16,0)</f>
        <v>#N/A</v>
      </c>
    </row>
    <row r="432" spans="1:24" x14ac:dyDescent="0.25">
      <c r="A432" s="11">
        <v>2018</v>
      </c>
      <c r="B432" s="11">
        <v>136</v>
      </c>
      <c r="C432" s="11">
        <v>1</v>
      </c>
      <c r="D432" s="11" t="s">
        <v>601</v>
      </c>
      <c r="E432" s="11" t="s">
        <v>890</v>
      </c>
      <c r="F432" s="11" t="s">
        <v>890</v>
      </c>
      <c r="G432" s="11" t="s">
        <v>498</v>
      </c>
      <c r="H432" s="11">
        <v>0</v>
      </c>
      <c r="I432" s="11">
        <v>12</v>
      </c>
      <c r="J432" s="225">
        <v>43194</v>
      </c>
      <c r="K432" s="225">
        <v>43194</v>
      </c>
      <c r="L432" s="11">
        <v>97</v>
      </c>
      <c r="M432" s="11">
        <v>122</v>
      </c>
      <c r="N432" s="11" t="s">
        <v>498</v>
      </c>
      <c r="O432" s="11">
        <v>12</v>
      </c>
      <c r="P432" s="11" t="s">
        <v>543</v>
      </c>
      <c r="Q432" s="11">
        <v>899999061</v>
      </c>
      <c r="R432" s="11" t="s">
        <v>497</v>
      </c>
      <c r="S432" s="26">
        <v>23142300</v>
      </c>
      <c r="T432" s="26"/>
      <c r="U432" s="26"/>
      <c r="V432" s="26">
        <v>23142300</v>
      </c>
      <c r="W432" s="11" t="str">
        <f>VLOOKUP(MONTH(J432),'PLANO DISPONIBILIDADES 28-04-20'!$W$2:$X$13,2,0)</f>
        <v>ABRIL</v>
      </c>
      <c r="X432" s="11" t="e">
        <f>VLOOKUP(L432,'PLANO PREDIS EJECUCIONES'!$J$2:$Y$217,16,0)</f>
        <v>#N/A</v>
      </c>
    </row>
    <row r="433" spans="1:24" x14ac:dyDescent="0.25">
      <c r="A433" s="11">
        <v>2018</v>
      </c>
      <c r="B433" s="11">
        <v>136</v>
      </c>
      <c r="C433" s="11">
        <v>1</v>
      </c>
      <c r="D433" s="11" t="s">
        <v>601</v>
      </c>
      <c r="E433" s="11" t="s">
        <v>890</v>
      </c>
      <c r="F433" s="11" t="s">
        <v>890</v>
      </c>
      <c r="G433" s="11" t="s">
        <v>498</v>
      </c>
      <c r="H433" s="11">
        <v>0</v>
      </c>
      <c r="I433" s="11">
        <v>15</v>
      </c>
      <c r="J433" s="225">
        <v>43227</v>
      </c>
      <c r="K433" s="225">
        <v>43227</v>
      </c>
      <c r="L433" s="11">
        <v>105</v>
      </c>
      <c r="M433" s="11">
        <v>128</v>
      </c>
      <c r="N433" s="11" t="s">
        <v>498</v>
      </c>
      <c r="O433" s="11">
        <v>15</v>
      </c>
      <c r="P433" s="11" t="s">
        <v>543</v>
      </c>
      <c r="Q433" s="11">
        <v>899999061</v>
      </c>
      <c r="R433" s="11" t="s">
        <v>497</v>
      </c>
      <c r="S433" s="26">
        <v>22263000</v>
      </c>
      <c r="T433" s="26"/>
      <c r="U433" s="26"/>
      <c r="V433" s="26">
        <v>22263000</v>
      </c>
      <c r="W433" s="11" t="str">
        <f>VLOOKUP(MONTH(J433),'PLANO DISPONIBILIDADES 28-04-20'!$W$2:$X$13,2,0)</f>
        <v>MAYO</v>
      </c>
      <c r="X433" s="11" t="e">
        <f>VLOOKUP(L433,'PLANO PREDIS EJECUCIONES'!$J$2:$Y$217,16,0)</f>
        <v>#N/A</v>
      </c>
    </row>
    <row r="434" spans="1:24" x14ac:dyDescent="0.25">
      <c r="A434" s="11">
        <v>2018</v>
      </c>
      <c r="B434" s="11">
        <v>136</v>
      </c>
      <c r="C434" s="11">
        <v>1</v>
      </c>
      <c r="D434" s="11" t="s">
        <v>601</v>
      </c>
      <c r="E434" s="11" t="s">
        <v>890</v>
      </c>
      <c r="F434" s="11" t="s">
        <v>890</v>
      </c>
      <c r="G434" s="11" t="s">
        <v>498</v>
      </c>
      <c r="H434" s="11">
        <v>0</v>
      </c>
      <c r="I434" s="11">
        <v>19</v>
      </c>
      <c r="J434" s="225">
        <v>43256</v>
      </c>
      <c r="K434" s="225">
        <v>43256</v>
      </c>
      <c r="L434" s="11">
        <v>116</v>
      </c>
      <c r="M434" s="11">
        <v>134</v>
      </c>
      <c r="N434" s="11" t="s">
        <v>498</v>
      </c>
      <c r="O434" s="11">
        <v>19</v>
      </c>
      <c r="P434" s="11" t="s">
        <v>543</v>
      </c>
      <c r="Q434" s="11">
        <v>899999061</v>
      </c>
      <c r="R434" s="11" t="s">
        <v>497</v>
      </c>
      <c r="S434" s="26">
        <v>22497200</v>
      </c>
      <c r="T434" s="26"/>
      <c r="U434" s="26"/>
      <c r="V434" s="26">
        <v>22497200</v>
      </c>
      <c r="W434" s="11" t="str">
        <f>VLOOKUP(MONTH(J434),'PLANO DISPONIBILIDADES 28-04-20'!$W$2:$X$13,2,0)</f>
        <v>JUNIO</v>
      </c>
      <c r="X434" s="11" t="e">
        <f>VLOOKUP(L434,'PLANO PREDIS EJECUCIONES'!$J$2:$Y$217,16,0)</f>
        <v>#N/A</v>
      </c>
    </row>
    <row r="435" spans="1:24" x14ac:dyDescent="0.25">
      <c r="A435" s="11">
        <v>2018</v>
      </c>
      <c r="B435" s="11">
        <v>136</v>
      </c>
      <c r="C435" s="11">
        <v>1</v>
      </c>
      <c r="D435" s="11" t="s">
        <v>601</v>
      </c>
      <c r="E435" s="11" t="s">
        <v>890</v>
      </c>
      <c r="F435" s="11" t="s">
        <v>890</v>
      </c>
      <c r="G435" s="11" t="s">
        <v>498</v>
      </c>
      <c r="H435" s="11">
        <v>0</v>
      </c>
      <c r="I435" s="11">
        <v>23</v>
      </c>
      <c r="J435" s="225">
        <v>43286</v>
      </c>
      <c r="K435" s="225">
        <v>43286</v>
      </c>
      <c r="L435" s="11">
        <v>121</v>
      </c>
      <c r="M435" s="11">
        <v>145</v>
      </c>
      <c r="N435" s="11" t="s">
        <v>498</v>
      </c>
      <c r="O435" s="11">
        <v>22</v>
      </c>
      <c r="P435" s="11" t="s">
        <v>543</v>
      </c>
      <c r="Q435" s="11">
        <v>899999061</v>
      </c>
      <c r="R435" s="11" t="s">
        <v>497</v>
      </c>
      <c r="S435" s="26">
        <v>52847200</v>
      </c>
      <c r="T435" s="26"/>
      <c r="U435" s="26"/>
      <c r="V435" s="26">
        <v>52847200</v>
      </c>
      <c r="W435" s="11" t="str">
        <f>VLOOKUP(MONTH(J435),'PLANO DISPONIBILIDADES 28-04-20'!$W$2:$X$13,2,0)</f>
        <v>JULIO</v>
      </c>
      <c r="X435" s="11" t="e">
        <f>VLOOKUP(L435,'PLANO PREDIS EJECUCIONES'!$J$2:$Y$217,16,0)</f>
        <v>#N/A</v>
      </c>
    </row>
    <row r="436" spans="1:24" x14ac:dyDescent="0.25">
      <c r="A436" s="11">
        <v>2018</v>
      </c>
      <c r="B436" s="11">
        <v>136</v>
      </c>
      <c r="C436" s="11">
        <v>1</v>
      </c>
      <c r="D436" s="11" t="s">
        <v>601</v>
      </c>
      <c r="E436" s="11" t="s">
        <v>890</v>
      </c>
      <c r="F436" s="11" t="s">
        <v>890</v>
      </c>
      <c r="G436" s="11" t="s">
        <v>498</v>
      </c>
      <c r="H436" s="11">
        <v>0</v>
      </c>
      <c r="I436" s="11">
        <v>26</v>
      </c>
      <c r="J436" s="225">
        <v>43314</v>
      </c>
      <c r="K436" s="225">
        <v>43314</v>
      </c>
      <c r="L436" s="11">
        <v>133</v>
      </c>
      <c r="M436" s="11">
        <v>159</v>
      </c>
      <c r="N436" s="11" t="s">
        <v>498</v>
      </c>
      <c r="O436" s="11">
        <v>26</v>
      </c>
      <c r="P436" s="11" t="s">
        <v>543</v>
      </c>
      <c r="Q436" s="11">
        <v>899999061</v>
      </c>
      <c r="R436" s="11" t="s">
        <v>497</v>
      </c>
      <c r="S436" s="26">
        <v>25184800</v>
      </c>
      <c r="T436" s="26"/>
      <c r="U436" s="26"/>
      <c r="V436" s="26">
        <v>25184800</v>
      </c>
      <c r="W436" s="11" t="str">
        <f>VLOOKUP(MONTH(J436),'PLANO DISPONIBILIDADES 28-04-20'!$W$2:$X$13,2,0)</f>
        <v>AGOSTO</v>
      </c>
      <c r="X436" s="11" t="e">
        <f>VLOOKUP(L436,'PLANO PREDIS EJECUCIONES'!$J$2:$Y$217,16,0)</f>
        <v>#N/A</v>
      </c>
    </row>
    <row r="437" spans="1:24" x14ac:dyDescent="0.25">
      <c r="A437" s="11">
        <v>2018</v>
      </c>
      <c r="B437" s="11">
        <v>136</v>
      </c>
      <c r="C437" s="11">
        <v>1</v>
      </c>
      <c r="D437" s="11" t="s">
        <v>601</v>
      </c>
      <c r="E437" s="11" t="s">
        <v>890</v>
      </c>
      <c r="F437" s="11" t="s">
        <v>890</v>
      </c>
      <c r="G437" s="11" t="s">
        <v>498</v>
      </c>
      <c r="H437" s="11">
        <v>0</v>
      </c>
      <c r="I437" s="11">
        <v>28</v>
      </c>
      <c r="J437" s="225">
        <v>43334</v>
      </c>
      <c r="K437" s="225">
        <v>43334</v>
      </c>
      <c r="L437" s="11">
        <v>140</v>
      </c>
      <c r="M437" s="11">
        <v>167</v>
      </c>
      <c r="N437" s="11" t="s">
        <v>498</v>
      </c>
      <c r="O437" s="11">
        <v>28</v>
      </c>
      <c r="P437" s="11" t="s">
        <v>543</v>
      </c>
      <c r="Q437" s="11">
        <v>899999061</v>
      </c>
      <c r="R437" s="11" t="s">
        <v>497</v>
      </c>
      <c r="S437" s="26">
        <v>4482</v>
      </c>
      <c r="T437" s="26"/>
      <c r="U437" s="26"/>
      <c r="V437" s="26">
        <v>4482</v>
      </c>
      <c r="W437" s="11" t="str">
        <f>VLOOKUP(MONTH(J437),'PLANO DISPONIBILIDADES 28-04-20'!$W$2:$X$13,2,0)</f>
        <v>AGOSTO</v>
      </c>
      <c r="X437" s="11" t="e">
        <f>VLOOKUP(L437,'PLANO PREDIS EJECUCIONES'!$J$2:$Y$217,16,0)</f>
        <v>#N/A</v>
      </c>
    </row>
    <row r="438" spans="1:24" x14ac:dyDescent="0.25">
      <c r="A438" s="11">
        <v>2018</v>
      </c>
      <c r="B438" s="11">
        <v>136</v>
      </c>
      <c r="C438" s="11">
        <v>1</v>
      </c>
      <c r="D438" s="11" t="s">
        <v>601</v>
      </c>
      <c r="E438" s="11" t="s">
        <v>890</v>
      </c>
      <c r="F438" s="11" t="s">
        <v>890</v>
      </c>
      <c r="G438" s="11" t="s">
        <v>498</v>
      </c>
      <c r="H438" s="11">
        <v>0</v>
      </c>
      <c r="I438" s="11">
        <v>30</v>
      </c>
      <c r="J438" s="225">
        <v>43348</v>
      </c>
      <c r="K438" s="225">
        <v>43348</v>
      </c>
      <c r="L438" s="11">
        <v>152</v>
      </c>
      <c r="M438" s="11">
        <v>180</v>
      </c>
      <c r="N438" s="11" t="s">
        <v>498</v>
      </c>
      <c r="O438" s="11">
        <v>30</v>
      </c>
      <c r="P438" s="11" t="s">
        <v>543</v>
      </c>
      <c r="Q438" s="11">
        <v>899999061</v>
      </c>
      <c r="R438" s="11" t="s">
        <v>497</v>
      </c>
      <c r="S438" s="26">
        <v>21754100</v>
      </c>
      <c r="T438" s="26"/>
      <c r="U438" s="26"/>
      <c r="V438" s="26">
        <v>21754100</v>
      </c>
      <c r="W438" s="11" t="str">
        <f>VLOOKUP(MONTH(J438),'PLANO DISPONIBILIDADES 28-04-20'!$W$2:$X$13,2,0)</f>
        <v>SEPTIEMBRE</v>
      </c>
      <c r="X438" s="11" t="e">
        <f>VLOOKUP(L438,'PLANO PREDIS EJECUCIONES'!$J$2:$Y$217,16,0)</f>
        <v>#N/A</v>
      </c>
    </row>
    <row r="439" spans="1:24" x14ac:dyDescent="0.25">
      <c r="A439" s="11">
        <v>2018</v>
      </c>
      <c r="B439" s="11">
        <v>136</v>
      </c>
      <c r="C439" s="11">
        <v>1</v>
      </c>
      <c r="D439" s="11" t="s">
        <v>601</v>
      </c>
      <c r="E439" s="11" t="s">
        <v>890</v>
      </c>
      <c r="F439" s="11" t="s">
        <v>890</v>
      </c>
      <c r="G439" s="11" t="s">
        <v>498</v>
      </c>
      <c r="H439" s="11">
        <v>0</v>
      </c>
      <c r="I439" s="11">
        <v>35</v>
      </c>
      <c r="J439" s="225">
        <v>43377</v>
      </c>
      <c r="K439" s="225">
        <v>43377</v>
      </c>
      <c r="L439" s="11">
        <v>175</v>
      </c>
      <c r="M439" s="11">
        <v>190</v>
      </c>
      <c r="N439" s="11" t="s">
        <v>498</v>
      </c>
      <c r="O439" s="11">
        <v>35</v>
      </c>
      <c r="P439" s="11" t="s">
        <v>543</v>
      </c>
      <c r="Q439" s="11">
        <v>899999061</v>
      </c>
      <c r="R439" s="11" t="s">
        <v>497</v>
      </c>
      <c r="S439" s="26">
        <v>24988600</v>
      </c>
      <c r="T439" s="26"/>
      <c r="U439" s="26"/>
      <c r="V439" s="26">
        <v>24988600</v>
      </c>
      <c r="W439" s="11" t="str">
        <f>VLOOKUP(MONTH(J439),'PLANO DISPONIBILIDADES 28-04-20'!$W$2:$X$13,2,0)</f>
        <v>OCTUBRE</v>
      </c>
      <c r="X439" s="11" t="e">
        <f>VLOOKUP(L439,'PLANO PREDIS EJECUCIONES'!$J$2:$Y$217,16,0)</f>
        <v>#N/A</v>
      </c>
    </row>
    <row r="440" spans="1:24" x14ac:dyDescent="0.25">
      <c r="A440" s="11">
        <v>2018</v>
      </c>
      <c r="B440" s="11">
        <v>136</v>
      </c>
      <c r="C440" s="11">
        <v>1</v>
      </c>
      <c r="D440" s="11" t="s">
        <v>601</v>
      </c>
      <c r="E440" s="11" t="s">
        <v>890</v>
      </c>
      <c r="F440" s="11" t="s">
        <v>890</v>
      </c>
      <c r="G440" s="11" t="s">
        <v>498</v>
      </c>
      <c r="H440" s="11">
        <v>0</v>
      </c>
      <c r="I440" s="11">
        <v>40</v>
      </c>
      <c r="J440" s="225">
        <v>43412</v>
      </c>
      <c r="K440" s="225">
        <v>43412</v>
      </c>
      <c r="L440" s="11">
        <v>195</v>
      </c>
      <c r="M440" s="11">
        <v>209</v>
      </c>
      <c r="N440" s="11" t="s">
        <v>498</v>
      </c>
      <c r="O440" s="11">
        <v>39</v>
      </c>
      <c r="P440" s="11" t="s">
        <v>543</v>
      </c>
      <c r="Q440" s="11">
        <v>899999061</v>
      </c>
      <c r="R440" s="11" t="s">
        <v>497</v>
      </c>
      <c r="S440" s="26">
        <v>22299200</v>
      </c>
      <c r="T440" s="26"/>
      <c r="U440" s="26"/>
      <c r="V440" s="26">
        <v>22299200</v>
      </c>
      <c r="W440" s="11" t="str">
        <f>VLOOKUP(MONTH(J440),'PLANO DISPONIBILIDADES 28-04-20'!$W$2:$X$13,2,0)</f>
        <v>NOVIEMBRE</v>
      </c>
      <c r="X440" s="11" t="e">
        <f>VLOOKUP(L440,'PLANO PREDIS EJECUCIONES'!$J$2:$Y$217,16,0)</f>
        <v>#N/A</v>
      </c>
    </row>
    <row r="441" spans="1:24" x14ac:dyDescent="0.25">
      <c r="A441" s="11">
        <v>2018</v>
      </c>
      <c r="B441" s="11">
        <v>136</v>
      </c>
      <c r="C441" s="11">
        <v>1</v>
      </c>
      <c r="D441" s="11" t="s">
        <v>601</v>
      </c>
      <c r="E441" s="11" t="s">
        <v>890</v>
      </c>
      <c r="F441" s="11" t="s">
        <v>890</v>
      </c>
      <c r="G441" s="11" t="s">
        <v>498</v>
      </c>
      <c r="H441" s="11">
        <v>0</v>
      </c>
      <c r="I441" s="11">
        <v>42</v>
      </c>
      <c r="J441" s="225">
        <v>43424</v>
      </c>
      <c r="K441" s="225">
        <v>43424</v>
      </c>
      <c r="L441" s="11">
        <v>197</v>
      </c>
      <c r="M441" s="11">
        <v>212</v>
      </c>
      <c r="N441" s="11" t="s">
        <v>498</v>
      </c>
      <c r="O441" s="11">
        <v>42</v>
      </c>
      <c r="P441" s="11" t="s">
        <v>543</v>
      </c>
      <c r="Q441" s="11">
        <v>899999061</v>
      </c>
      <c r="R441" s="11" t="s">
        <v>497</v>
      </c>
      <c r="S441" s="26">
        <v>901</v>
      </c>
      <c r="T441" s="26"/>
      <c r="U441" s="26"/>
      <c r="V441" s="26">
        <v>901</v>
      </c>
      <c r="W441" s="11" t="str">
        <f>VLOOKUP(MONTH(J441),'PLANO DISPONIBILIDADES 28-04-20'!$W$2:$X$13,2,0)</f>
        <v>NOVIEMBRE</v>
      </c>
      <c r="X441" s="11" t="e">
        <f>VLOOKUP(L441,'PLANO PREDIS EJECUCIONES'!$J$2:$Y$217,16,0)</f>
        <v>#N/A</v>
      </c>
    </row>
    <row r="442" spans="1:24" x14ac:dyDescent="0.25">
      <c r="A442" s="11">
        <v>2018</v>
      </c>
      <c r="B442" s="11">
        <v>136</v>
      </c>
      <c r="C442" s="11">
        <v>1</v>
      </c>
      <c r="D442" s="11" t="s">
        <v>601</v>
      </c>
      <c r="E442" s="11" t="s">
        <v>890</v>
      </c>
      <c r="F442" s="11" t="s">
        <v>890</v>
      </c>
      <c r="G442" s="11" t="s">
        <v>498</v>
      </c>
      <c r="H442" s="11">
        <v>0</v>
      </c>
      <c r="I442" s="11">
        <v>43</v>
      </c>
      <c r="J442" s="225">
        <v>43424</v>
      </c>
      <c r="K442" s="225">
        <v>43424</v>
      </c>
      <c r="L442" s="11">
        <v>198</v>
      </c>
      <c r="M442" s="11">
        <v>212</v>
      </c>
      <c r="N442" s="11" t="s">
        <v>498</v>
      </c>
      <c r="O442" s="11">
        <v>43</v>
      </c>
      <c r="P442" s="11" t="s">
        <v>543</v>
      </c>
      <c r="Q442" s="11">
        <v>899999061</v>
      </c>
      <c r="R442" s="11" t="s">
        <v>497</v>
      </c>
      <c r="S442" s="26">
        <v>6558</v>
      </c>
      <c r="T442" s="26"/>
      <c r="U442" s="26"/>
      <c r="V442" s="26">
        <v>6558</v>
      </c>
      <c r="W442" s="11" t="str">
        <f>VLOOKUP(MONTH(J442),'PLANO DISPONIBILIDADES 28-04-20'!$W$2:$X$13,2,0)</f>
        <v>NOVIEMBRE</v>
      </c>
      <c r="X442" s="11" t="e">
        <f>VLOOKUP(L442,'PLANO PREDIS EJECUCIONES'!$J$2:$Y$217,16,0)</f>
        <v>#N/A</v>
      </c>
    </row>
    <row r="443" spans="1:24" x14ac:dyDescent="0.25">
      <c r="A443" s="11">
        <v>2018</v>
      </c>
      <c r="B443" s="11">
        <v>136</v>
      </c>
      <c r="C443" s="11">
        <v>1</v>
      </c>
      <c r="D443" s="11" t="s">
        <v>601</v>
      </c>
      <c r="E443" s="11" t="s">
        <v>890</v>
      </c>
      <c r="F443" s="11" t="s">
        <v>890</v>
      </c>
      <c r="G443" s="11" t="s">
        <v>498</v>
      </c>
      <c r="H443" s="11">
        <v>0</v>
      </c>
      <c r="I443" s="11">
        <v>45</v>
      </c>
      <c r="J443" s="225">
        <v>43438</v>
      </c>
      <c r="K443" s="225">
        <v>43438</v>
      </c>
      <c r="L443" s="11">
        <v>204</v>
      </c>
      <c r="M443" s="11">
        <v>222</v>
      </c>
      <c r="N443" s="11" t="s">
        <v>498</v>
      </c>
      <c r="O443" s="11">
        <v>45</v>
      </c>
      <c r="P443" s="11" t="s">
        <v>543</v>
      </c>
      <c r="Q443" s="11">
        <v>899999061</v>
      </c>
      <c r="R443" s="11" t="s">
        <v>497</v>
      </c>
      <c r="S443" s="26">
        <v>23176000</v>
      </c>
      <c r="T443" s="26"/>
      <c r="U443" s="26"/>
      <c r="V443" s="26">
        <v>23176000</v>
      </c>
      <c r="W443" s="11" t="str">
        <f>VLOOKUP(MONTH(J443),'PLANO DISPONIBILIDADES 28-04-20'!$W$2:$X$13,2,0)</f>
        <v>DICIEMBRE</v>
      </c>
      <c r="X443" s="11" t="e">
        <f>VLOOKUP(L443,'PLANO PREDIS EJECUCIONES'!$J$2:$Y$217,16,0)</f>
        <v>#N/A</v>
      </c>
    </row>
    <row r="444" spans="1:24" x14ac:dyDescent="0.25">
      <c r="A444" s="11">
        <v>2018</v>
      </c>
      <c r="B444" s="11">
        <v>136</v>
      </c>
      <c r="C444" s="11">
        <v>1</v>
      </c>
      <c r="D444" s="11" t="s">
        <v>601</v>
      </c>
      <c r="E444" s="11" t="s">
        <v>890</v>
      </c>
      <c r="F444" s="11" t="s">
        <v>890</v>
      </c>
      <c r="G444" s="11" t="s">
        <v>498</v>
      </c>
      <c r="H444" s="11">
        <v>0</v>
      </c>
      <c r="I444" s="11">
        <v>50</v>
      </c>
      <c r="J444" s="225">
        <v>43453</v>
      </c>
      <c r="K444" s="225">
        <v>43453</v>
      </c>
      <c r="L444" s="11">
        <v>210</v>
      </c>
      <c r="M444" s="11">
        <v>229</v>
      </c>
      <c r="N444" s="11" t="s">
        <v>498</v>
      </c>
      <c r="O444" s="11">
        <v>50</v>
      </c>
      <c r="P444" s="11" t="s">
        <v>543</v>
      </c>
      <c r="Q444" s="11">
        <v>899999061</v>
      </c>
      <c r="R444" s="11" t="s">
        <v>497</v>
      </c>
      <c r="S444" s="26">
        <v>27742400</v>
      </c>
      <c r="T444" s="26"/>
      <c r="U444" s="26"/>
      <c r="V444" s="26">
        <v>27742400</v>
      </c>
      <c r="W444" s="11" t="str">
        <f>VLOOKUP(MONTH(J444),'PLANO DISPONIBILIDADES 28-04-20'!$W$2:$X$13,2,0)</f>
        <v>DICIEMBRE</v>
      </c>
      <c r="X444" s="11" t="e">
        <f>VLOOKUP(L444,'PLANO PREDIS EJECUCIONES'!$J$2:$Y$217,16,0)</f>
        <v>#N/A</v>
      </c>
    </row>
    <row r="445" spans="1:24" x14ac:dyDescent="0.25">
      <c r="A445" s="11">
        <v>2018</v>
      </c>
      <c r="B445" s="11">
        <v>136</v>
      </c>
      <c r="C445" s="11">
        <v>1</v>
      </c>
      <c r="D445" s="11" t="s">
        <v>601</v>
      </c>
      <c r="E445" s="11" t="s">
        <v>890</v>
      </c>
      <c r="F445" s="11" t="s">
        <v>890</v>
      </c>
      <c r="G445" s="11" t="s">
        <v>498</v>
      </c>
      <c r="H445" s="11">
        <v>0</v>
      </c>
      <c r="I445" s="11">
        <v>2</v>
      </c>
      <c r="J445" s="225">
        <v>43133</v>
      </c>
      <c r="K445" s="225">
        <v>43133</v>
      </c>
      <c r="L445" s="11">
        <v>79</v>
      </c>
      <c r="M445" s="11">
        <v>107</v>
      </c>
      <c r="N445" s="11" t="s">
        <v>498</v>
      </c>
      <c r="O445" s="11">
        <v>2</v>
      </c>
      <c r="P445" s="11" t="s">
        <v>543</v>
      </c>
      <c r="Q445" s="11">
        <v>899999061</v>
      </c>
      <c r="R445" s="11" t="s">
        <v>497</v>
      </c>
      <c r="S445" s="26">
        <v>3357100</v>
      </c>
      <c r="T445" s="26"/>
      <c r="U445" s="26"/>
      <c r="V445" s="26">
        <v>3357100</v>
      </c>
      <c r="W445" s="11" t="str">
        <f>VLOOKUP(MONTH(J445),'PLANO DISPONIBILIDADES 28-04-20'!$W$2:$X$13,2,0)</f>
        <v>FEBRERO</v>
      </c>
      <c r="X445" s="11" t="e">
        <f>VLOOKUP(L445,'PLANO PREDIS EJECUCIONES'!$J$2:$Y$217,16,0)</f>
        <v>#N/A</v>
      </c>
    </row>
    <row r="446" spans="1:24" x14ac:dyDescent="0.25">
      <c r="A446" s="11">
        <v>2018</v>
      </c>
      <c r="B446" s="11">
        <v>136</v>
      </c>
      <c r="C446" s="11">
        <v>1</v>
      </c>
      <c r="D446" s="11" t="s">
        <v>601</v>
      </c>
      <c r="E446" s="11" t="s">
        <v>890</v>
      </c>
      <c r="F446" s="11" t="s">
        <v>890</v>
      </c>
      <c r="G446" s="11" t="s">
        <v>498</v>
      </c>
      <c r="H446" s="11">
        <v>0</v>
      </c>
      <c r="I446" s="11">
        <v>6</v>
      </c>
      <c r="J446" s="225">
        <v>43164</v>
      </c>
      <c r="K446" s="225">
        <v>43164</v>
      </c>
      <c r="L446" s="11">
        <v>86</v>
      </c>
      <c r="M446" s="11">
        <v>112</v>
      </c>
      <c r="N446" s="11" t="s">
        <v>498</v>
      </c>
      <c r="O446" s="11">
        <v>6</v>
      </c>
      <c r="P446" s="11" t="s">
        <v>543</v>
      </c>
      <c r="Q446" s="11">
        <v>899999061</v>
      </c>
      <c r="R446" s="11" t="s">
        <v>497</v>
      </c>
      <c r="S446" s="26">
        <v>45</v>
      </c>
      <c r="T446" s="26"/>
      <c r="U446" s="26"/>
      <c r="V446" s="26">
        <v>45</v>
      </c>
      <c r="W446" s="11" t="str">
        <f>VLOOKUP(MONTH(J446),'PLANO DISPONIBILIDADES 28-04-20'!$W$2:$X$13,2,0)</f>
        <v>MARZO</v>
      </c>
      <c r="X446" s="11" t="e">
        <f>VLOOKUP(L446,'PLANO PREDIS EJECUCIONES'!$J$2:$Y$217,16,0)</f>
        <v>#N/A</v>
      </c>
    </row>
    <row r="447" spans="1:24" x14ac:dyDescent="0.25">
      <c r="A447" s="11">
        <v>2018</v>
      </c>
      <c r="B447" s="11">
        <v>136</v>
      </c>
      <c r="C447" s="11">
        <v>1</v>
      </c>
      <c r="D447" s="11" t="s">
        <v>601</v>
      </c>
      <c r="E447" s="11" t="s">
        <v>890</v>
      </c>
      <c r="F447" s="11" t="s">
        <v>890</v>
      </c>
      <c r="G447" s="11" t="s">
        <v>498</v>
      </c>
      <c r="H447" s="11">
        <v>0</v>
      </c>
      <c r="I447" s="11">
        <v>7</v>
      </c>
      <c r="J447" s="225">
        <v>43164</v>
      </c>
      <c r="K447" s="225">
        <v>43164</v>
      </c>
      <c r="L447" s="11">
        <v>87</v>
      </c>
      <c r="M447" s="11">
        <v>112</v>
      </c>
      <c r="N447" s="11" t="s">
        <v>498</v>
      </c>
      <c r="O447" s="11">
        <v>7</v>
      </c>
      <c r="P447" s="11" t="s">
        <v>543</v>
      </c>
      <c r="Q447" s="11">
        <v>899999061</v>
      </c>
      <c r="R447" s="11" t="s">
        <v>497</v>
      </c>
      <c r="S447" s="26">
        <v>1547</v>
      </c>
      <c r="T447" s="26"/>
      <c r="U447" s="26"/>
      <c r="V447" s="26">
        <v>1547</v>
      </c>
      <c r="W447" s="11" t="str">
        <f>VLOOKUP(MONTH(J447),'PLANO DISPONIBILIDADES 28-04-20'!$W$2:$X$13,2,0)</f>
        <v>MARZO</v>
      </c>
      <c r="X447" s="11" t="e">
        <f>VLOOKUP(L447,'PLANO PREDIS EJECUCIONES'!$J$2:$Y$217,16,0)</f>
        <v>#N/A</v>
      </c>
    </row>
    <row r="448" spans="1:24" x14ac:dyDescent="0.25">
      <c r="A448" s="11">
        <v>2018</v>
      </c>
      <c r="B448" s="11">
        <v>136</v>
      </c>
      <c r="C448" s="11">
        <v>1</v>
      </c>
      <c r="D448" s="11" t="s">
        <v>601</v>
      </c>
      <c r="E448" s="11" t="s">
        <v>890</v>
      </c>
      <c r="F448" s="11" t="s">
        <v>890</v>
      </c>
      <c r="G448" s="11" t="s">
        <v>498</v>
      </c>
      <c r="H448" s="11">
        <v>0</v>
      </c>
      <c r="I448" s="11">
        <v>8</v>
      </c>
      <c r="J448" s="225">
        <v>43164</v>
      </c>
      <c r="K448" s="225">
        <v>43164</v>
      </c>
      <c r="L448" s="11">
        <v>88</v>
      </c>
      <c r="M448" s="11">
        <v>112</v>
      </c>
      <c r="N448" s="11" t="s">
        <v>498</v>
      </c>
      <c r="O448" s="11">
        <v>8</v>
      </c>
      <c r="P448" s="11" t="s">
        <v>543</v>
      </c>
      <c r="Q448" s="11">
        <v>899999061</v>
      </c>
      <c r="R448" s="11" t="s">
        <v>497</v>
      </c>
      <c r="S448" s="26">
        <v>76</v>
      </c>
      <c r="T448" s="26"/>
      <c r="U448" s="26"/>
      <c r="V448" s="26">
        <v>76</v>
      </c>
      <c r="W448" s="11" t="str">
        <f>VLOOKUP(MONTH(J448),'PLANO DISPONIBILIDADES 28-04-20'!$W$2:$X$13,2,0)</f>
        <v>MARZO</v>
      </c>
      <c r="X448" s="11" t="e">
        <f>VLOOKUP(L448,'PLANO PREDIS EJECUCIONES'!$J$2:$Y$217,16,0)</f>
        <v>#N/A</v>
      </c>
    </row>
    <row r="449" spans="1:24" x14ac:dyDescent="0.25">
      <c r="A449" s="11">
        <v>2018</v>
      </c>
      <c r="B449" s="11">
        <v>136</v>
      </c>
      <c r="C449" s="11">
        <v>1</v>
      </c>
      <c r="D449" s="11" t="s">
        <v>601</v>
      </c>
      <c r="E449" s="11" t="s">
        <v>890</v>
      </c>
      <c r="F449" s="11" t="s">
        <v>890</v>
      </c>
      <c r="G449" s="11" t="s">
        <v>498</v>
      </c>
      <c r="H449" s="11">
        <v>0</v>
      </c>
      <c r="I449" s="11">
        <v>9</v>
      </c>
      <c r="J449" s="225">
        <v>43165</v>
      </c>
      <c r="K449" s="225">
        <v>43165</v>
      </c>
      <c r="L449" s="11">
        <v>89</v>
      </c>
      <c r="M449" s="11">
        <v>114</v>
      </c>
      <c r="N449" s="11" t="s">
        <v>498</v>
      </c>
      <c r="O449" s="11">
        <v>9</v>
      </c>
      <c r="P449" s="11" t="s">
        <v>543</v>
      </c>
      <c r="Q449" s="11">
        <v>899999061</v>
      </c>
      <c r="R449" s="11" t="s">
        <v>497</v>
      </c>
      <c r="S449" s="26">
        <v>3826200</v>
      </c>
      <c r="T449" s="26"/>
      <c r="U449" s="26"/>
      <c r="V449" s="26">
        <v>3826200</v>
      </c>
      <c r="W449" s="11" t="str">
        <f>VLOOKUP(MONTH(J449),'PLANO DISPONIBILIDADES 28-04-20'!$W$2:$X$13,2,0)</f>
        <v>MARZO</v>
      </c>
      <c r="X449" s="11" t="e">
        <f>VLOOKUP(L449,'PLANO PREDIS EJECUCIONES'!$J$2:$Y$217,16,0)</f>
        <v>#N/A</v>
      </c>
    </row>
    <row r="450" spans="1:24" x14ac:dyDescent="0.25">
      <c r="A450" s="11">
        <v>2018</v>
      </c>
      <c r="B450" s="11">
        <v>136</v>
      </c>
      <c r="C450" s="11">
        <v>1</v>
      </c>
      <c r="D450" s="11" t="s">
        <v>601</v>
      </c>
      <c r="E450" s="11" t="s">
        <v>890</v>
      </c>
      <c r="F450" s="11" t="s">
        <v>890</v>
      </c>
      <c r="G450" s="11" t="s">
        <v>498</v>
      </c>
      <c r="H450" s="11">
        <v>0</v>
      </c>
      <c r="I450" s="11">
        <v>12</v>
      </c>
      <c r="J450" s="225">
        <v>43194</v>
      </c>
      <c r="K450" s="225">
        <v>43194</v>
      </c>
      <c r="L450" s="11">
        <v>97</v>
      </c>
      <c r="M450" s="11">
        <v>122</v>
      </c>
      <c r="N450" s="11" t="s">
        <v>498</v>
      </c>
      <c r="O450" s="11">
        <v>12</v>
      </c>
      <c r="P450" s="11" t="s">
        <v>543</v>
      </c>
      <c r="Q450" s="11">
        <v>899999061</v>
      </c>
      <c r="R450" s="11" t="s">
        <v>497</v>
      </c>
      <c r="S450" s="26">
        <v>3862900</v>
      </c>
      <c r="T450" s="26"/>
      <c r="U450" s="26"/>
      <c r="V450" s="26">
        <v>3862900</v>
      </c>
      <c r="W450" s="11" t="str">
        <f>VLOOKUP(MONTH(J450),'PLANO DISPONIBILIDADES 28-04-20'!$W$2:$X$13,2,0)</f>
        <v>ABRIL</v>
      </c>
      <c r="X450" s="11" t="e">
        <f>VLOOKUP(L450,'PLANO PREDIS EJECUCIONES'!$J$2:$Y$217,16,0)</f>
        <v>#N/A</v>
      </c>
    </row>
    <row r="451" spans="1:24" x14ac:dyDescent="0.25">
      <c r="A451" s="11">
        <v>2018</v>
      </c>
      <c r="B451" s="11">
        <v>136</v>
      </c>
      <c r="C451" s="11">
        <v>1</v>
      </c>
      <c r="D451" s="11" t="s">
        <v>601</v>
      </c>
      <c r="E451" s="11" t="s">
        <v>890</v>
      </c>
      <c r="F451" s="11" t="s">
        <v>890</v>
      </c>
      <c r="G451" s="11" t="s">
        <v>498</v>
      </c>
      <c r="H451" s="11">
        <v>0</v>
      </c>
      <c r="I451" s="11">
        <v>15</v>
      </c>
      <c r="J451" s="225">
        <v>43227</v>
      </c>
      <c r="K451" s="225">
        <v>43227</v>
      </c>
      <c r="L451" s="11">
        <v>105</v>
      </c>
      <c r="M451" s="11">
        <v>128</v>
      </c>
      <c r="N451" s="11" t="s">
        <v>498</v>
      </c>
      <c r="O451" s="11">
        <v>15</v>
      </c>
      <c r="P451" s="11" t="s">
        <v>543</v>
      </c>
      <c r="Q451" s="11">
        <v>899999061</v>
      </c>
      <c r="R451" s="11" t="s">
        <v>497</v>
      </c>
      <c r="S451" s="26">
        <v>3717200</v>
      </c>
      <c r="T451" s="26"/>
      <c r="U451" s="26"/>
      <c r="V451" s="26">
        <v>3717200</v>
      </c>
      <c r="W451" s="11" t="str">
        <f>VLOOKUP(MONTH(J451),'PLANO DISPONIBILIDADES 28-04-20'!$W$2:$X$13,2,0)</f>
        <v>MAYO</v>
      </c>
      <c r="X451" s="11" t="e">
        <f>VLOOKUP(L451,'PLANO PREDIS EJECUCIONES'!$J$2:$Y$217,16,0)</f>
        <v>#N/A</v>
      </c>
    </row>
    <row r="452" spans="1:24" x14ac:dyDescent="0.25">
      <c r="A452" s="11">
        <v>2018</v>
      </c>
      <c r="B452" s="11">
        <v>136</v>
      </c>
      <c r="C452" s="11">
        <v>1</v>
      </c>
      <c r="D452" s="11" t="s">
        <v>601</v>
      </c>
      <c r="E452" s="11" t="s">
        <v>890</v>
      </c>
      <c r="F452" s="11" t="s">
        <v>890</v>
      </c>
      <c r="G452" s="11" t="s">
        <v>498</v>
      </c>
      <c r="H452" s="11">
        <v>0</v>
      </c>
      <c r="I452" s="11">
        <v>19</v>
      </c>
      <c r="J452" s="225">
        <v>43256</v>
      </c>
      <c r="K452" s="225">
        <v>43256</v>
      </c>
      <c r="L452" s="11">
        <v>116</v>
      </c>
      <c r="M452" s="11">
        <v>134</v>
      </c>
      <c r="N452" s="11" t="s">
        <v>498</v>
      </c>
      <c r="O452" s="11">
        <v>19</v>
      </c>
      <c r="P452" s="11" t="s">
        <v>543</v>
      </c>
      <c r="Q452" s="11">
        <v>899999061</v>
      </c>
      <c r="R452" s="11" t="s">
        <v>497</v>
      </c>
      <c r="S452" s="26">
        <v>3755700</v>
      </c>
      <c r="T452" s="26"/>
      <c r="U452" s="26"/>
      <c r="V452" s="26">
        <v>3755700</v>
      </c>
      <c r="W452" s="11" t="str">
        <f>VLOOKUP(MONTH(J452),'PLANO DISPONIBILIDADES 28-04-20'!$W$2:$X$13,2,0)</f>
        <v>JUNIO</v>
      </c>
      <c r="X452" s="11" t="e">
        <f>VLOOKUP(L452,'PLANO PREDIS EJECUCIONES'!$J$2:$Y$217,16,0)</f>
        <v>#N/A</v>
      </c>
    </row>
    <row r="453" spans="1:24" x14ac:dyDescent="0.25">
      <c r="A453" s="11">
        <v>2018</v>
      </c>
      <c r="B453" s="11">
        <v>136</v>
      </c>
      <c r="C453" s="11">
        <v>1</v>
      </c>
      <c r="D453" s="11" t="s">
        <v>601</v>
      </c>
      <c r="E453" s="11" t="s">
        <v>890</v>
      </c>
      <c r="F453" s="11" t="s">
        <v>890</v>
      </c>
      <c r="G453" s="11" t="s">
        <v>498</v>
      </c>
      <c r="H453" s="11">
        <v>0</v>
      </c>
      <c r="I453" s="11">
        <v>23</v>
      </c>
      <c r="J453" s="225">
        <v>43286</v>
      </c>
      <c r="K453" s="225">
        <v>43286</v>
      </c>
      <c r="L453" s="11">
        <v>121</v>
      </c>
      <c r="M453" s="11">
        <v>145</v>
      </c>
      <c r="N453" s="11" t="s">
        <v>498</v>
      </c>
      <c r="O453" s="11">
        <v>22</v>
      </c>
      <c r="P453" s="11" t="s">
        <v>543</v>
      </c>
      <c r="Q453" s="11">
        <v>899999061</v>
      </c>
      <c r="R453" s="11" t="s">
        <v>497</v>
      </c>
      <c r="S453" s="26">
        <v>8813700</v>
      </c>
      <c r="T453" s="26"/>
      <c r="U453" s="26"/>
      <c r="V453" s="26">
        <v>8813700</v>
      </c>
      <c r="W453" s="11" t="str">
        <f>VLOOKUP(MONTH(J453),'PLANO DISPONIBILIDADES 28-04-20'!$W$2:$X$13,2,0)</f>
        <v>JULIO</v>
      </c>
      <c r="X453" s="11" t="e">
        <f>VLOOKUP(L453,'PLANO PREDIS EJECUCIONES'!$J$2:$Y$217,16,0)</f>
        <v>#N/A</v>
      </c>
    </row>
    <row r="454" spans="1:24" x14ac:dyDescent="0.25">
      <c r="A454" s="11">
        <v>2018</v>
      </c>
      <c r="B454" s="11">
        <v>136</v>
      </c>
      <c r="C454" s="11">
        <v>1</v>
      </c>
      <c r="D454" s="11" t="s">
        <v>601</v>
      </c>
      <c r="E454" s="11" t="s">
        <v>890</v>
      </c>
      <c r="F454" s="11" t="s">
        <v>890</v>
      </c>
      <c r="G454" s="11" t="s">
        <v>498</v>
      </c>
      <c r="H454" s="11">
        <v>0</v>
      </c>
      <c r="I454" s="11">
        <v>26</v>
      </c>
      <c r="J454" s="225">
        <v>43314</v>
      </c>
      <c r="K454" s="225">
        <v>43314</v>
      </c>
      <c r="L454" s="11">
        <v>133</v>
      </c>
      <c r="M454" s="11">
        <v>159</v>
      </c>
      <c r="N454" s="11" t="s">
        <v>498</v>
      </c>
      <c r="O454" s="11">
        <v>26</v>
      </c>
      <c r="P454" s="11" t="s">
        <v>543</v>
      </c>
      <c r="Q454" s="11">
        <v>899999061</v>
      </c>
      <c r="R454" s="11" t="s">
        <v>497</v>
      </c>
      <c r="S454" s="26">
        <v>4204200</v>
      </c>
      <c r="T454" s="26"/>
      <c r="U454" s="26"/>
      <c r="V454" s="26">
        <v>4204200</v>
      </c>
      <c r="W454" s="11" t="str">
        <f>VLOOKUP(MONTH(J454),'PLANO DISPONIBILIDADES 28-04-20'!$W$2:$X$13,2,0)</f>
        <v>AGOSTO</v>
      </c>
      <c r="X454" s="11" t="e">
        <f>VLOOKUP(L454,'PLANO PREDIS EJECUCIONES'!$J$2:$Y$217,16,0)</f>
        <v>#N/A</v>
      </c>
    </row>
    <row r="455" spans="1:24" x14ac:dyDescent="0.25">
      <c r="A455" s="11">
        <v>2018</v>
      </c>
      <c r="B455" s="11">
        <v>136</v>
      </c>
      <c r="C455" s="11">
        <v>1</v>
      </c>
      <c r="D455" s="11" t="s">
        <v>601</v>
      </c>
      <c r="E455" s="11" t="s">
        <v>890</v>
      </c>
      <c r="F455" s="11" t="s">
        <v>890</v>
      </c>
      <c r="G455" s="11" t="s">
        <v>498</v>
      </c>
      <c r="H455" s="11">
        <v>0</v>
      </c>
      <c r="I455" s="11">
        <v>28</v>
      </c>
      <c r="J455" s="225">
        <v>43334</v>
      </c>
      <c r="K455" s="225">
        <v>43334</v>
      </c>
      <c r="L455" s="11">
        <v>140</v>
      </c>
      <c r="M455" s="11">
        <v>167</v>
      </c>
      <c r="N455" s="11" t="s">
        <v>498</v>
      </c>
      <c r="O455" s="11">
        <v>28</v>
      </c>
      <c r="P455" s="11" t="s">
        <v>543</v>
      </c>
      <c r="Q455" s="11">
        <v>899999061</v>
      </c>
      <c r="R455" s="11" t="s">
        <v>497</v>
      </c>
      <c r="S455" s="26">
        <v>747</v>
      </c>
      <c r="T455" s="26"/>
      <c r="U455" s="26"/>
      <c r="V455" s="26">
        <v>747</v>
      </c>
      <c r="W455" s="11" t="str">
        <f>VLOOKUP(MONTH(J455),'PLANO DISPONIBILIDADES 28-04-20'!$W$2:$X$13,2,0)</f>
        <v>AGOSTO</v>
      </c>
      <c r="X455" s="11" t="e">
        <f>VLOOKUP(L455,'PLANO PREDIS EJECUCIONES'!$J$2:$Y$217,16,0)</f>
        <v>#N/A</v>
      </c>
    </row>
    <row r="456" spans="1:24" x14ac:dyDescent="0.25">
      <c r="A456" s="11">
        <v>2018</v>
      </c>
      <c r="B456" s="11">
        <v>136</v>
      </c>
      <c r="C456" s="11">
        <v>1</v>
      </c>
      <c r="D456" s="11" t="s">
        <v>601</v>
      </c>
      <c r="E456" s="11" t="s">
        <v>890</v>
      </c>
      <c r="F456" s="11" t="s">
        <v>890</v>
      </c>
      <c r="G456" s="11" t="s">
        <v>498</v>
      </c>
      <c r="H456" s="11">
        <v>0</v>
      </c>
      <c r="I456" s="11">
        <v>30</v>
      </c>
      <c r="J456" s="225">
        <v>43348</v>
      </c>
      <c r="K456" s="225">
        <v>43348</v>
      </c>
      <c r="L456" s="11">
        <v>152</v>
      </c>
      <c r="M456" s="11">
        <v>180</v>
      </c>
      <c r="N456" s="11" t="s">
        <v>498</v>
      </c>
      <c r="O456" s="11">
        <v>30</v>
      </c>
      <c r="P456" s="11" t="s">
        <v>543</v>
      </c>
      <c r="Q456" s="11">
        <v>899999061</v>
      </c>
      <c r="R456" s="11" t="s">
        <v>497</v>
      </c>
      <c r="S456" s="26">
        <v>3632000</v>
      </c>
      <c r="T456" s="26"/>
      <c r="U456" s="26"/>
      <c r="V456" s="26">
        <v>3632000</v>
      </c>
      <c r="W456" s="11" t="str">
        <f>VLOOKUP(MONTH(J456),'PLANO DISPONIBILIDADES 28-04-20'!$W$2:$X$13,2,0)</f>
        <v>SEPTIEMBRE</v>
      </c>
      <c r="X456" s="11" t="e">
        <f>VLOOKUP(L456,'PLANO PREDIS EJECUCIONES'!$J$2:$Y$217,16,0)</f>
        <v>#N/A</v>
      </c>
    </row>
    <row r="457" spans="1:24" x14ac:dyDescent="0.25">
      <c r="A457" s="11">
        <v>2018</v>
      </c>
      <c r="B457" s="11">
        <v>136</v>
      </c>
      <c r="C457" s="11">
        <v>1</v>
      </c>
      <c r="D457" s="11" t="s">
        <v>601</v>
      </c>
      <c r="E457" s="11" t="s">
        <v>890</v>
      </c>
      <c r="F457" s="11" t="s">
        <v>890</v>
      </c>
      <c r="G457" s="11" t="s">
        <v>498</v>
      </c>
      <c r="H457" s="11">
        <v>0</v>
      </c>
      <c r="I457" s="11">
        <v>35</v>
      </c>
      <c r="J457" s="225">
        <v>43377</v>
      </c>
      <c r="K457" s="225">
        <v>43377</v>
      </c>
      <c r="L457" s="11">
        <v>175</v>
      </c>
      <c r="M457" s="11">
        <v>190</v>
      </c>
      <c r="N457" s="11" t="s">
        <v>498</v>
      </c>
      <c r="O457" s="11">
        <v>35</v>
      </c>
      <c r="P457" s="11" t="s">
        <v>543</v>
      </c>
      <c r="Q457" s="11">
        <v>899999061</v>
      </c>
      <c r="R457" s="11" t="s">
        <v>497</v>
      </c>
      <c r="S457" s="26">
        <v>4171100</v>
      </c>
      <c r="T457" s="26"/>
      <c r="U457" s="26"/>
      <c r="V457" s="26">
        <v>4171100</v>
      </c>
      <c r="W457" s="11" t="str">
        <f>VLOOKUP(MONTH(J457),'PLANO DISPONIBILIDADES 28-04-20'!$W$2:$X$13,2,0)</f>
        <v>OCTUBRE</v>
      </c>
      <c r="X457" s="11" t="e">
        <f>VLOOKUP(L457,'PLANO PREDIS EJECUCIONES'!$J$2:$Y$217,16,0)</f>
        <v>#N/A</v>
      </c>
    </row>
    <row r="458" spans="1:24" x14ac:dyDescent="0.25">
      <c r="A458" s="11">
        <v>2018</v>
      </c>
      <c r="B458" s="11">
        <v>136</v>
      </c>
      <c r="C458" s="11">
        <v>1</v>
      </c>
      <c r="D458" s="11" t="s">
        <v>601</v>
      </c>
      <c r="E458" s="11" t="s">
        <v>890</v>
      </c>
      <c r="F458" s="11" t="s">
        <v>890</v>
      </c>
      <c r="G458" s="11" t="s">
        <v>498</v>
      </c>
      <c r="H458" s="11">
        <v>0</v>
      </c>
      <c r="I458" s="11">
        <v>40</v>
      </c>
      <c r="J458" s="225">
        <v>43412</v>
      </c>
      <c r="K458" s="225">
        <v>43412</v>
      </c>
      <c r="L458" s="11">
        <v>195</v>
      </c>
      <c r="M458" s="11">
        <v>209</v>
      </c>
      <c r="N458" s="11" t="s">
        <v>498</v>
      </c>
      <c r="O458" s="11">
        <v>39</v>
      </c>
      <c r="P458" s="11" t="s">
        <v>543</v>
      </c>
      <c r="Q458" s="11">
        <v>899999061</v>
      </c>
      <c r="R458" s="11" t="s">
        <v>497</v>
      </c>
      <c r="S458" s="26">
        <v>3722500</v>
      </c>
      <c r="T458" s="26"/>
      <c r="U458" s="26"/>
      <c r="V458" s="26">
        <v>3722500</v>
      </c>
      <c r="W458" s="11" t="str">
        <f>VLOOKUP(MONTH(J458),'PLANO DISPONIBILIDADES 28-04-20'!$W$2:$X$13,2,0)</f>
        <v>NOVIEMBRE</v>
      </c>
      <c r="X458" s="11" t="e">
        <f>VLOOKUP(L458,'PLANO PREDIS EJECUCIONES'!$J$2:$Y$217,16,0)</f>
        <v>#N/A</v>
      </c>
    </row>
    <row r="459" spans="1:24" x14ac:dyDescent="0.25">
      <c r="A459" s="11">
        <v>2018</v>
      </c>
      <c r="B459" s="11">
        <v>136</v>
      </c>
      <c r="C459" s="11">
        <v>1</v>
      </c>
      <c r="D459" s="11" t="s">
        <v>601</v>
      </c>
      <c r="E459" s="11" t="s">
        <v>890</v>
      </c>
      <c r="F459" s="11" t="s">
        <v>890</v>
      </c>
      <c r="G459" s="11" t="s">
        <v>498</v>
      </c>
      <c r="H459" s="11">
        <v>0</v>
      </c>
      <c r="I459" s="11">
        <v>42</v>
      </c>
      <c r="J459" s="225">
        <v>43424</v>
      </c>
      <c r="K459" s="225">
        <v>43424</v>
      </c>
      <c r="L459" s="11">
        <v>197</v>
      </c>
      <c r="M459" s="11">
        <v>212</v>
      </c>
      <c r="N459" s="11" t="s">
        <v>498</v>
      </c>
      <c r="O459" s="11">
        <v>42</v>
      </c>
      <c r="P459" s="11" t="s">
        <v>543</v>
      </c>
      <c r="Q459" s="11">
        <v>899999061</v>
      </c>
      <c r="R459" s="11" t="s">
        <v>497</v>
      </c>
      <c r="S459" s="26">
        <v>15</v>
      </c>
      <c r="T459" s="26"/>
      <c r="U459" s="26"/>
      <c r="V459" s="26">
        <v>15</v>
      </c>
      <c r="W459" s="11" t="str">
        <f>VLOOKUP(MONTH(J459),'PLANO DISPONIBILIDADES 28-04-20'!$W$2:$X$13,2,0)</f>
        <v>NOVIEMBRE</v>
      </c>
      <c r="X459" s="11" t="e">
        <f>VLOOKUP(L459,'PLANO PREDIS EJECUCIONES'!$J$2:$Y$217,16,0)</f>
        <v>#N/A</v>
      </c>
    </row>
    <row r="460" spans="1:24" x14ac:dyDescent="0.25">
      <c r="A460" s="11">
        <v>2018</v>
      </c>
      <c r="B460" s="11">
        <v>136</v>
      </c>
      <c r="C460" s="11">
        <v>1</v>
      </c>
      <c r="D460" s="11" t="s">
        <v>601</v>
      </c>
      <c r="E460" s="11" t="s">
        <v>890</v>
      </c>
      <c r="F460" s="11" t="s">
        <v>890</v>
      </c>
      <c r="G460" s="11" t="s">
        <v>498</v>
      </c>
      <c r="H460" s="11">
        <v>0</v>
      </c>
      <c r="I460" s="11">
        <v>43</v>
      </c>
      <c r="J460" s="225">
        <v>43424</v>
      </c>
      <c r="K460" s="225">
        <v>43424</v>
      </c>
      <c r="L460" s="11">
        <v>198</v>
      </c>
      <c r="M460" s="11">
        <v>212</v>
      </c>
      <c r="N460" s="11" t="s">
        <v>498</v>
      </c>
      <c r="O460" s="11">
        <v>43</v>
      </c>
      <c r="P460" s="11" t="s">
        <v>543</v>
      </c>
      <c r="Q460" s="11">
        <v>899999061</v>
      </c>
      <c r="R460" s="11" t="s">
        <v>497</v>
      </c>
      <c r="S460" s="26">
        <v>1093</v>
      </c>
      <c r="T460" s="26"/>
      <c r="U460" s="26"/>
      <c r="V460" s="26">
        <v>1093</v>
      </c>
      <c r="W460" s="11" t="str">
        <f>VLOOKUP(MONTH(J460),'PLANO DISPONIBILIDADES 28-04-20'!$W$2:$X$13,2,0)</f>
        <v>NOVIEMBRE</v>
      </c>
      <c r="X460" s="11" t="e">
        <f>VLOOKUP(L460,'PLANO PREDIS EJECUCIONES'!$J$2:$Y$217,16,0)</f>
        <v>#N/A</v>
      </c>
    </row>
    <row r="461" spans="1:24" x14ac:dyDescent="0.25">
      <c r="A461" s="11">
        <v>2018</v>
      </c>
      <c r="B461" s="11">
        <v>136</v>
      </c>
      <c r="C461" s="11">
        <v>1</v>
      </c>
      <c r="D461" s="11" t="s">
        <v>601</v>
      </c>
      <c r="E461" s="11" t="s">
        <v>890</v>
      </c>
      <c r="F461" s="11" t="s">
        <v>890</v>
      </c>
      <c r="G461" s="11" t="s">
        <v>498</v>
      </c>
      <c r="H461" s="11">
        <v>0</v>
      </c>
      <c r="I461" s="11">
        <v>45</v>
      </c>
      <c r="J461" s="225">
        <v>43438</v>
      </c>
      <c r="K461" s="225">
        <v>43438</v>
      </c>
      <c r="L461" s="11">
        <v>204</v>
      </c>
      <c r="M461" s="11">
        <v>222</v>
      </c>
      <c r="N461" s="11" t="s">
        <v>498</v>
      </c>
      <c r="O461" s="11">
        <v>45</v>
      </c>
      <c r="P461" s="11" t="s">
        <v>543</v>
      </c>
      <c r="Q461" s="11">
        <v>899999061</v>
      </c>
      <c r="R461" s="11" t="s">
        <v>497</v>
      </c>
      <c r="S461" s="26">
        <v>3869300</v>
      </c>
      <c r="T461" s="26"/>
      <c r="U461" s="26"/>
      <c r="V461" s="26">
        <v>3869300</v>
      </c>
      <c r="W461" s="11" t="str">
        <f>VLOOKUP(MONTH(J461),'PLANO DISPONIBILIDADES 28-04-20'!$W$2:$X$13,2,0)</f>
        <v>DICIEMBRE</v>
      </c>
      <c r="X461" s="11" t="e">
        <f>VLOOKUP(L461,'PLANO PREDIS EJECUCIONES'!$J$2:$Y$217,16,0)</f>
        <v>#N/A</v>
      </c>
    </row>
    <row r="462" spans="1:24" x14ac:dyDescent="0.25">
      <c r="A462" s="11">
        <v>2018</v>
      </c>
      <c r="B462" s="11">
        <v>136</v>
      </c>
      <c r="C462" s="11">
        <v>1</v>
      </c>
      <c r="D462" s="11" t="s">
        <v>601</v>
      </c>
      <c r="E462" s="11" t="s">
        <v>890</v>
      </c>
      <c r="F462" s="11" t="s">
        <v>890</v>
      </c>
      <c r="G462" s="11" t="s">
        <v>498</v>
      </c>
      <c r="H462" s="11">
        <v>0</v>
      </c>
      <c r="I462" s="11">
        <v>50</v>
      </c>
      <c r="J462" s="225">
        <v>43453</v>
      </c>
      <c r="K462" s="225">
        <v>43453</v>
      </c>
      <c r="L462" s="11">
        <v>210</v>
      </c>
      <c r="M462" s="11">
        <v>229</v>
      </c>
      <c r="N462" s="11" t="s">
        <v>498</v>
      </c>
      <c r="O462" s="11">
        <v>50</v>
      </c>
      <c r="P462" s="11" t="s">
        <v>543</v>
      </c>
      <c r="Q462" s="11">
        <v>899999061</v>
      </c>
      <c r="R462" s="11" t="s">
        <v>497</v>
      </c>
      <c r="S462" s="26">
        <v>4629800</v>
      </c>
      <c r="T462" s="26"/>
      <c r="U462" s="26"/>
      <c r="V462" s="26">
        <v>4629800</v>
      </c>
      <c r="W462" s="11" t="str">
        <f>VLOOKUP(MONTH(J462),'PLANO DISPONIBILIDADES 28-04-20'!$W$2:$X$13,2,0)</f>
        <v>DICIEMBRE</v>
      </c>
      <c r="X462" s="11" t="e">
        <f>VLOOKUP(L462,'PLANO PREDIS EJECUCIONES'!$J$2:$Y$217,16,0)</f>
        <v>#N/A</v>
      </c>
    </row>
    <row r="463" spans="1:24" x14ac:dyDescent="0.25">
      <c r="A463" s="11">
        <v>2018</v>
      </c>
      <c r="B463" s="11">
        <v>136</v>
      </c>
      <c r="C463" s="11">
        <v>1</v>
      </c>
      <c r="D463" s="11" t="s">
        <v>601</v>
      </c>
      <c r="E463" s="11" t="s">
        <v>890</v>
      </c>
      <c r="F463" s="11" t="s">
        <v>890</v>
      </c>
      <c r="G463" s="11" t="s">
        <v>498</v>
      </c>
      <c r="H463" s="11">
        <v>0</v>
      </c>
      <c r="I463" s="11">
        <v>2</v>
      </c>
      <c r="J463" s="225">
        <v>43133</v>
      </c>
      <c r="K463" s="225">
        <v>43133</v>
      </c>
      <c r="L463" s="11">
        <v>79</v>
      </c>
      <c r="M463" s="11">
        <v>107</v>
      </c>
      <c r="N463" s="11" t="s">
        <v>498</v>
      </c>
      <c r="O463" s="11">
        <v>2</v>
      </c>
      <c r="P463" s="11" t="s">
        <v>543</v>
      </c>
      <c r="Q463" s="11">
        <v>899999061</v>
      </c>
      <c r="R463" s="11" t="s">
        <v>497</v>
      </c>
      <c r="S463" s="26">
        <v>6707000</v>
      </c>
      <c r="T463" s="26"/>
      <c r="U463" s="26"/>
      <c r="V463" s="26">
        <v>6707000</v>
      </c>
      <c r="W463" s="11" t="str">
        <f>VLOOKUP(MONTH(J463),'PLANO DISPONIBILIDADES 28-04-20'!$W$2:$X$13,2,0)</f>
        <v>FEBRERO</v>
      </c>
      <c r="X463" s="11" t="e">
        <f>VLOOKUP(L463,'PLANO PREDIS EJECUCIONES'!$J$2:$Y$217,16,0)</f>
        <v>#N/A</v>
      </c>
    </row>
    <row r="464" spans="1:24" x14ac:dyDescent="0.25">
      <c r="A464" s="11">
        <v>2018</v>
      </c>
      <c r="B464" s="11">
        <v>136</v>
      </c>
      <c r="C464" s="11">
        <v>1</v>
      </c>
      <c r="D464" s="11" t="s">
        <v>601</v>
      </c>
      <c r="E464" s="11" t="s">
        <v>890</v>
      </c>
      <c r="F464" s="11" t="s">
        <v>890</v>
      </c>
      <c r="G464" s="11" t="s">
        <v>498</v>
      </c>
      <c r="H464" s="11">
        <v>0</v>
      </c>
      <c r="I464" s="11">
        <v>6</v>
      </c>
      <c r="J464" s="225">
        <v>43164</v>
      </c>
      <c r="K464" s="225">
        <v>43164</v>
      </c>
      <c r="L464" s="11">
        <v>86</v>
      </c>
      <c r="M464" s="11">
        <v>112</v>
      </c>
      <c r="N464" s="11" t="s">
        <v>498</v>
      </c>
      <c r="O464" s="11">
        <v>6</v>
      </c>
      <c r="P464" s="11" t="s">
        <v>543</v>
      </c>
      <c r="Q464" s="11">
        <v>899999061</v>
      </c>
      <c r="R464" s="11" t="s">
        <v>497</v>
      </c>
      <c r="S464" s="26">
        <v>9</v>
      </c>
      <c r="T464" s="26"/>
      <c r="U464" s="26"/>
      <c r="V464" s="26">
        <v>9</v>
      </c>
      <c r="W464" s="11" t="str">
        <f>VLOOKUP(MONTH(J464),'PLANO DISPONIBILIDADES 28-04-20'!$W$2:$X$13,2,0)</f>
        <v>MARZO</v>
      </c>
      <c r="X464" s="11" t="e">
        <f>VLOOKUP(L464,'PLANO PREDIS EJECUCIONES'!$J$2:$Y$217,16,0)</f>
        <v>#N/A</v>
      </c>
    </row>
    <row r="465" spans="1:24" x14ac:dyDescent="0.25">
      <c r="A465" s="11">
        <v>2018</v>
      </c>
      <c r="B465" s="11">
        <v>136</v>
      </c>
      <c r="C465" s="11">
        <v>1</v>
      </c>
      <c r="D465" s="11" t="s">
        <v>601</v>
      </c>
      <c r="E465" s="11" t="s">
        <v>890</v>
      </c>
      <c r="F465" s="11" t="s">
        <v>890</v>
      </c>
      <c r="G465" s="11" t="s">
        <v>498</v>
      </c>
      <c r="H465" s="11">
        <v>0</v>
      </c>
      <c r="I465" s="11">
        <v>7</v>
      </c>
      <c r="J465" s="225">
        <v>43164</v>
      </c>
      <c r="K465" s="225">
        <v>43164</v>
      </c>
      <c r="L465" s="11">
        <v>87</v>
      </c>
      <c r="M465" s="11">
        <v>112</v>
      </c>
      <c r="N465" s="11" t="s">
        <v>498</v>
      </c>
      <c r="O465" s="11">
        <v>7</v>
      </c>
      <c r="P465" s="11" t="s">
        <v>543</v>
      </c>
      <c r="Q465" s="11">
        <v>899999061</v>
      </c>
      <c r="R465" s="11" t="s">
        <v>497</v>
      </c>
      <c r="S465" s="26">
        <v>3093</v>
      </c>
      <c r="T465" s="26"/>
      <c r="U465" s="26"/>
      <c r="V465" s="26">
        <v>3093</v>
      </c>
      <c r="W465" s="11" t="str">
        <f>VLOOKUP(MONTH(J465),'PLANO DISPONIBILIDADES 28-04-20'!$W$2:$X$13,2,0)</f>
        <v>MARZO</v>
      </c>
      <c r="X465" s="11" t="e">
        <f>VLOOKUP(L465,'PLANO PREDIS EJECUCIONES'!$J$2:$Y$217,16,0)</f>
        <v>#N/A</v>
      </c>
    </row>
    <row r="466" spans="1:24" x14ac:dyDescent="0.25">
      <c r="A466" s="11">
        <v>2018</v>
      </c>
      <c r="B466" s="11">
        <v>136</v>
      </c>
      <c r="C466" s="11">
        <v>1</v>
      </c>
      <c r="D466" s="11" t="s">
        <v>601</v>
      </c>
      <c r="E466" s="11" t="s">
        <v>890</v>
      </c>
      <c r="F466" s="11" t="s">
        <v>890</v>
      </c>
      <c r="G466" s="11" t="s">
        <v>498</v>
      </c>
      <c r="H466" s="11">
        <v>0</v>
      </c>
      <c r="I466" s="11">
        <v>8</v>
      </c>
      <c r="J466" s="225">
        <v>43164</v>
      </c>
      <c r="K466" s="225">
        <v>43164</v>
      </c>
      <c r="L466" s="11">
        <v>88</v>
      </c>
      <c r="M466" s="11">
        <v>112</v>
      </c>
      <c r="N466" s="11" t="s">
        <v>498</v>
      </c>
      <c r="O466" s="11">
        <v>8</v>
      </c>
      <c r="P466" s="11" t="s">
        <v>543</v>
      </c>
      <c r="Q466" s="11">
        <v>899999061</v>
      </c>
      <c r="R466" s="11" t="s">
        <v>497</v>
      </c>
      <c r="S466" s="26">
        <v>151</v>
      </c>
      <c r="T466" s="26"/>
      <c r="U466" s="26"/>
      <c r="V466" s="26">
        <v>151</v>
      </c>
      <c r="W466" s="11" t="str">
        <f>VLOOKUP(MONTH(J466),'PLANO DISPONIBILIDADES 28-04-20'!$W$2:$X$13,2,0)</f>
        <v>MARZO</v>
      </c>
      <c r="X466" s="11" t="e">
        <f>VLOOKUP(L466,'PLANO PREDIS EJECUCIONES'!$J$2:$Y$217,16,0)</f>
        <v>#N/A</v>
      </c>
    </row>
    <row r="467" spans="1:24" x14ac:dyDescent="0.25">
      <c r="A467" s="11">
        <v>2018</v>
      </c>
      <c r="B467" s="11">
        <v>136</v>
      </c>
      <c r="C467" s="11">
        <v>1</v>
      </c>
      <c r="D467" s="11" t="s">
        <v>601</v>
      </c>
      <c r="E467" s="11" t="s">
        <v>890</v>
      </c>
      <c r="F467" s="11" t="s">
        <v>890</v>
      </c>
      <c r="G467" s="11" t="s">
        <v>498</v>
      </c>
      <c r="H467" s="11">
        <v>0</v>
      </c>
      <c r="I467" s="11">
        <v>9</v>
      </c>
      <c r="J467" s="225">
        <v>43165</v>
      </c>
      <c r="K467" s="225">
        <v>43165</v>
      </c>
      <c r="L467" s="11">
        <v>89</v>
      </c>
      <c r="M467" s="11">
        <v>114</v>
      </c>
      <c r="N467" s="11" t="s">
        <v>498</v>
      </c>
      <c r="O467" s="11">
        <v>9</v>
      </c>
      <c r="P467" s="11" t="s">
        <v>543</v>
      </c>
      <c r="Q467" s="11">
        <v>899999061</v>
      </c>
      <c r="R467" s="11" t="s">
        <v>497</v>
      </c>
      <c r="S467" s="26">
        <v>7645500</v>
      </c>
      <c r="T467" s="26"/>
      <c r="U467" s="26"/>
      <c r="V467" s="26">
        <v>7645500</v>
      </c>
      <c r="W467" s="11" t="str">
        <f>VLOOKUP(MONTH(J467),'PLANO DISPONIBILIDADES 28-04-20'!$W$2:$X$13,2,0)</f>
        <v>MARZO</v>
      </c>
      <c r="X467" s="11" t="e">
        <f>VLOOKUP(L467,'PLANO PREDIS EJECUCIONES'!$J$2:$Y$217,16,0)</f>
        <v>#N/A</v>
      </c>
    </row>
    <row r="468" spans="1:24" x14ac:dyDescent="0.25">
      <c r="A468" s="11">
        <v>2018</v>
      </c>
      <c r="B468" s="11">
        <v>136</v>
      </c>
      <c r="C468" s="11">
        <v>1</v>
      </c>
      <c r="D468" s="11" t="s">
        <v>601</v>
      </c>
      <c r="E468" s="11" t="s">
        <v>890</v>
      </c>
      <c r="F468" s="11" t="s">
        <v>890</v>
      </c>
      <c r="G468" s="11" t="s">
        <v>498</v>
      </c>
      <c r="H468" s="11">
        <v>0</v>
      </c>
      <c r="I468" s="11">
        <v>12</v>
      </c>
      <c r="J468" s="225">
        <v>43194</v>
      </c>
      <c r="K468" s="225">
        <v>43194</v>
      </c>
      <c r="L468" s="11">
        <v>97</v>
      </c>
      <c r="M468" s="11">
        <v>122</v>
      </c>
      <c r="N468" s="11" t="s">
        <v>498</v>
      </c>
      <c r="O468" s="11">
        <v>12</v>
      </c>
      <c r="P468" s="11" t="s">
        <v>543</v>
      </c>
      <c r="Q468" s="11">
        <v>899999061</v>
      </c>
      <c r="R468" s="11" t="s">
        <v>497</v>
      </c>
      <c r="S468" s="26">
        <v>7719500</v>
      </c>
      <c r="T468" s="26"/>
      <c r="U468" s="26"/>
      <c r="V468" s="26">
        <v>7719500</v>
      </c>
      <c r="W468" s="11" t="str">
        <f>VLOOKUP(MONTH(J468),'PLANO DISPONIBILIDADES 28-04-20'!$W$2:$X$13,2,0)</f>
        <v>ABRIL</v>
      </c>
      <c r="X468" s="11" t="e">
        <f>VLOOKUP(L468,'PLANO PREDIS EJECUCIONES'!$J$2:$Y$217,16,0)</f>
        <v>#N/A</v>
      </c>
    </row>
    <row r="469" spans="1:24" x14ac:dyDescent="0.25">
      <c r="A469" s="11">
        <v>2018</v>
      </c>
      <c r="B469" s="11">
        <v>136</v>
      </c>
      <c r="C469" s="11">
        <v>1</v>
      </c>
      <c r="D469" s="11" t="s">
        <v>601</v>
      </c>
      <c r="E469" s="11" t="s">
        <v>890</v>
      </c>
      <c r="F469" s="11" t="s">
        <v>890</v>
      </c>
      <c r="G469" s="11" t="s">
        <v>498</v>
      </c>
      <c r="H469" s="11">
        <v>0</v>
      </c>
      <c r="I469" s="11">
        <v>15</v>
      </c>
      <c r="J469" s="225">
        <v>43227</v>
      </c>
      <c r="K469" s="225">
        <v>43227</v>
      </c>
      <c r="L469" s="11">
        <v>105</v>
      </c>
      <c r="M469" s="11">
        <v>128</v>
      </c>
      <c r="N469" s="11" t="s">
        <v>498</v>
      </c>
      <c r="O469" s="11">
        <v>15</v>
      </c>
      <c r="P469" s="11" t="s">
        <v>543</v>
      </c>
      <c r="Q469" s="11">
        <v>899999061</v>
      </c>
      <c r="R469" s="11" t="s">
        <v>497</v>
      </c>
      <c r="S469" s="26">
        <v>7426600</v>
      </c>
      <c r="T469" s="26"/>
      <c r="U469" s="26"/>
      <c r="V469" s="26">
        <v>7426600</v>
      </c>
      <c r="W469" s="11" t="str">
        <f>VLOOKUP(MONTH(J469),'PLANO DISPONIBILIDADES 28-04-20'!$W$2:$X$13,2,0)</f>
        <v>MAYO</v>
      </c>
      <c r="X469" s="11" t="e">
        <f>VLOOKUP(L469,'PLANO PREDIS EJECUCIONES'!$J$2:$Y$217,16,0)</f>
        <v>#N/A</v>
      </c>
    </row>
    <row r="470" spans="1:24" x14ac:dyDescent="0.25">
      <c r="A470" s="11">
        <v>2018</v>
      </c>
      <c r="B470" s="11">
        <v>136</v>
      </c>
      <c r="C470" s="11">
        <v>1</v>
      </c>
      <c r="D470" s="11" t="s">
        <v>601</v>
      </c>
      <c r="E470" s="11" t="s">
        <v>890</v>
      </c>
      <c r="F470" s="11" t="s">
        <v>890</v>
      </c>
      <c r="G470" s="11" t="s">
        <v>498</v>
      </c>
      <c r="H470" s="11">
        <v>0</v>
      </c>
      <c r="I470" s="11">
        <v>19</v>
      </c>
      <c r="J470" s="225">
        <v>43256</v>
      </c>
      <c r="K470" s="225">
        <v>43256</v>
      </c>
      <c r="L470" s="11">
        <v>116</v>
      </c>
      <c r="M470" s="11">
        <v>134</v>
      </c>
      <c r="N470" s="11" t="s">
        <v>498</v>
      </c>
      <c r="O470" s="11">
        <v>19</v>
      </c>
      <c r="P470" s="11" t="s">
        <v>543</v>
      </c>
      <c r="Q470" s="11">
        <v>899999061</v>
      </c>
      <c r="R470" s="11" t="s">
        <v>497</v>
      </c>
      <c r="S470" s="26">
        <v>7504800</v>
      </c>
      <c r="T470" s="26"/>
      <c r="U470" s="26"/>
      <c r="V470" s="26">
        <v>7504800</v>
      </c>
      <c r="W470" s="11" t="str">
        <f>VLOOKUP(MONTH(J470),'PLANO DISPONIBILIDADES 28-04-20'!$W$2:$X$13,2,0)</f>
        <v>JUNIO</v>
      </c>
      <c r="X470" s="11" t="e">
        <f>VLOOKUP(L470,'PLANO PREDIS EJECUCIONES'!$J$2:$Y$217,16,0)</f>
        <v>#N/A</v>
      </c>
    </row>
    <row r="471" spans="1:24" x14ac:dyDescent="0.25">
      <c r="A471" s="11">
        <v>2018</v>
      </c>
      <c r="B471" s="11">
        <v>136</v>
      </c>
      <c r="C471" s="11">
        <v>1</v>
      </c>
      <c r="D471" s="11" t="s">
        <v>601</v>
      </c>
      <c r="E471" s="11" t="s">
        <v>890</v>
      </c>
      <c r="F471" s="11" t="s">
        <v>890</v>
      </c>
      <c r="G471" s="11" t="s">
        <v>498</v>
      </c>
      <c r="H471" s="11">
        <v>0</v>
      </c>
      <c r="I471" s="11">
        <v>23</v>
      </c>
      <c r="J471" s="225">
        <v>43286</v>
      </c>
      <c r="K471" s="225">
        <v>43286</v>
      </c>
      <c r="L471" s="11">
        <v>121</v>
      </c>
      <c r="M471" s="11">
        <v>145</v>
      </c>
      <c r="N471" s="11" t="s">
        <v>498</v>
      </c>
      <c r="O471" s="11">
        <v>22</v>
      </c>
      <c r="P471" s="11" t="s">
        <v>543</v>
      </c>
      <c r="Q471" s="11">
        <v>899999061</v>
      </c>
      <c r="R471" s="11" t="s">
        <v>497</v>
      </c>
      <c r="S471" s="26">
        <v>17620700</v>
      </c>
      <c r="T471" s="26"/>
      <c r="U471" s="26"/>
      <c r="V471" s="26">
        <v>17620700</v>
      </c>
      <c r="W471" s="11" t="str">
        <f>VLOOKUP(MONTH(J471),'PLANO DISPONIBILIDADES 28-04-20'!$W$2:$X$13,2,0)</f>
        <v>JULIO</v>
      </c>
      <c r="X471" s="11" t="e">
        <f>VLOOKUP(L471,'PLANO PREDIS EJECUCIONES'!$J$2:$Y$217,16,0)</f>
        <v>#N/A</v>
      </c>
    </row>
    <row r="472" spans="1:24" x14ac:dyDescent="0.25">
      <c r="A472" s="11">
        <v>2018</v>
      </c>
      <c r="B472" s="11">
        <v>136</v>
      </c>
      <c r="C472" s="11">
        <v>1</v>
      </c>
      <c r="D472" s="11" t="s">
        <v>601</v>
      </c>
      <c r="E472" s="11" t="s">
        <v>890</v>
      </c>
      <c r="F472" s="11" t="s">
        <v>890</v>
      </c>
      <c r="G472" s="11" t="s">
        <v>498</v>
      </c>
      <c r="H472" s="11">
        <v>0</v>
      </c>
      <c r="I472" s="11">
        <v>26</v>
      </c>
      <c r="J472" s="225">
        <v>43314</v>
      </c>
      <c r="K472" s="225">
        <v>43314</v>
      </c>
      <c r="L472" s="11">
        <v>133</v>
      </c>
      <c r="M472" s="11">
        <v>159</v>
      </c>
      <c r="N472" s="11" t="s">
        <v>498</v>
      </c>
      <c r="O472" s="11">
        <v>26</v>
      </c>
      <c r="P472" s="11" t="s">
        <v>543</v>
      </c>
      <c r="Q472" s="11">
        <v>899999061</v>
      </c>
      <c r="R472" s="11" t="s">
        <v>497</v>
      </c>
      <c r="S472" s="26">
        <v>8400600</v>
      </c>
      <c r="T472" s="26"/>
      <c r="U472" s="26"/>
      <c r="V472" s="26">
        <v>8400600</v>
      </c>
      <c r="W472" s="11" t="str">
        <f>VLOOKUP(MONTH(J472),'PLANO DISPONIBILIDADES 28-04-20'!$W$2:$X$13,2,0)</f>
        <v>AGOSTO</v>
      </c>
      <c r="X472" s="11" t="e">
        <f>VLOOKUP(L472,'PLANO PREDIS EJECUCIONES'!$J$2:$Y$217,16,0)</f>
        <v>#N/A</v>
      </c>
    </row>
    <row r="473" spans="1:24" x14ac:dyDescent="0.25">
      <c r="A473" s="11">
        <v>2018</v>
      </c>
      <c r="B473" s="11">
        <v>136</v>
      </c>
      <c r="C473" s="11">
        <v>1</v>
      </c>
      <c r="D473" s="11" t="s">
        <v>601</v>
      </c>
      <c r="E473" s="11" t="s">
        <v>890</v>
      </c>
      <c r="F473" s="11" t="s">
        <v>890</v>
      </c>
      <c r="G473" s="11" t="s">
        <v>498</v>
      </c>
      <c r="H473" s="11">
        <v>0</v>
      </c>
      <c r="I473" s="11">
        <v>28</v>
      </c>
      <c r="J473" s="225">
        <v>43334</v>
      </c>
      <c r="K473" s="225">
        <v>43334</v>
      </c>
      <c r="L473" s="11">
        <v>140</v>
      </c>
      <c r="M473" s="11">
        <v>167</v>
      </c>
      <c r="N473" s="11" t="s">
        <v>498</v>
      </c>
      <c r="O473" s="11">
        <v>28</v>
      </c>
      <c r="P473" s="11" t="s">
        <v>543</v>
      </c>
      <c r="Q473" s="11">
        <v>899999061</v>
      </c>
      <c r="R473" s="11" t="s">
        <v>497</v>
      </c>
      <c r="S473" s="26">
        <v>1494</v>
      </c>
      <c r="T473" s="26"/>
      <c r="U473" s="26"/>
      <c r="V473" s="26">
        <v>1494</v>
      </c>
      <c r="W473" s="11" t="str">
        <f>VLOOKUP(MONTH(J473),'PLANO DISPONIBILIDADES 28-04-20'!$W$2:$X$13,2,0)</f>
        <v>AGOSTO</v>
      </c>
      <c r="X473" s="11" t="e">
        <f>VLOOKUP(L473,'PLANO PREDIS EJECUCIONES'!$J$2:$Y$217,16,0)</f>
        <v>#N/A</v>
      </c>
    </row>
    <row r="474" spans="1:24" x14ac:dyDescent="0.25">
      <c r="A474" s="11">
        <v>2018</v>
      </c>
      <c r="B474" s="11">
        <v>136</v>
      </c>
      <c r="C474" s="11">
        <v>1</v>
      </c>
      <c r="D474" s="11" t="s">
        <v>601</v>
      </c>
      <c r="E474" s="11" t="s">
        <v>890</v>
      </c>
      <c r="F474" s="11" t="s">
        <v>890</v>
      </c>
      <c r="G474" s="11" t="s">
        <v>498</v>
      </c>
      <c r="H474" s="11">
        <v>0</v>
      </c>
      <c r="I474" s="11">
        <v>30</v>
      </c>
      <c r="J474" s="225">
        <v>43348</v>
      </c>
      <c r="K474" s="225">
        <v>43348</v>
      </c>
      <c r="L474" s="11">
        <v>152</v>
      </c>
      <c r="M474" s="11">
        <v>180</v>
      </c>
      <c r="N474" s="11" t="s">
        <v>498</v>
      </c>
      <c r="O474" s="11">
        <v>30</v>
      </c>
      <c r="P474" s="11" t="s">
        <v>543</v>
      </c>
      <c r="Q474" s="11">
        <v>899999061</v>
      </c>
      <c r="R474" s="11" t="s">
        <v>497</v>
      </c>
      <c r="S474" s="26">
        <v>7256600</v>
      </c>
      <c r="T474" s="26"/>
      <c r="U474" s="26"/>
      <c r="V474" s="26">
        <v>7256600</v>
      </c>
      <c r="W474" s="11" t="str">
        <f>VLOOKUP(MONTH(J474),'PLANO DISPONIBILIDADES 28-04-20'!$W$2:$X$13,2,0)</f>
        <v>SEPTIEMBRE</v>
      </c>
      <c r="X474" s="11" t="e">
        <f>VLOOKUP(L474,'PLANO PREDIS EJECUCIONES'!$J$2:$Y$217,16,0)</f>
        <v>#N/A</v>
      </c>
    </row>
    <row r="475" spans="1:24" x14ac:dyDescent="0.25">
      <c r="A475" s="11">
        <v>2018</v>
      </c>
      <c r="B475" s="11">
        <v>136</v>
      </c>
      <c r="C475" s="11">
        <v>1</v>
      </c>
      <c r="D475" s="11" t="s">
        <v>601</v>
      </c>
      <c r="E475" s="11" t="s">
        <v>890</v>
      </c>
      <c r="F475" s="11" t="s">
        <v>890</v>
      </c>
      <c r="G475" s="11" t="s">
        <v>498</v>
      </c>
      <c r="H475" s="11">
        <v>0</v>
      </c>
      <c r="I475" s="11">
        <v>35</v>
      </c>
      <c r="J475" s="225">
        <v>43377</v>
      </c>
      <c r="K475" s="225">
        <v>43377</v>
      </c>
      <c r="L475" s="11">
        <v>175</v>
      </c>
      <c r="M475" s="11">
        <v>190</v>
      </c>
      <c r="N475" s="11" t="s">
        <v>498</v>
      </c>
      <c r="O475" s="11">
        <v>35</v>
      </c>
      <c r="P475" s="11" t="s">
        <v>543</v>
      </c>
      <c r="Q475" s="11">
        <v>899999061</v>
      </c>
      <c r="R475" s="11" t="s">
        <v>497</v>
      </c>
      <c r="S475" s="26">
        <v>8335300</v>
      </c>
      <c r="T475" s="26"/>
      <c r="U475" s="26"/>
      <c r="V475" s="26">
        <v>8335300</v>
      </c>
      <c r="W475" s="11" t="str">
        <f>VLOOKUP(MONTH(J475),'PLANO DISPONIBILIDADES 28-04-20'!$W$2:$X$13,2,0)</f>
        <v>OCTUBRE</v>
      </c>
      <c r="X475" s="11" t="e">
        <f>VLOOKUP(L475,'PLANO PREDIS EJECUCIONES'!$J$2:$Y$217,16,0)</f>
        <v>#N/A</v>
      </c>
    </row>
    <row r="476" spans="1:24" x14ac:dyDescent="0.25">
      <c r="A476" s="11">
        <v>2018</v>
      </c>
      <c r="B476" s="11">
        <v>136</v>
      </c>
      <c r="C476" s="11">
        <v>1</v>
      </c>
      <c r="D476" s="11" t="s">
        <v>601</v>
      </c>
      <c r="E476" s="11" t="s">
        <v>890</v>
      </c>
      <c r="F476" s="11" t="s">
        <v>890</v>
      </c>
      <c r="G476" s="11" t="s">
        <v>498</v>
      </c>
      <c r="H476" s="11">
        <v>0</v>
      </c>
      <c r="I476" s="11">
        <v>40</v>
      </c>
      <c r="J476" s="225">
        <v>43412</v>
      </c>
      <c r="K476" s="225">
        <v>43412</v>
      </c>
      <c r="L476" s="11">
        <v>195</v>
      </c>
      <c r="M476" s="11">
        <v>209</v>
      </c>
      <c r="N476" s="11" t="s">
        <v>498</v>
      </c>
      <c r="O476" s="11">
        <v>39</v>
      </c>
      <c r="P476" s="11" t="s">
        <v>543</v>
      </c>
      <c r="Q476" s="11">
        <v>899999061</v>
      </c>
      <c r="R476" s="11" t="s">
        <v>497</v>
      </c>
      <c r="S476" s="26">
        <v>7438700</v>
      </c>
      <c r="T476" s="26"/>
      <c r="U476" s="26"/>
      <c r="V476" s="26">
        <v>7438700</v>
      </c>
      <c r="W476" s="11" t="str">
        <f>VLOOKUP(MONTH(J476),'PLANO DISPONIBILIDADES 28-04-20'!$W$2:$X$13,2,0)</f>
        <v>NOVIEMBRE</v>
      </c>
      <c r="X476" s="11" t="e">
        <f>VLOOKUP(L476,'PLANO PREDIS EJECUCIONES'!$J$2:$Y$217,16,0)</f>
        <v>#N/A</v>
      </c>
    </row>
    <row r="477" spans="1:24" x14ac:dyDescent="0.25">
      <c r="A477" s="11">
        <v>2018</v>
      </c>
      <c r="B477" s="11">
        <v>136</v>
      </c>
      <c r="C477" s="11">
        <v>1</v>
      </c>
      <c r="D477" s="11" t="s">
        <v>601</v>
      </c>
      <c r="E477" s="11" t="s">
        <v>890</v>
      </c>
      <c r="F477" s="11" t="s">
        <v>890</v>
      </c>
      <c r="G477" s="11" t="s">
        <v>498</v>
      </c>
      <c r="H477" s="11">
        <v>0</v>
      </c>
      <c r="I477" s="11">
        <v>42</v>
      </c>
      <c r="J477" s="225">
        <v>43424</v>
      </c>
      <c r="K477" s="225">
        <v>43424</v>
      </c>
      <c r="L477" s="11">
        <v>197</v>
      </c>
      <c r="M477" s="11">
        <v>212</v>
      </c>
      <c r="N477" s="11" t="s">
        <v>498</v>
      </c>
      <c r="O477" s="11">
        <v>42</v>
      </c>
      <c r="P477" s="11" t="s">
        <v>543</v>
      </c>
      <c r="Q477" s="11">
        <v>899999061</v>
      </c>
      <c r="R477" s="11" t="s">
        <v>497</v>
      </c>
      <c r="S477" s="26">
        <v>30</v>
      </c>
      <c r="T477" s="26"/>
      <c r="U477" s="26"/>
      <c r="V477" s="26">
        <v>30</v>
      </c>
      <c r="W477" s="11" t="str">
        <f>VLOOKUP(MONTH(J477),'PLANO DISPONIBILIDADES 28-04-20'!$W$2:$X$13,2,0)</f>
        <v>NOVIEMBRE</v>
      </c>
      <c r="X477" s="11" t="e">
        <f>VLOOKUP(L477,'PLANO PREDIS EJECUCIONES'!$J$2:$Y$217,16,0)</f>
        <v>#N/A</v>
      </c>
    </row>
    <row r="478" spans="1:24" x14ac:dyDescent="0.25">
      <c r="A478" s="11">
        <v>2018</v>
      </c>
      <c r="B478" s="11">
        <v>136</v>
      </c>
      <c r="C478" s="11">
        <v>1</v>
      </c>
      <c r="D478" s="11" t="s">
        <v>601</v>
      </c>
      <c r="E478" s="11" t="s">
        <v>890</v>
      </c>
      <c r="F478" s="11" t="s">
        <v>890</v>
      </c>
      <c r="G478" s="11" t="s">
        <v>498</v>
      </c>
      <c r="H478" s="11">
        <v>0</v>
      </c>
      <c r="I478" s="11">
        <v>43</v>
      </c>
      <c r="J478" s="225">
        <v>43424</v>
      </c>
      <c r="K478" s="225">
        <v>43424</v>
      </c>
      <c r="L478" s="11">
        <v>198</v>
      </c>
      <c r="M478" s="11">
        <v>212</v>
      </c>
      <c r="N478" s="11" t="s">
        <v>498</v>
      </c>
      <c r="O478" s="11">
        <v>43</v>
      </c>
      <c r="P478" s="11" t="s">
        <v>543</v>
      </c>
      <c r="Q478" s="11">
        <v>899999061</v>
      </c>
      <c r="R478" s="11" t="s">
        <v>497</v>
      </c>
      <c r="S478" s="26">
        <v>2186</v>
      </c>
      <c r="T478" s="26"/>
      <c r="U478" s="26"/>
      <c r="V478" s="26">
        <v>2186</v>
      </c>
      <c r="W478" s="11" t="str">
        <f>VLOOKUP(MONTH(J478),'PLANO DISPONIBILIDADES 28-04-20'!$W$2:$X$13,2,0)</f>
        <v>NOVIEMBRE</v>
      </c>
      <c r="X478" s="11" t="e">
        <f>VLOOKUP(L478,'PLANO PREDIS EJECUCIONES'!$J$2:$Y$217,16,0)</f>
        <v>#N/A</v>
      </c>
    </row>
    <row r="479" spans="1:24" x14ac:dyDescent="0.25">
      <c r="A479" s="11">
        <v>2018</v>
      </c>
      <c r="B479" s="11">
        <v>136</v>
      </c>
      <c r="C479" s="11">
        <v>1</v>
      </c>
      <c r="D479" s="11" t="s">
        <v>601</v>
      </c>
      <c r="E479" s="11" t="s">
        <v>890</v>
      </c>
      <c r="F479" s="11" t="s">
        <v>890</v>
      </c>
      <c r="G479" s="11" t="s">
        <v>498</v>
      </c>
      <c r="H479" s="11">
        <v>0</v>
      </c>
      <c r="I479" s="11">
        <v>45</v>
      </c>
      <c r="J479" s="225">
        <v>43438</v>
      </c>
      <c r="K479" s="225">
        <v>43438</v>
      </c>
      <c r="L479" s="11">
        <v>204</v>
      </c>
      <c r="M479" s="11">
        <v>222</v>
      </c>
      <c r="N479" s="11" t="s">
        <v>498</v>
      </c>
      <c r="O479" s="11">
        <v>45</v>
      </c>
      <c r="P479" s="11" t="s">
        <v>543</v>
      </c>
      <c r="Q479" s="11">
        <v>899999061</v>
      </c>
      <c r="R479" s="11" t="s">
        <v>497</v>
      </c>
      <c r="S479" s="26">
        <v>7731200</v>
      </c>
      <c r="T479" s="26"/>
      <c r="U479" s="26"/>
      <c r="V479" s="26">
        <v>7731200</v>
      </c>
      <c r="W479" s="11" t="str">
        <f>VLOOKUP(MONTH(J479),'PLANO DISPONIBILIDADES 28-04-20'!$W$2:$X$13,2,0)</f>
        <v>DICIEMBRE</v>
      </c>
      <c r="X479" s="11" t="e">
        <f>VLOOKUP(L479,'PLANO PREDIS EJECUCIONES'!$J$2:$Y$217,16,0)</f>
        <v>#N/A</v>
      </c>
    </row>
    <row r="480" spans="1:24" x14ac:dyDescent="0.25">
      <c r="A480" s="11">
        <v>2018</v>
      </c>
      <c r="B480" s="11">
        <v>136</v>
      </c>
      <c r="C480" s="11">
        <v>1</v>
      </c>
      <c r="D480" s="11" t="s">
        <v>601</v>
      </c>
      <c r="E480" s="11" t="s">
        <v>890</v>
      </c>
      <c r="F480" s="11" t="s">
        <v>890</v>
      </c>
      <c r="G480" s="11" t="s">
        <v>498</v>
      </c>
      <c r="H480" s="11">
        <v>0</v>
      </c>
      <c r="I480" s="11">
        <v>50</v>
      </c>
      <c r="J480" s="225">
        <v>43453</v>
      </c>
      <c r="K480" s="225">
        <v>43453</v>
      </c>
      <c r="L480" s="11">
        <v>210</v>
      </c>
      <c r="M480" s="11">
        <v>229</v>
      </c>
      <c r="N480" s="11" t="s">
        <v>498</v>
      </c>
      <c r="O480" s="11">
        <v>50</v>
      </c>
      <c r="P480" s="11" t="s">
        <v>543</v>
      </c>
      <c r="Q480" s="11">
        <v>899999061</v>
      </c>
      <c r="R480" s="11" t="s">
        <v>497</v>
      </c>
      <c r="S480" s="26">
        <v>9252900</v>
      </c>
      <c r="T480" s="26"/>
      <c r="U480" s="26"/>
      <c r="V480" s="26">
        <v>9252900</v>
      </c>
      <c r="W480" s="11" t="str">
        <f>VLOOKUP(MONTH(J480),'PLANO DISPONIBILIDADES 28-04-20'!$W$2:$X$13,2,0)</f>
        <v>DICIEMBRE</v>
      </c>
      <c r="X480" s="11" t="e">
        <f>VLOOKUP(L480,'PLANO PREDIS EJECUCIONES'!$J$2:$Y$217,16,0)</f>
        <v>#N/A</v>
      </c>
    </row>
    <row r="481" spans="1:24" x14ac:dyDescent="0.25">
      <c r="A481" s="11">
        <v>2018</v>
      </c>
      <c r="B481" s="11">
        <v>136</v>
      </c>
      <c r="C481" s="11">
        <v>1</v>
      </c>
      <c r="D481" s="11" t="s">
        <v>601</v>
      </c>
      <c r="E481" s="11" t="s">
        <v>890</v>
      </c>
      <c r="F481" s="11" t="s">
        <v>890</v>
      </c>
      <c r="G481" s="11" t="s">
        <v>498</v>
      </c>
      <c r="H481" s="11">
        <v>0</v>
      </c>
      <c r="I481" s="11">
        <v>3</v>
      </c>
      <c r="J481" s="225">
        <v>43133</v>
      </c>
      <c r="K481" s="225">
        <v>43133</v>
      </c>
      <c r="L481" s="11">
        <v>80</v>
      </c>
      <c r="M481" s="11">
        <v>107</v>
      </c>
      <c r="N481" s="11" t="s">
        <v>498</v>
      </c>
      <c r="O481" s="11">
        <v>3</v>
      </c>
      <c r="P481" s="11" t="s">
        <v>543</v>
      </c>
      <c r="Q481" s="11">
        <v>899999061</v>
      </c>
      <c r="R481" s="11" t="s">
        <v>497</v>
      </c>
      <c r="S481" s="26">
        <v>92677</v>
      </c>
      <c r="T481" s="26"/>
      <c r="U481" s="26"/>
      <c r="V481" s="26">
        <v>92677</v>
      </c>
      <c r="W481" s="11" t="str">
        <f>VLOOKUP(MONTH(J481),'PLANO DISPONIBILIDADES 28-04-20'!$W$2:$X$13,2,0)</f>
        <v>FEBRERO</v>
      </c>
      <c r="X481" s="11" t="e">
        <f>VLOOKUP(L481,'PLANO PREDIS EJECUCIONES'!$J$2:$Y$217,16,0)</f>
        <v>#N/A</v>
      </c>
    </row>
    <row r="482" spans="1:24" x14ac:dyDescent="0.25">
      <c r="A482" s="11">
        <v>2018</v>
      </c>
      <c r="B482" s="11">
        <v>136</v>
      </c>
      <c r="C482" s="11">
        <v>1</v>
      </c>
      <c r="D482" s="11" t="s">
        <v>601</v>
      </c>
      <c r="E482" s="11" t="s">
        <v>890</v>
      </c>
      <c r="F482" s="11" t="s">
        <v>890</v>
      </c>
      <c r="G482" s="11" t="s">
        <v>498</v>
      </c>
      <c r="H482" s="11">
        <v>0</v>
      </c>
      <c r="I482" s="11">
        <v>10</v>
      </c>
      <c r="J482" s="225">
        <v>43165</v>
      </c>
      <c r="K482" s="225">
        <v>43165</v>
      </c>
      <c r="L482" s="11">
        <v>90</v>
      </c>
      <c r="M482" s="11">
        <v>114</v>
      </c>
      <c r="N482" s="11" t="s">
        <v>498</v>
      </c>
      <c r="O482" s="11">
        <v>10</v>
      </c>
      <c r="P482" s="11" t="s">
        <v>543</v>
      </c>
      <c r="Q482" s="11">
        <v>899999061</v>
      </c>
      <c r="R482" s="11" t="s">
        <v>497</v>
      </c>
      <c r="S482" s="26">
        <v>113996</v>
      </c>
      <c r="T482" s="26"/>
      <c r="U482" s="26"/>
      <c r="V482" s="26">
        <v>113996</v>
      </c>
      <c r="W482" s="11" t="str">
        <f>VLOOKUP(MONTH(J482),'PLANO DISPONIBILIDADES 28-04-20'!$W$2:$X$13,2,0)</f>
        <v>MARZO</v>
      </c>
      <c r="X482" s="11" t="e">
        <f>VLOOKUP(L482,'PLANO PREDIS EJECUCIONES'!$J$2:$Y$217,16,0)</f>
        <v>#N/A</v>
      </c>
    </row>
    <row r="483" spans="1:24" x14ac:dyDescent="0.25">
      <c r="A483" s="11">
        <v>2018</v>
      </c>
      <c r="B483" s="11">
        <v>136</v>
      </c>
      <c r="C483" s="11">
        <v>1</v>
      </c>
      <c r="D483" s="11" t="s">
        <v>601</v>
      </c>
      <c r="E483" s="11" t="s">
        <v>890</v>
      </c>
      <c r="F483" s="11" t="s">
        <v>890</v>
      </c>
      <c r="G483" s="11" t="s">
        <v>498</v>
      </c>
      <c r="H483" s="11">
        <v>0</v>
      </c>
      <c r="I483" s="11">
        <v>13</v>
      </c>
      <c r="J483" s="225">
        <v>43194</v>
      </c>
      <c r="K483" s="225">
        <v>43194</v>
      </c>
      <c r="L483" s="11">
        <v>98</v>
      </c>
      <c r="M483" s="11">
        <v>122</v>
      </c>
      <c r="N483" s="11" t="s">
        <v>498</v>
      </c>
      <c r="O483" s="11">
        <v>13</v>
      </c>
      <c r="P483" s="11" t="s">
        <v>543</v>
      </c>
      <c r="Q483" s="11">
        <v>899999061</v>
      </c>
      <c r="R483" s="11" t="s">
        <v>497</v>
      </c>
      <c r="S483" s="26">
        <v>112027</v>
      </c>
      <c r="T483" s="26"/>
      <c r="U483" s="26"/>
      <c r="V483" s="26">
        <v>112027</v>
      </c>
      <c r="W483" s="11" t="str">
        <f>VLOOKUP(MONTH(J483),'PLANO DISPONIBILIDADES 28-04-20'!$W$2:$X$13,2,0)</f>
        <v>ABRIL</v>
      </c>
      <c r="X483" s="11" t="e">
        <f>VLOOKUP(L483,'PLANO PREDIS EJECUCIONES'!$J$2:$Y$217,16,0)</f>
        <v>#N/A</v>
      </c>
    </row>
    <row r="484" spans="1:24" x14ac:dyDescent="0.25">
      <c r="A484" s="11">
        <v>2018</v>
      </c>
      <c r="B484" s="11">
        <v>136</v>
      </c>
      <c r="C484" s="11">
        <v>1</v>
      </c>
      <c r="D484" s="11" t="s">
        <v>601</v>
      </c>
      <c r="E484" s="11" t="s">
        <v>890</v>
      </c>
      <c r="F484" s="11" t="s">
        <v>890</v>
      </c>
      <c r="G484" s="11" t="s">
        <v>498</v>
      </c>
      <c r="H484" s="11">
        <v>0</v>
      </c>
      <c r="I484" s="11">
        <v>16</v>
      </c>
      <c r="J484" s="225">
        <v>43227</v>
      </c>
      <c r="K484" s="225">
        <v>43227</v>
      </c>
      <c r="L484" s="11">
        <v>106</v>
      </c>
      <c r="M484" s="11">
        <v>128</v>
      </c>
      <c r="N484" s="11" t="s">
        <v>498</v>
      </c>
      <c r="O484" s="11">
        <v>16</v>
      </c>
      <c r="P484" s="11" t="s">
        <v>543</v>
      </c>
      <c r="Q484" s="11">
        <v>899999061</v>
      </c>
      <c r="R484" s="11" t="s">
        <v>497</v>
      </c>
      <c r="S484" s="26">
        <v>117734</v>
      </c>
      <c r="T484" s="26"/>
      <c r="U484" s="26"/>
      <c r="V484" s="26">
        <v>117734</v>
      </c>
      <c r="W484" s="11" t="str">
        <f>VLOOKUP(MONTH(J484),'PLANO DISPONIBILIDADES 28-04-20'!$W$2:$X$13,2,0)</f>
        <v>MAYO</v>
      </c>
      <c r="X484" s="11" t="e">
        <f>VLOOKUP(L484,'PLANO PREDIS EJECUCIONES'!$J$2:$Y$217,16,0)</f>
        <v>#N/A</v>
      </c>
    </row>
    <row r="485" spans="1:24" x14ac:dyDescent="0.25">
      <c r="A485" s="11">
        <v>2018</v>
      </c>
      <c r="B485" s="11">
        <v>136</v>
      </c>
      <c r="C485" s="11">
        <v>1</v>
      </c>
      <c r="D485" s="11" t="s">
        <v>601</v>
      </c>
      <c r="E485" s="11" t="s">
        <v>890</v>
      </c>
      <c r="F485" s="11" t="s">
        <v>890</v>
      </c>
      <c r="G485" s="11" t="s">
        <v>498</v>
      </c>
      <c r="H485" s="11">
        <v>0</v>
      </c>
      <c r="I485" s="11">
        <v>20</v>
      </c>
      <c r="J485" s="225">
        <v>43256</v>
      </c>
      <c r="K485" s="225">
        <v>43256</v>
      </c>
      <c r="L485" s="11">
        <v>117</v>
      </c>
      <c r="M485" s="11">
        <v>134</v>
      </c>
      <c r="N485" s="11" t="s">
        <v>498</v>
      </c>
      <c r="O485" s="11">
        <v>20</v>
      </c>
      <c r="P485" s="11" t="s">
        <v>543</v>
      </c>
      <c r="Q485" s="11">
        <v>899999061</v>
      </c>
      <c r="R485" s="11" t="s">
        <v>497</v>
      </c>
      <c r="S485" s="26">
        <v>112719</v>
      </c>
      <c r="T485" s="26"/>
      <c r="U485" s="26"/>
      <c r="V485" s="26">
        <v>112719</v>
      </c>
      <c r="W485" s="11" t="str">
        <f>VLOOKUP(MONTH(J485),'PLANO DISPONIBILIDADES 28-04-20'!$W$2:$X$13,2,0)</f>
        <v>JUNIO</v>
      </c>
      <c r="X485" s="11" t="e">
        <f>VLOOKUP(L485,'PLANO PREDIS EJECUCIONES'!$J$2:$Y$217,16,0)</f>
        <v>#N/A</v>
      </c>
    </row>
    <row r="486" spans="1:24" x14ac:dyDescent="0.25">
      <c r="A486" s="11">
        <v>2018</v>
      </c>
      <c r="B486" s="11">
        <v>136</v>
      </c>
      <c r="C486" s="11">
        <v>1</v>
      </c>
      <c r="D486" s="11" t="s">
        <v>601</v>
      </c>
      <c r="E486" s="11" t="s">
        <v>890</v>
      </c>
      <c r="F486" s="11" t="s">
        <v>890</v>
      </c>
      <c r="G486" s="11" t="s">
        <v>498</v>
      </c>
      <c r="H486" s="11">
        <v>0</v>
      </c>
      <c r="I486" s="11">
        <v>24</v>
      </c>
      <c r="J486" s="225">
        <v>43286</v>
      </c>
      <c r="K486" s="225">
        <v>43286</v>
      </c>
      <c r="L486" s="11">
        <v>122</v>
      </c>
      <c r="M486" s="11">
        <v>145</v>
      </c>
      <c r="N486" s="11" t="s">
        <v>498</v>
      </c>
      <c r="O486" s="11">
        <v>23</v>
      </c>
      <c r="P486" s="11" t="s">
        <v>543</v>
      </c>
      <c r="Q486" s="11">
        <v>899999061</v>
      </c>
      <c r="R486" s="11" t="s">
        <v>497</v>
      </c>
      <c r="S486" s="26">
        <v>258319</v>
      </c>
      <c r="T486" s="26"/>
      <c r="U486" s="26"/>
      <c r="V486" s="26">
        <v>258319</v>
      </c>
      <c r="W486" s="11" t="str">
        <f>VLOOKUP(MONTH(J486),'PLANO DISPONIBILIDADES 28-04-20'!$W$2:$X$13,2,0)</f>
        <v>JULIO</v>
      </c>
      <c r="X486" s="11" t="e">
        <f>VLOOKUP(L486,'PLANO PREDIS EJECUCIONES'!$J$2:$Y$217,16,0)</f>
        <v>#N/A</v>
      </c>
    </row>
    <row r="487" spans="1:24" x14ac:dyDescent="0.25">
      <c r="A487" s="11">
        <v>2018</v>
      </c>
      <c r="B487" s="11">
        <v>136</v>
      </c>
      <c r="C487" s="11">
        <v>1</v>
      </c>
      <c r="D487" s="11" t="s">
        <v>601</v>
      </c>
      <c r="E487" s="11" t="s">
        <v>890</v>
      </c>
      <c r="F487" s="11" t="s">
        <v>890</v>
      </c>
      <c r="G487" s="11" t="s">
        <v>498</v>
      </c>
      <c r="H487" s="11">
        <v>0</v>
      </c>
      <c r="I487" s="11">
        <v>27</v>
      </c>
      <c r="J487" s="225">
        <v>43314</v>
      </c>
      <c r="K487" s="225">
        <v>43314</v>
      </c>
      <c r="L487" s="11">
        <v>134</v>
      </c>
      <c r="M487" s="11">
        <v>159</v>
      </c>
      <c r="N487" s="11" t="s">
        <v>498</v>
      </c>
      <c r="O487" s="11">
        <v>27</v>
      </c>
      <c r="P487" s="11" t="s">
        <v>543</v>
      </c>
      <c r="Q487" s="11">
        <v>899999061</v>
      </c>
      <c r="R487" s="11" t="s">
        <v>497</v>
      </c>
      <c r="S487" s="26">
        <v>16688</v>
      </c>
      <c r="T487" s="26"/>
      <c r="U487" s="26"/>
      <c r="V487" s="26">
        <v>16688</v>
      </c>
      <c r="W487" s="11" t="str">
        <f>VLOOKUP(MONTH(J487),'PLANO DISPONIBILIDADES 28-04-20'!$W$2:$X$13,2,0)</f>
        <v>AGOSTO</v>
      </c>
      <c r="X487" s="11" t="e">
        <f>VLOOKUP(L487,'PLANO PREDIS EJECUCIONES'!$J$2:$Y$217,16,0)</f>
        <v>#N/A</v>
      </c>
    </row>
    <row r="488" spans="1:24" x14ac:dyDescent="0.25">
      <c r="A488" s="11">
        <v>2018</v>
      </c>
      <c r="B488" s="11">
        <v>136</v>
      </c>
      <c r="C488" s="11">
        <v>1</v>
      </c>
      <c r="D488" s="11" t="s">
        <v>601</v>
      </c>
      <c r="E488" s="11" t="s">
        <v>890</v>
      </c>
      <c r="F488" s="11" t="s">
        <v>890</v>
      </c>
      <c r="G488" s="11" t="s">
        <v>498</v>
      </c>
      <c r="H488" s="11">
        <v>0</v>
      </c>
      <c r="I488" s="11">
        <v>31</v>
      </c>
      <c r="J488" s="225">
        <v>43348</v>
      </c>
      <c r="K488" s="225">
        <v>43348</v>
      </c>
      <c r="L488" s="11">
        <v>153</v>
      </c>
      <c r="M488" s="11">
        <v>180</v>
      </c>
      <c r="N488" s="11" t="s">
        <v>498</v>
      </c>
      <c r="O488" s="11">
        <v>31</v>
      </c>
      <c r="P488" s="11" t="s">
        <v>543</v>
      </c>
      <c r="Q488" s="11">
        <v>899999061</v>
      </c>
      <c r="R488" s="11" t="s">
        <v>497</v>
      </c>
      <c r="S488" s="26">
        <v>96707</v>
      </c>
      <c r="T488" s="26"/>
      <c r="U488" s="26"/>
      <c r="V488" s="26">
        <v>96707</v>
      </c>
      <c r="W488" s="11" t="str">
        <f>VLOOKUP(MONTH(J488),'PLANO DISPONIBILIDADES 28-04-20'!$W$2:$X$13,2,0)</f>
        <v>SEPTIEMBRE</v>
      </c>
      <c r="X488" s="11" t="e">
        <f>VLOOKUP(L488,'PLANO PREDIS EJECUCIONES'!$J$2:$Y$217,16,0)</f>
        <v>#N/A</v>
      </c>
    </row>
    <row r="489" spans="1:24" x14ac:dyDescent="0.25">
      <c r="A489" s="11">
        <v>2018</v>
      </c>
      <c r="B489" s="11">
        <v>136</v>
      </c>
      <c r="C489" s="11">
        <v>1</v>
      </c>
      <c r="D489" s="11" t="s">
        <v>601</v>
      </c>
      <c r="E489" s="11" t="s">
        <v>890</v>
      </c>
      <c r="F489" s="11" t="s">
        <v>890</v>
      </c>
      <c r="G489" s="11" t="s">
        <v>498</v>
      </c>
      <c r="H489" s="11">
        <v>0</v>
      </c>
      <c r="I489" s="11">
        <v>36</v>
      </c>
      <c r="J489" s="225">
        <v>43377</v>
      </c>
      <c r="K489" s="225">
        <v>43377</v>
      </c>
      <c r="L489" s="11">
        <v>176</v>
      </c>
      <c r="M489" s="11">
        <v>190</v>
      </c>
      <c r="N489" s="11" t="s">
        <v>498</v>
      </c>
      <c r="O489" s="11">
        <v>36</v>
      </c>
      <c r="P489" s="11" t="s">
        <v>543</v>
      </c>
      <c r="Q489" s="11">
        <v>899999061</v>
      </c>
      <c r="R489" s="11" t="s">
        <v>497</v>
      </c>
      <c r="S489" s="26">
        <v>107378</v>
      </c>
      <c r="T489" s="26"/>
      <c r="U489" s="26"/>
      <c r="V489" s="26">
        <v>107378</v>
      </c>
      <c r="W489" s="11" t="str">
        <f>VLOOKUP(MONTH(J489),'PLANO DISPONIBILIDADES 28-04-20'!$W$2:$X$13,2,0)</f>
        <v>OCTUBRE</v>
      </c>
      <c r="X489" s="11" t="e">
        <f>VLOOKUP(L489,'PLANO PREDIS EJECUCIONES'!$J$2:$Y$217,16,0)</f>
        <v>#N/A</v>
      </c>
    </row>
    <row r="490" spans="1:24" x14ac:dyDescent="0.25">
      <c r="A490" s="11">
        <v>2018</v>
      </c>
      <c r="B490" s="11">
        <v>136</v>
      </c>
      <c r="C490" s="11">
        <v>1</v>
      </c>
      <c r="D490" s="11" t="s">
        <v>601</v>
      </c>
      <c r="E490" s="11" t="s">
        <v>890</v>
      </c>
      <c r="F490" s="11" t="s">
        <v>890</v>
      </c>
      <c r="G490" s="11" t="s">
        <v>498</v>
      </c>
      <c r="H490" s="11">
        <v>0</v>
      </c>
      <c r="I490" s="11">
        <v>41</v>
      </c>
      <c r="J490" s="225">
        <v>43412</v>
      </c>
      <c r="K490" s="225">
        <v>43412</v>
      </c>
      <c r="L490" s="11">
        <v>196</v>
      </c>
      <c r="M490" s="11">
        <v>209</v>
      </c>
      <c r="N490" s="11" t="s">
        <v>498</v>
      </c>
      <c r="O490" s="11">
        <v>40</v>
      </c>
      <c r="P490" s="11" t="s">
        <v>543</v>
      </c>
      <c r="Q490" s="11">
        <v>899999061</v>
      </c>
      <c r="R490" s="11" t="s">
        <v>497</v>
      </c>
      <c r="S490" s="26">
        <v>114556</v>
      </c>
      <c r="T490" s="26"/>
      <c r="U490" s="26"/>
      <c r="V490" s="26">
        <v>114556</v>
      </c>
      <c r="W490" s="11" t="str">
        <f>VLOOKUP(MONTH(J490),'PLANO DISPONIBILIDADES 28-04-20'!$W$2:$X$13,2,0)</f>
        <v>NOVIEMBRE</v>
      </c>
      <c r="X490" s="11" t="e">
        <f>VLOOKUP(L490,'PLANO PREDIS EJECUCIONES'!$J$2:$Y$217,16,0)</f>
        <v>#N/A</v>
      </c>
    </row>
    <row r="491" spans="1:24" x14ac:dyDescent="0.25">
      <c r="A491" s="11">
        <v>2018</v>
      </c>
      <c r="B491" s="11">
        <v>136</v>
      </c>
      <c r="C491" s="11">
        <v>1</v>
      </c>
      <c r="D491" s="11" t="s">
        <v>601</v>
      </c>
      <c r="E491" s="11" t="s">
        <v>890</v>
      </c>
      <c r="F491" s="11" t="s">
        <v>890</v>
      </c>
      <c r="G491" s="11" t="s">
        <v>498</v>
      </c>
      <c r="H491" s="11">
        <v>0</v>
      </c>
      <c r="I491" s="11">
        <v>46</v>
      </c>
      <c r="J491" s="225">
        <v>43438</v>
      </c>
      <c r="K491" s="225">
        <v>43438</v>
      </c>
      <c r="L491" s="11">
        <v>205</v>
      </c>
      <c r="M491" s="11">
        <v>222</v>
      </c>
      <c r="N491" s="11" t="s">
        <v>498</v>
      </c>
      <c r="O491" s="11">
        <v>46</v>
      </c>
      <c r="P491" s="11" t="s">
        <v>543</v>
      </c>
      <c r="Q491" s="11">
        <v>899999061</v>
      </c>
      <c r="R491" s="11" t="s">
        <v>497</v>
      </c>
      <c r="S491" s="26">
        <v>109595</v>
      </c>
      <c r="T491" s="26"/>
      <c r="U491" s="26"/>
      <c r="V491" s="26">
        <v>109595</v>
      </c>
      <c r="W491" s="11" t="str">
        <f>VLOOKUP(MONTH(J491),'PLANO DISPONIBILIDADES 28-04-20'!$W$2:$X$13,2,0)</f>
        <v>DICIEMBRE</v>
      </c>
      <c r="X491" s="11" t="e">
        <f>VLOOKUP(L491,'PLANO PREDIS EJECUCIONES'!$J$2:$Y$217,16,0)</f>
        <v>#N/A</v>
      </c>
    </row>
    <row r="492" spans="1:24" x14ac:dyDescent="0.25">
      <c r="A492" s="11">
        <v>2018</v>
      </c>
      <c r="B492" s="11">
        <v>136</v>
      </c>
      <c r="C492" s="11">
        <v>1</v>
      </c>
      <c r="D492" s="11" t="s">
        <v>601</v>
      </c>
      <c r="E492" s="11" t="s">
        <v>890</v>
      </c>
      <c r="F492" s="11" t="s">
        <v>890</v>
      </c>
      <c r="G492" s="11" t="s">
        <v>498</v>
      </c>
      <c r="H492" s="11">
        <v>0</v>
      </c>
      <c r="I492" s="11">
        <v>51</v>
      </c>
      <c r="J492" s="225">
        <v>43453</v>
      </c>
      <c r="K492" s="225">
        <v>43453</v>
      </c>
      <c r="L492" s="11">
        <v>211</v>
      </c>
      <c r="M492" s="11">
        <v>229</v>
      </c>
      <c r="N492" s="11" t="s">
        <v>498</v>
      </c>
      <c r="O492" s="11">
        <v>51</v>
      </c>
      <c r="P492" s="11" t="s">
        <v>543</v>
      </c>
      <c r="Q492" s="11">
        <v>899999061</v>
      </c>
      <c r="R492" s="11" t="s">
        <v>497</v>
      </c>
      <c r="S492" s="26">
        <v>292346</v>
      </c>
      <c r="T492" s="26"/>
      <c r="U492" s="26"/>
      <c r="V492" s="26">
        <v>292346</v>
      </c>
      <c r="W492" s="11" t="str">
        <f>VLOOKUP(MONTH(J492),'PLANO DISPONIBILIDADES 28-04-20'!$W$2:$X$13,2,0)</f>
        <v>DICIEMBRE</v>
      </c>
      <c r="X492" s="11" t="e">
        <f>VLOOKUP(L492,'PLANO PREDIS EJECUCIONES'!$J$2:$Y$217,16,0)</f>
        <v>#N/A</v>
      </c>
    </row>
    <row r="493" spans="1:24" x14ac:dyDescent="0.25">
      <c r="A493" s="11">
        <v>2018</v>
      </c>
      <c r="B493" s="11">
        <v>136</v>
      </c>
      <c r="C493" s="11">
        <v>1</v>
      </c>
      <c r="D493" s="11" t="s">
        <v>601</v>
      </c>
      <c r="E493" s="11" t="s">
        <v>890</v>
      </c>
      <c r="F493" s="11" t="s">
        <v>890</v>
      </c>
      <c r="G493" s="11" t="s">
        <v>498</v>
      </c>
      <c r="H493" s="11">
        <v>0</v>
      </c>
      <c r="I493" s="11">
        <v>54</v>
      </c>
      <c r="J493" s="225">
        <v>43462</v>
      </c>
      <c r="K493" s="225">
        <v>43462</v>
      </c>
      <c r="L493" s="11">
        <v>220</v>
      </c>
      <c r="M493" s="11">
        <v>235</v>
      </c>
      <c r="N493" s="11" t="s">
        <v>498</v>
      </c>
      <c r="O493" s="11">
        <v>54</v>
      </c>
      <c r="P493" s="11" t="s">
        <v>543</v>
      </c>
      <c r="Q493" s="11">
        <v>899999061</v>
      </c>
      <c r="R493" s="11" t="s">
        <v>497</v>
      </c>
      <c r="S493" s="26">
        <v>2202756</v>
      </c>
      <c r="T493" s="26"/>
      <c r="U493" s="26"/>
      <c r="V493" s="26">
        <v>2202756</v>
      </c>
      <c r="W493" s="11" t="str">
        <f>VLOOKUP(MONTH(J493),'PLANO DISPONIBILIDADES 28-04-20'!$W$2:$X$13,2,0)</f>
        <v>DICIEMBRE</v>
      </c>
      <c r="X493" s="11" t="e">
        <f>VLOOKUP(L493,'PLANO PREDIS EJECUCIONES'!$J$2:$Y$217,16,0)</f>
        <v>#N/A</v>
      </c>
    </row>
    <row r="494" spans="1:24" x14ac:dyDescent="0.25">
      <c r="A494" s="11">
        <v>2018</v>
      </c>
      <c r="B494" s="11">
        <v>136</v>
      </c>
      <c r="C494" s="11">
        <v>1</v>
      </c>
      <c r="D494" s="11" t="s">
        <v>601</v>
      </c>
      <c r="E494" s="11" t="s">
        <v>890</v>
      </c>
      <c r="F494" s="11" t="s">
        <v>890</v>
      </c>
      <c r="G494" s="11" t="s">
        <v>542</v>
      </c>
      <c r="H494" s="11">
        <v>0</v>
      </c>
      <c r="I494" s="11">
        <v>769</v>
      </c>
      <c r="J494" s="225">
        <v>43431</v>
      </c>
      <c r="K494" s="225">
        <v>43431</v>
      </c>
      <c r="L494" s="11">
        <v>124</v>
      </c>
      <c r="M494" s="11">
        <v>138</v>
      </c>
      <c r="N494" s="11" t="s">
        <v>687</v>
      </c>
      <c r="O494" s="11">
        <v>92</v>
      </c>
      <c r="P494" s="11" t="s">
        <v>543</v>
      </c>
      <c r="Q494" s="11">
        <v>900813511</v>
      </c>
      <c r="R494" s="11" t="s">
        <v>686</v>
      </c>
      <c r="S494" s="26">
        <v>7864977</v>
      </c>
      <c r="T494" s="26"/>
      <c r="U494" s="26"/>
      <c r="V494" s="26">
        <v>7864977</v>
      </c>
      <c r="W494" s="11" t="str">
        <f>VLOOKUP(MONTH(J494),'PLANO DISPONIBILIDADES 28-04-20'!$W$2:$X$13,2,0)</f>
        <v>NOVIEMBRE</v>
      </c>
      <c r="X494" s="11" t="str">
        <f>VLOOKUP(L494,'PLANO PREDIS EJECUCIONES'!$J$2:$Y$217,16,0)</f>
        <v>3-1-2-01-01-00-0000-00</v>
      </c>
    </row>
    <row r="495" spans="1:24" x14ac:dyDescent="0.25">
      <c r="A495" s="11">
        <v>2018</v>
      </c>
      <c r="B495" s="11">
        <v>136</v>
      </c>
      <c r="C495" s="11">
        <v>1</v>
      </c>
      <c r="D495" s="11" t="s">
        <v>601</v>
      </c>
      <c r="E495" s="11" t="s">
        <v>890</v>
      </c>
      <c r="F495" s="11" t="s">
        <v>890</v>
      </c>
      <c r="G495" s="11" t="s">
        <v>542</v>
      </c>
      <c r="H495" s="11">
        <v>0</v>
      </c>
      <c r="I495" s="11">
        <v>283</v>
      </c>
      <c r="J495" s="225">
        <v>43243</v>
      </c>
      <c r="K495" s="225">
        <v>43243</v>
      </c>
      <c r="L495" s="11">
        <v>112</v>
      </c>
      <c r="M495" s="11">
        <v>88</v>
      </c>
      <c r="N495" s="11" t="s">
        <v>538</v>
      </c>
      <c r="O495" s="11">
        <v>5</v>
      </c>
      <c r="P495" s="11" t="s">
        <v>543</v>
      </c>
      <c r="Q495" s="11">
        <v>899999061</v>
      </c>
      <c r="R495" s="11" t="s">
        <v>497</v>
      </c>
      <c r="S495" s="26">
        <v>125</v>
      </c>
      <c r="T495" s="26"/>
      <c r="U495" s="26"/>
      <c r="V495" s="26">
        <v>125</v>
      </c>
      <c r="W495" s="11" t="str">
        <f>VLOOKUP(MONTH(J495),'PLANO DISPONIBILIDADES 28-04-20'!$W$2:$X$13,2,0)</f>
        <v>MAYO</v>
      </c>
      <c r="X495" s="11" t="e">
        <f>VLOOKUP(L495,'PLANO PREDIS EJECUCIONES'!$J$2:$Y$217,16,0)</f>
        <v>#N/A</v>
      </c>
    </row>
    <row r="496" spans="1:24" x14ac:dyDescent="0.25">
      <c r="A496" s="11">
        <v>2018</v>
      </c>
      <c r="B496" s="11">
        <v>136</v>
      </c>
      <c r="C496" s="11">
        <v>1</v>
      </c>
      <c r="D496" s="11" t="s">
        <v>601</v>
      </c>
      <c r="E496" s="11" t="s">
        <v>890</v>
      </c>
      <c r="F496" s="11" t="s">
        <v>890</v>
      </c>
      <c r="G496" s="11" t="s">
        <v>542</v>
      </c>
      <c r="H496" s="11">
        <v>0</v>
      </c>
      <c r="I496" s="11">
        <v>423</v>
      </c>
      <c r="J496" s="225">
        <v>43294</v>
      </c>
      <c r="K496" s="225">
        <v>43294</v>
      </c>
      <c r="L496" s="11">
        <v>113</v>
      </c>
      <c r="M496" s="11">
        <v>91</v>
      </c>
      <c r="N496" s="11" t="s">
        <v>410</v>
      </c>
      <c r="O496" s="11">
        <v>87</v>
      </c>
      <c r="P496" s="11" t="s">
        <v>543</v>
      </c>
      <c r="Q496" s="11">
        <v>830089642</v>
      </c>
      <c r="R496" s="11" t="s">
        <v>649</v>
      </c>
      <c r="S496" s="26">
        <v>15120792</v>
      </c>
      <c r="T496" s="26"/>
      <c r="U496" s="26"/>
      <c r="V496" s="26">
        <v>15120792</v>
      </c>
      <c r="W496" s="11" t="str">
        <f>VLOOKUP(MONTH(J496),'PLANO DISPONIBILIDADES 28-04-20'!$W$2:$X$13,2,0)</f>
        <v>JULIO</v>
      </c>
      <c r="X496" s="11" t="str">
        <f>VLOOKUP(L496,'PLANO PREDIS EJECUCIONES'!$J$2:$Y$217,16,0)</f>
        <v>3-1-2-01-02-00-0000-00</v>
      </c>
    </row>
    <row r="497" spans="1:24" x14ac:dyDescent="0.25">
      <c r="A497" s="11">
        <v>2018</v>
      </c>
      <c r="B497" s="11">
        <v>136</v>
      </c>
      <c r="C497" s="11">
        <v>1</v>
      </c>
      <c r="D497" s="11" t="s">
        <v>601</v>
      </c>
      <c r="E497" s="11" t="s">
        <v>890</v>
      </c>
      <c r="F497" s="11" t="s">
        <v>890</v>
      </c>
      <c r="G497" s="11" t="s">
        <v>542</v>
      </c>
      <c r="H497" s="11">
        <v>0</v>
      </c>
      <c r="I497" s="11">
        <v>430</v>
      </c>
      <c r="J497" s="225">
        <v>43306</v>
      </c>
      <c r="K497" s="225">
        <v>43306</v>
      </c>
      <c r="L497" s="11">
        <v>129</v>
      </c>
      <c r="M497" s="11">
        <v>88</v>
      </c>
      <c r="N497" s="11" t="s">
        <v>538</v>
      </c>
      <c r="O497" s="11">
        <v>5</v>
      </c>
      <c r="P497" s="11" t="s">
        <v>543</v>
      </c>
      <c r="Q497" s="11">
        <v>899999061</v>
      </c>
      <c r="R497" s="11" t="s">
        <v>497</v>
      </c>
      <c r="S497" s="26">
        <v>180</v>
      </c>
      <c r="T497" s="26"/>
      <c r="U497" s="26"/>
      <c r="V497" s="26">
        <v>180</v>
      </c>
      <c r="W497" s="11" t="str">
        <f>VLOOKUP(MONTH(J497),'PLANO DISPONIBILIDADES 28-04-20'!$W$2:$X$13,2,0)</f>
        <v>JULIO</v>
      </c>
      <c r="X497" s="11" t="e">
        <f>VLOOKUP(L497,'PLANO PREDIS EJECUCIONES'!$J$2:$Y$217,16,0)</f>
        <v>#N/A</v>
      </c>
    </row>
    <row r="498" spans="1:24" x14ac:dyDescent="0.25">
      <c r="A498" s="11">
        <v>2018</v>
      </c>
      <c r="B498" s="11">
        <v>136</v>
      </c>
      <c r="C498" s="11">
        <v>1</v>
      </c>
      <c r="D498" s="11" t="s">
        <v>601</v>
      </c>
      <c r="E498" s="11" t="s">
        <v>890</v>
      </c>
      <c r="F498" s="11" t="s">
        <v>890</v>
      </c>
      <c r="G498" s="11" t="s">
        <v>542</v>
      </c>
      <c r="H498" s="11">
        <v>0</v>
      </c>
      <c r="I498" s="11">
        <v>496</v>
      </c>
      <c r="J498" s="225">
        <v>43329</v>
      </c>
      <c r="K498" s="225">
        <v>43329</v>
      </c>
      <c r="L498" s="11">
        <v>113</v>
      </c>
      <c r="M498" s="11">
        <v>91</v>
      </c>
      <c r="N498" s="11" t="s">
        <v>410</v>
      </c>
      <c r="O498" s="11">
        <v>87</v>
      </c>
      <c r="P498" s="11" t="s">
        <v>543</v>
      </c>
      <c r="Q498" s="11">
        <v>830089642</v>
      </c>
      <c r="R498" s="11" t="s">
        <v>649</v>
      </c>
      <c r="S498" s="26">
        <v>15120792</v>
      </c>
      <c r="T498" s="26"/>
      <c r="U498" s="26"/>
      <c r="V498" s="26">
        <v>15120792</v>
      </c>
      <c r="W498" s="11" t="str">
        <f>VLOOKUP(MONTH(J498),'PLANO DISPONIBILIDADES 28-04-20'!$W$2:$X$13,2,0)</f>
        <v>AGOSTO</v>
      </c>
      <c r="X498" s="11" t="str">
        <f>VLOOKUP(L498,'PLANO PREDIS EJECUCIONES'!$J$2:$Y$217,16,0)</f>
        <v>3-1-2-01-02-00-0000-00</v>
      </c>
    </row>
    <row r="499" spans="1:24" x14ac:dyDescent="0.25">
      <c r="A499" s="11">
        <v>2018</v>
      </c>
      <c r="B499" s="11">
        <v>136</v>
      </c>
      <c r="C499" s="11">
        <v>1</v>
      </c>
      <c r="D499" s="11" t="s">
        <v>601</v>
      </c>
      <c r="E499" s="11" t="s">
        <v>890</v>
      </c>
      <c r="F499" s="11" t="s">
        <v>890</v>
      </c>
      <c r="G499" s="11" t="s">
        <v>542</v>
      </c>
      <c r="H499" s="11">
        <v>0</v>
      </c>
      <c r="I499" s="11">
        <v>570</v>
      </c>
      <c r="J499" s="225">
        <v>43356</v>
      </c>
      <c r="K499" s="225">
        <v>43356</v>
      </c>
      <c r="L499" s="11">
        <v>113</v>
      </c>
      <c r="M499" s="11">
        <v>91</v>
      </c>
      <c r="N499" s="11" t="s">
        <v>410</v>
      </c>
      <c r="O499" s="11">
        <v>87</v>
      </c>
      <c r="P499" s="11" t="s">
        <v>543</v>
      </c>
      <c r="Q499" s="11">
        <v>830089642</v>
      </c>
      <c r="R499" s="11" t="s">
        <v>649</v>
      </c>
      <c r="S499" s="26">
        <v>15120792</v>
      </c>
      <c r="T499" s="26"/>
      <c r="U499" s="26"/>
      <c r="V499" s="26">
        <v>15120792</v>
      </c>
      <c r="W499" s="11" t="str">
        <f>VLOOKUP(MONTH(J499),'PLANO DISPONIBILIDADES 28-04-20'!$W$2:$X$13,2,0)</f>
        <v>SEPTIEMBRE</v>
      </c>
      <c r="X499" s="11" t="str">
        <f>VLOOKUP(L499,'PLANO PREDIS EJECUCIONES'!$J$2:$Y$217,16,0)</f>
        <v>3-1-2-01-02-00-0000-00</v>
      </c>
    </row>
    <row r="500" spans="1:24" x14ac:dyDescent="0.25">
      <c r="A500" s="11">
        <v>2018</v>
      </c>
      <c r="B500" s="11">
        <v>136</v>
      </c>
      <c r="C500" s="11">
        <v>1</v>
      </c>
      <c r="D500" s="11" t="s">
        <v>601</v>
      </c>
      <c r="E500" s="11" t="s">
        <v>890</v>
      </c>
      <c r="F500" s="11" t="s">
        <v>890</v>
      </c>
      <c r="G500" s="11" t="s">
        <v>542</v>
      </c>
      <c r="H500" s="11">
        <v>0</v>
      </c>
      <c r="I500" s="11">
        <v>673</v>
      </c>
      <c r="J500" s="225">
        <v>43398</v>
      </c>
      <c r="K500" s="225">
        <v>43398</v>
      </c>
      <c r="L500" s="11">
        <v>113</v>
      </c>
      <c r="M500" s="11">
        <v>91</v>
      </c>
      <c r="N500" s="11" t="s">
        <v>410</v>
      </c>
      <c r="O500" s="11">
        <v>87</v>
      </c>
      <c r="P500" s="11" t="s">
        <v>543</v>
      </c>
      <c r="Q500" s="11">
        <v>830089642</v>
      </c>
      <c r="R500" s="11" t="s">
        <v>649</v>
      </c>
      <c r="S500" s="26">
        <v>15120792</v>
      </c>
      <c r="T500" s="26"/>
      <c r="U500" s="26"/>
      <c r="V500" s="26">
        <v>15120792</v>
      </c>
      <c r="W500" s="11" t="str">
        <f>VLOOKUP(MONTH(J500),'PLANO DISPONIBILIDADES 28-04-20'!$W$2:$X$13,2,0)</f>
        <v>OCTUBRE</v>
      </c>
      <c r="X500" s="11" t="str">
        <f>VLOOKUP(L500,'PLANO PREDIS EJECUCIONES'!$J$2:$Y$217,16,0)</f>
        <v>3-1-2-01-02-00-0000-00</v>
      </c>
    </row>
    <row r="501" spans="1:24" x14ac:dyDescent="0.25">
      <c r="A501" s="11">
        <v>2018</v>
      </c>
      <c r="B501" s="11">
        <v>136</v>
      </c>
      <c r="C501" s="11">
        <v>1</v>
      </c>
      <c r="D501" s="11" t="s">
        <v>601</v>
      </c>
      <c r="E501" s="11" t="s">
        <v>890</v>
      </c>
      <c r="F501" s="11" t="s">
        <v>890</v>
      </c>
      <c r="G501" s="11" t="s">
        <v>542</v>
      </c>
      <c r="H501" s="11">
        <v>0</v>
      </c>
      <c r="I501" s="11">
        <v>677</v>
      </c>
      <c r="J501" s="225">
        <v>43398</v>
      </c>
      <c r="K501" s="225">
        <v>43398</v>
      </c>
      <c r="L501" s="11">
        <v>182</v>
      </c>
      <c r="M501" s="11">
        <v>88</v>
      </c>
      <c r="N501" s="11" t="s">
        <v>538</v>
      </c>
      <c r="O501" s="11">
        <v>5</v>
      </c>
      <c r="P501" s="11" t="s">
        <v>543</v>
      </c>
      <c r="Q501" s="11">
        <v>899999061</v>
      </c>
      <c r="R501" s="11" t="s">
        <v>497</v>
      </c>
      <c r="S501" s="26">
        <v>140</v>
      </c>
      <c r="T501" s="26"/>
      <c r="U501" s="26"/>
      <c r="V501" s="26">
        <v>140</v>
      </c>
      <c r="W501" s="11" t="str">
        <f>VLOOKUP(MONTH(J501),'PLANO DISPONIBILIDADES 28-04-20'!$W$2:$X$13,2,0)</f>
        <v>OCTUBRE</v>
      </c>
      <c r="X501" s="11" t="e">
        <f>VLOOKUP(L501,'PLANO PREDIS EJECUCIONES'!$J$2:$Y$217,16,0)</f>
        <v>#N/A</v>
      </c>
    </row>
    <row r="502" spans="1:24" x14ac:dyDescent="0.25">
      <c r="A502" s="11">
        <v>2018</v>
      </c>
      <c r="B502" s="11">
        <v>136</v>
      </c>
      <c r="C502" s="11">
        <v>1</v>
      </c>
      <c r="D502" s="11" t="s">
        <v>601</v>
      </c>
      <c r="E502" s="11" t="s">
        <v>890</v>
      </c>
      <c r="F502" s="11" t="s">
        <v>890</v>
      </c>
      <c r="G502" s="11" t="s">
        <v>542</v>
      </c>
      <c r="H502" s="11">
        <v>0</v>
      </c>
      <c r="I502" s="11">
        <v>767</v>
      </c>
      <c r="J502" s="225">
        <v>43427</v>
      </c>
      <c r="K502" s="225">
        <v>43427</v>
      </c>
      <c r="L502" s="11">
        <v>113</v>
      </c>
      <c r="M502" s="11">
        <v>91</v>
      </c>
      <c r="N502" s="11" t="s">
        <v>410</v>
      </c>
      <c r="O502" s="11">
        <v>87</v>
      </c>
      <c r="P502" s="11" t="s">
        <v>543</v>
      </c>
      <c r="Q502" s="11">
        <v>830089642</v>
      </c>
      <c r="R502" s="11" t="s">
        <v>649</v>
      </c>
      <c r="S502" s="26">
        <v>14750098</v>
      </c>
      <c r="T502" s="26"/>
      <c r="U502" s="26"/>
      <c r="V502" s="26">
        <v>14750098</v>
      </c>
      <c r="W502" s="11" t="str">
        <f>VLOOKUP(MONTH(J502),'PLANO DISPONIBILIDADES 28-04-20'!$W$2:$X$13,2,0)</f>
        <v>NOVIEMBRE</v>
      </c>
      <c r="X502" s="11" t="str">
        <f>VLOOKUP(L502,'PLANO PREDIS EJECUCIONES'!$J$2:$Y$217,16,0)</f>
        <v>3-1-2-01-02-00-0000-00</v>
      </c>
    </row>
    <row r="503" spans="1:24" x14ac:dyDescent="0.25">
      <c r="A503" s="11">
        <v>2018</v>
      </c>
      <c r="B503" s="11">
        <v>136</v>
      </c>
      <c r="C503" s="11">
        <v>1</v>
      </c>
      <c r="D503" s="11" t="s">
        <v>601</v>
      </c>
      <c r="E503" s="11" t="s">
        <v>890</v>
      </c>
      <c r="F503" s="11" t="s">
        <v>890</v>
      </c>
      <c r="G503" s="11" t="s">
        <v>542</v>
      </c>
      <c r="H503" s="11">
        <v>0</v>
      </c>
      <c r="I503" s="11">
        <v>858</v>
      </c>
      <c r="J503" s="225">
        <v>43452</v>
      </c>
      <c r="K503" s="225">
        <v>43452</v>
      </c>
      <c r="L503" s="11">
        <v>130</v>
      </c>
      <c r="M503" s="11">
        <v>92</v>
      </c>
      <c r="N503" s="11" t="s">
        <v>491</v>
      </c>
      <c r="O503" s="11">
        <v>95</v>
      </c>
      <c r="P503" s="11" t="s">
        <v>543</v>
      </c>
      <c r="Q503" s="11">
        <v>830084433</v>
      </c>
      <c r="R503" s="11" t="s">
        <v>708</v>
      </c>
      <c r="S503" s="26">
        <v>37485</v>
      </c>
      <c r="T503" s="26"/>
      <c r="U503" s="26"/>
      <c r="V503" s="26">
        <v>37485</v>
      </c>
      <c r="W503" s="11" t="str">
        <f>VLOOKUP(MONTH(J503),'PLANO DISPONIBILIDADES 28-04-20'!$W$2:$X$13,2,0)</f>
        <v>DICIEMBRE</v>
      </c>
      <c r="X503" s="11" t="str">
        <f>VLOOKUP(L503,'PLANO PREDIS EJECUCIONES'!$J$2:$Y$217,16,0)</f>
        <v>3-1-2-01-02-00-0000-00</v>
      </c>
    </row>
    <row r="504" spans="1:24" x14ac:dyDescent="0.25">
      <c r="A504" s="11">
        <v>2018</v>
      </c>
      <c r="B504" s="11">
        <v>136</v>
      </c>
      <c r="C504" s="11">
        <v>1</v>
      </c>
      <c r="D504" s="11" t="s">
        <v>601</v>
      </c>
      <c r="E504" s="11" t="s">
        <v>890</v>
      </c>
      <c r="F504" s="11" t="s">
        <v>890</v>
      </c>
      <c r="G504" s="11" t="s">
        <v>542</v>
      </c>
      <c r="H504" s="11">
        <v>0</v>
      </c>
      <c r="I504" s="11">
        <v>866</v>
      </c>
      <c r="J504" s="225">
        <v>43453</v>
      </c>
      <c r="K504" s="225">
        <v>43453</v>
      </c>
      <c r="L504" s="11">
        <v>113</v>
      </c>
      <c r="M504" s="11">
        <v>91</v>
      </c>
      <c r="N504" s="11" t="s">
        <v>410</v>
      </c>
      <c r="O504" s="11">
        <v>87</v>
      </c>
      <c r="P504" s="11" t="s">
        <v>543</v>
      </c>
      <c r="Q504" s="11">
        <v>830089642</v>
      </c>
      <c r="R504" s="11" t="s">
        <v>649</v>
      </c>
      <c r="S504" s="26">
        <v>14750098</v>
      </c>
      <c r="T504" s="26"/>
      <c r="U504" s="26"/>
      <c r="V504" s="26">
        <v>14750098</v>
      </c>
      <c r="W504" s="11" t="str">
        <f>VLOOKUP(MONTH(J504),'PLANO DISPONIBILIDADES 28-04-20'!$W$2:$X$13,2,0)</f>
        <v>DICIEMBRE</v>
      </c>
      <c r="X504" s="11" t="str">
        <f>VLOOKUP(L504,'PLANO PREDIS EJECUCIONES'!$J$2:$Y$217,16,0)</f>
        <v>3-1-2-01-02-00-0000-00</v>
      </c>
    </row>
    <row r="505" spans="1:24" x14ac:dyDescent="0.25">
      <c r="A505" s="11">
        <v>2018</v>
      </c>
      <c r="B505" s="11">
        <v>136</v>
      </c>
      <c r="C505" s="11">
        <v>1</v>
      </c>
      <c r="D505" s="11" t="s">
        <v>601</v>
      </c>
      <c r="E505" s="11" t="s">
        <v>890</v>
      </c>
      <c r="F505" s="11" t="s">
        <v>890</v>
      </c>
      <c r="G505" s="11" t="s">
        <v>542</v>
      </c>
      <c r="H505" s="11">
        <v>0</v>
      </c>
      <c r="I505" s="11">
        <v>677</v>
      </c>
      <c r="J505" s="225">
        <v>43398</v>
      </c>
      <c r="K505" s="225">
        <v>43398</v>
      </c>
      <c r="L505" s="11">
        <v>182</v>
      </c>
      <c r="M505" s="11">
        <v>88</v>
      </c>
      <c r="N505" s="11" t="s">
        <v>538</v>
      </c>
      <c r="O505" s="11">
        <v>5</v>
      </c>
      <c r="P505" s="11" t="s">
        <v>543</v>
      </c>
      <c r="Q505" s="11">
        <v>899999061</v>
      </c>
      <c r="R505" s="11" t="s">
        <v>497</v>
      </c>
      <c r="S505" s="26">
        <v>100</v>
      </c>
      <c r="T505" s="26"/>
      <c r="U505" s="26"/>
      <c r="V505" s="26">
        <v>100</v>
      </c>
      <c r="W505" s="11" t="str">
        <f>VLOOKUP(MONTH(J505),'PLANO DISPONIBILIDADES 28-04-20'!$W$2:$X$13,2,0)</f>
        <v>OCTUBRE</v>
      </c>
      <c r="X505" s="11" t="e">
        <f>VLOOKUP(L505,'PLANO PREDIS EJECUCIONES'!$J$2:$Y$217,16,0)</f>
        <v>#N/A</v>
      </c>
    </row>
    <row r="506" spans="1:24" x14ac:dyDescent="0.25">
      <c r="A506" s="11">
        <v>2018</v>
      </c>
      <c r="B506" s="11">
        <v>136</v>
      </c>
      <c r="C506" s="11">
        <v>1</v>
      </c>
      <c r="D506" s="11" t="s">
        <v>601</v>
      </c>
      <c r="E506" s="11" t="s">
        <v>890</v>
      </c>
      <c r="F506" s="11" t="s">
        <v>890</v>
      </c>
      <c r="G506" s="11" t="s">
        <v>542</v>
      </c>
      <c r="H506" s="11">
        <v>0</v>
      </c>
      <c r="I506" s="11">
        <v>878</v>
      </c>
      <c r="J506" s="225">
        <v>43455</v>
      </c>
      <c r="K506" s="225">
        <v>43455</v>
      </c>
      <c r="L506" s="11">
        <v>217</v>
      </c>
      <c r="M506" s="11">
        <v>88</v>
      </c>
      <c r="N506" s="11" t="s">
        <v>538</v>
      </c>
      <c r="O506" s="11">
        <v>5</v>
      </c>
      <c r="P506" s="11" t="s">
        <v>543</v>
      </c>
      <c r="Q506" s="11">
        <v>899999061</v>
      </c>
      <c r="R506" s="11" t="s">
        <v>497</v>
      </c>
      <c r="S506" s="26">
        <v>1548555</v>
      </c>
      <c r="T506" s="26"/>
      <c r="U506" s="26"/>
      <c r="V506" s="26">
        <v>1548555</v>
      </c>
      <c r="W506" s="11" t="str">
        <f>VLOOKUP(MONTH(J506),'PLANO DISPONIBILIDADES 28-04-20'!$W$2:$X$13,2,0)</f>
        <v>DICIEMBRE</v>
      </c>
      <c r="X506" s="11" t="e">
        <f>VLOOKUP(L506,'PLANO PREDIS EJECUCIONES'!$J$2:$Y$217,16,0)</f>
        <v>#N/A</v>
      </c>
    </row>
    <row r="507" spans="1:24" x14ac:dyDescent="0.25">
      <c r="A507" s="11">
        <v>2018</v>
      </c>
      <c r="B507" s="11">
        <v>136</v>
      </c>
      <c r="C507" s="11">
        <v>1</v>
      </c>
      <c r="D507" s="11" t="s">
        <v>601</v>
      </c>
      <c r="E507" s="11" t="s">
        <v>890</v>
      </c>
      <c r="F507" s="11" t="s">
        <v>890</v>
      </c>
      <c r="G507" s="11" t="s">
        <v>542</v>
      </c>
      <c r="H507" s="11">
        <v>0</v>
      </c>
      <c r="I507" s="11">
        <v>127</v>
      </c>
      <c r="J507" s="225">
        <v>43182</v>
      </c>
      <c r="K507" s="225">
        <v>43182</v>
      </c>
      <c r="L507" s="11">
        <v>94</v>
      </c>
      <c r="M507" s="11">
        <v>88</v>
      </c>
      <c r="N507" s="11" t="s">
        <v>538</v>
      </c>
      <c r="O507" s="11">
        <v>5</v>
      </c>
      <c r="P507" s="11" t="s">
        <v>543</v>
      </c>
      <c r="Q507" s="11">
        <v>899999061</v>
      </c>
      <c r="R507" s="11" t="s">
        <v>497</v>
      </c>
      <c r="S507" s="26">
        <v>18564</v>
      </c>
      <c r="T507" s="26"/>
      <c r="U507" s="26"/>
      <c r="V507" s="26">
        <v>18564</v>
      </c>
      <c r="W507" s="11" t="str">
        <f>VLOOKUP(MONTH(J507),'PLANO DISPONIBILIDADES 28-04-20'!$W$2:$X$13,2,0)</f>
        <v>MARZO</v>
      </c>
      <c r="X507" s="11" t="e">
        <f>VLOOKUP(L507,'PLANO PREDIS EJECUCIONES'!$J$2:$Y$217,16,0)</f>
        <v>#N/A</v>
      </c>
    </row>
    <row r="508" spans="1:24" x14ac:dyDescent="0.25">
      <c r="A508" s="11">
        <v>2018</v>
      </c>
      <c r="B508" s="11">
        <v>136</v>
      </c>
      <c r="C508" s="11">
        <v>1</v>
      </c>
      <c r="D508" s="11" t="s">
        <v>601</v>
      </c>
      <c r="E508" s="11" t="s">
        <v>890</v>
      </c>
      <c r="F508" s="11" t="s">
        <v>890</v>
      </c>
      <c r="G508" s="11" t="s">
        <v>542</v>
      </c>
      <c r="H508" s="11">
        <v>0</v>
      </c>
      <c r="I508" s="11">
        <v>430</v>
      </c>
      <c r="J508" s="225">
        <v>43306</v>
      </c>
      <c r="K508" s="225">
        <v>43306</v>
      </c>
      <c r="L508" s="11">
        <v>129</v>
      </c>
      <c r="M508" s="11">
        <v>88</v>
      </c>
      <c r="N508" s="11" t="s">
        <v>538</v>
      </c>
      <c r="O508" s="11">
        <v>5</v>
      </c>
      <c r="P508" s="11" t="s">
        <v>543</v>
      </c>
      <c r="Q508" s="11">
        <v>899999061</v>
      </c>
      <c r="R508" s="11" t="s">
        <v>497</v>
      </c>
      <c r="S508" s="26">
        <v>198</v>
      </c>
      <c r="T508" s="26"/>
      <c r="U508" s="26"/>
      <c r="V508" s="26">
        <v>198</v>
      </c>
      <c r="W508" s="11" t="str">
        <f>VLOOKUP(MONTH(J508),'PLANO DISPONIBILIDADES 28-04-20'!$W$2:$X$13,2,0)</f>
        <v>JULIO</v>
      </c>
      <c r="X508" s="11" t="e">
        <f>VLOOKUP(L508,'PLANO PREDIS EJECUCIONES'!$J$2:$Y$217,16,0)</f>
        <v>#N/A</v>
      </c>
    </row>
    <row r="509" spans="1:24" x14ac:dyDescent="0.25">
      <c r="A509" s="11">
        <v>2018</v>
      </c>
      <c r="B509" s="11">
        <v>136</v>
      </c>
      <c r="C509" s="11">
        <v>1</v>
      </c>
      <c r="D509" s="11" t="s">
        <v>601</v>
      </c>
      <c r="E509" s="11" t="s">
        <v>890</v>
      </c>
      <c r="F509" s="11" t="s">
        <v>890</v>
      </c>
      <c r="G509" s="11" t="s">
        <v>542</v>
      </c>
      <c r="H509" s="11">
        <v>0</v>
      </c>
      <c r="I509" s="11">
        <v>677</v>
      </c>
      <c r="J509" s="225">
        <v>43398</v>
      </c>
      <c r="K509" s="225">
        <v>43398</v>
      </c>
      <c r="L509" s="11">
        <v>182</v>
      </c>
      <c r="M509" s="11">
        <v>88</v>
      </c>
      <c r="N509" s="11" t="s">
        <v>538</v>
      </c>
      <c r="O509" s="11">
        <v>5</v>
      </c>
      <c r="P509" s="11" t="s">
        <v>543</v>
      </c>
      <c r="Q509" s="11">
        <v>899999061</v>
      </c>
      <c r="R509" s="11" t="s">
        <v>497</v>
      </c>
      <c r="S509" s="26">
        <v>135</v>
      </c>
      <c r="T509" s="26"/>
      <c r="U509" s="26"/>
      <c r="V509" s="26">
        <v>135</v>
      </c>
      <c r="W509" s="11" t="str">
        <f>VLOOKUP(MONTH(J509),'PLANO DISPONIBILIDADES 28-04-20'!$W$2:$X$13,2,0)</f>
        <v>OCTUBRE</v>
      </c>
      <c r="X509" s="11" t="e">
        <f>VLOOKUP(L509,'PLANO PREDIS EJECUCIONES'!$J$2:$Y$217,16,0)</f>
        <v>#N/A</v>
      </c>
    </row>
    <row r="510" spans="1:24" x14ac:dyDescent="0.25">
      <c r="A510" s="11">
        <v>2018</v>
      </c>
      <c r="B510" s="11">
        <v>136</v>
      </c>
      <c r="C510" s="11">
        <v>1</v>
      </c>
      <c r="D510" s="11" t="s">
        <v>601</v>
      </c>
      <c r="E510" s="11" t="s">
        <v>890</v>
      </c>
      <c r="F510" s="11" t="s">
        <v>890</v>
      </c>
      <c r="G510" s="11" t="s">
        <v>542</v>
      </c>
      <c r="H510" s="11">
        <v>0</v>
      </c>
      <c r="I510" s="11">
        <v>878</v>
      </c>
      <c r="J510" s="225">
        <v>43455</v>
      </c>
      <c r="K510" s="225">
        <v>43455</v>
      </c>
      <c r="L510" s="11">
        <v>217</v>
      </c>
      <c r="M510" s="11">
        <v>88</v>
      </c>
      <c r="N510" s="11" t="s">
        <v>538</v>
      </c>
      <c r="O510" s="11">
        <v>5</v>
      </c>
      <c r="P510" s="11" t="s">
        <v>543</v>
      </c>
      <c r="Q510" s="11">
        <v>899999061</v>
      </c>
      <c r="R510" s="11" t="s">
        <v>497</v>
      </c>
      <c r="S510" s="26">
        <v>168</v>
      </c>
      <c r="T510" s="26"/>
      <c r="U510" s="26"/>
      <c r="V510" s="26">
        <v>168</v>
      </c>
      <c r="W510" s="11" t="str">
        <f>VLOOKUP(MONTH(J510),'PLANO DISPONIBILIDADES 28-04-20'!$W$2:$X$13,2,0)</f>
        <v>DICIEMBRE</v>
      </c>
      <c r="X510" s="11" t="e">
        <f>VLOOKUP(L510,'PLANO PREDIS EJECUCIONES'!$J$2:$Y$217,16,0)</f>
        <v>#N/A</v>
      </c>
    </row>
    <row r="511" spans="1:24" x14ac:dyDescent="0.25">
      <c r="A511" s="11">
        <v>2018</v>
      </c>
      <c r="B511" s="11">
        <v>136</v>
      </c>
      <c r="C511" s="11">
        <v>1</v>
      </c>
      <c r="D511" s="11" t="s">
        <v>601</v>
      </c>
      <c r="E511" s="11" t="s">
        <v>890</v>
      </c>
      <c r="F511" s="11" t="s">
        <v>890</v>
      </c>
      <c r="G511" s="11" t="s">
        <v>542</v>
      </c>
      <c r="H511" s="11">
        <v>0</v>
      </c>
      <c r="I511" s="11">
        <v>43</v>
      </c>
      <c r="J511" s="225">
        <v>43144</v>
      </c>
      <c r="K511" s="225">
        <v>43144</v>
      </c>
      <c r="L511" s="11">
        <v>81</v>
      </c>
      <c r="M511" s="11">
        <v>108</v>
      </c>
      <c r="N511" s="11" t="s">
        <v>538</v>
      </c>
      <c r="O511" s="11">
        <v>28</v>
      </c>
      <c r="P511" s="11" t="s">
        <v>541</v>
      </c>
      <c r="Q511" s="11">
        <v>51740995</v>
      </c>
      <c r="R511" s="11" t="s">
        <v>272</v>
      </c>
      <c r="S511" s="26">
        <v>2534423</v>
      </c>
      <c r="T511" s="26"/>
      <c r="U511" s="26"/>
      <c r="V511" s="26">
        <v>2534423</v>
      </c>
      <c r="W511" s="11" t="str">
        <f>VLOOKUP(MONTH(J511),'PLANO DISPONIBILIDADES 28-04-20'!$W$2:$X$13,2,0)</f>
        <v>FEBRERO</v>
      </c>
      <c r="X511" s="11" t="e">
        <f>VLOOKUP(L511,'PLANO PREDIS EJECUCIONES'!$J$2:$Y$217,16,0)</f>
        <v>#N/A</v>
      </c>
    </row>
    <row r="512" spans="1:24" x14ac:dyDescent="0.25">
      <c r="A512" s="11">
        <v>2018</v>
      </c>
      <c r="B512" s="11">
        <v>136</v>
      </c>
      <c r="C512" s="11">
        <v>1</v>
      </c>
      <c r="D512" s="11" t="s">
        <v>601</v>
      </c>
      <c r="E512" s="11" t="s">
        <v>890</v>
      </c>
      <c r="F512" s="11" t="s">
        <v>890</v>
      </c>
      <c r="G512" s="11" t="s">
        <v>542</v>
      </c>
      <c r="H512" s="11">
        <v>0</v>
      </c>
      <c r="I512" s="11">
        <v>128</v>
      </c>
      <c r="J512" s="225">
        <v>43182</v>
      </c>
      <c r="K512" s="225">
        <v>43182</v>
      </c>
      <c r="L512" s="11">
        <v>95</v>
      </c>
      <c r="M512" s="11">
        <v>117</v>
      </c>
      <c r="N512" s="11" t="s">
        <v>538</v>
      </c>
      <c r="O512" s="11">
        <v>65</v>
      </c>
      <c r="P512" s="11" t="s">
        <v>541</v>
      </c>
      <c r="Q512" s="11">
        <v>51740995</v>
      </c>
      <c r="R512" s="11" t="s">
        <v>272</v>
      </c>
      <c r="S512" s="26">
        <v>7907990</v>
      </c>
      <c r="T512" s="26"/>
      <c r="U512" s="26"/>
      <c r="V512" s="26">
        <v>7907990</v>
      </c>
      <c r="W512" s="11" t="str">
        <f>VLOOKUP(MONTH(J512),'PLANO DISPONIBILIDADES 28-04-20'!$W$2:$X$13,2,0)</f>
        <v>MARZO</v>
      </c>
      <c r="X512" s="11" t="e">
        <f>VLOOKUP(L512,'PLANO PREDIS EJECUCIONES'!$J$2:$Y$217,16,0)</f>
        <v>#N/A</v>
      </c>
    </row>
    <row r="513" spans="1:24" x14ac:dyDescent="0.25">
      <c r="A513" s="11">
        <v>2018</v>
      </c>
      <c r="B513" s="11">
        <v>136</v>
      </c>
      <c r="C513" s="11">
        <v>1</v>
      </c>
      <c r="D513" s="11" t="s">
        <v>601</v>
      </c>
      <c r="E513" s="11" t="s">
        <v>890</v>
      </c>
      <c r="F513" s="11" t="s">
        <v>890</v>
      </c>
      <c r="G513" s="11" t="s">
        <v>542</v>
      </c>
      <c r="H513" s="11">
        <v>0</v>
      </c>
      <c r="I513" s="11">
        <v>506</v>
      </c>
      <c r="J513" s="225">
        <v>43340</v>
      </c>
      <c r="K513" s="225">
        <v>43340</v>
      </c>
      <c r="L513" s="11">
        <v>145</v>
      </c>
      <c r="M513" s="11">
        <v>171</v>
      </c>
      <c r="N513" s="11" t="s">
        <v>538</v>
      </c>
      <c r="O513" s="11">
        <v>152</v>
      </c>
      <c r="P513" s="11" t="s">
        <v>541</v>
      </c>
      <c r="Q513" s="11">
        <v>19498970</v>
      </c>
      <c r="R513" s="11" t="s">
        <v>384</v>
      </c>
      <c r="S513" s="26">
        <v>1734521</v>
      </c>
      <c r="T513" s="26"/>
      <c r="U513" s="26"/>
      <c r="V513" s="26">
        <v>1734521</v>
      </c>
      <c r="W513" s="11" t="str">
        <f>VLOOKUP(MONTH(J513),'PLANO DISPONIBILIDADES 28-04-20'!$W$2:$X$13,2,0)</f>
        <v>AGOSTO</v>
      </c>
      <c r="X513" s="11" t="e">
        <f>VLOOKUP(L513,'PLANO PREDIS EJECUCIONES'!$J$2:$Y$217,16,0)</f>
        <v>#N/A</v>
      </c>
    </row>
    <row r="514" spans="1:24" x14ac:dyDescent="0.25">
      <c r="A514" s="11">
        <v>2018</v>
      </c>
      <c r="B514" s="11">
        <v>136</v>
      </c>
      <c r="C514" s="11">
        <v>1</v>
      </c>
      <c r="D514" s="11" t="s">
        <v>601</v>
      </c>
      <c r="E514" s="11" t="s">
        <v>890</v>
      </c>
      <c r="F514" s="11" t="s">
        <v>890</v>
      </c>
      <c r="G514" s="11" t="s">
        <v>542</v>
      </c>
      <c r="H514" s="11">
        <v>0</v>
      </c>
      <c r="I514" s="11">
        <v>515</v>
      </c>
      <c r="J514" s="225">
        <v>43348</v>
      </c>
      <c r="K514" s="225">
        <v>43348</v>
      </c>
      <c r="L514" s="11">
        <v>148</v>
      </c>
      <c r="M514" s="11">
        <v>178</v>
      </c>
      <c r="N514" s="11" t="s">
        <v>538</v>
      </c>
      <c r="O514" s="11">
        <v>155</v>
      </c>
      <c r="P514" s="11" t="s">
        <v>541</v>
      </c>
      <c r="Q514" s="11">
        <v>1013590021</v>
      </c>
      <c r="R514" s="11" t="s">
        <v>742</v>
      </c>
      <c r="S514" s="26">
        <v>1131480</v>
      </c>
      <c r="T514" s="26"/>
      <c r="U514" s="26"/>
      <c r="V514" s="26">
        <v>1131480</v>
      </c>
      <c r="W514" s="11" t="str">
        <f>VLOOKUP(MONTH(J514),'PLANO DISPONIBILIDADES 28-04-20'!$W$2:$X$13,2,0)</f>
        <v>SEPTIEMBRE</v>
      </c>
      <c r="X514" s="11" t="e">
        <f>VLOOKUP(L514,'PLANO PREDIS EJECUCIONES'!$J$2:$Y$217,16,0)</f>
        <v>#N/A</v>
      </c>
    </row>
    <row r="515" spans="1:24" x14ac:dyDescent="0.25">
      <c r="A515" s="11">
        <v>2018</v>
      </c>
      <c r="B515" s="11">
        <v>136</v>
      </c>
      <c r="C515" s="11">
        <v>1</v>
      </c>
      <c r="D515" s="11" t="s">
        <v>601</v>
      </c>
      <c r="E515" s="11" t="s">
        <v>890</v>
      </c>
      <c r="F515" s="11" t="s">
        <v>890</v>
      </c>
      <c r="G515" s="11" t="s">
        <v>542</v>
      </c>
      <c r="H515" s="11">
        <v>0</v>
      </c>
      <c r="I515" s="11">
        <v>516</v>
      </c>
      <c r="J515" s="225">
        <v>43348</v>
      </c>
      <c r="K515" s="225">
        <v>43348</v>
      </c>
      <c r="L515" s="11">
        <v>149</v>
      </c>
      <c r="M515" s="11">
        <v>178</v>
      </c>
      <c r="N515" s="11" t="s">
        <v>538</v>
      </c>
      <c r="O515" s="11">
        <v>155</v>
      </c>
      <c r="P515" s="11" t="s">
        <v>541</v>
      </c>
      <c r="Q515" s="11">
        <v>1018410117</v>
      </c>
      <c r="R515" s="11" t="s">
        <v>743</v>
      </c>
      <c r="S515" s="26">
        <v>1061015</v>
      </c>
      <c r="T515" s="26"/>
      <c r="U515" s="26"/>
      <c r="V515" s="26">
        <v>1061015</v>
      </c>
      <c r="W515" s="11" t="str">
        <f>VLOOKUP(MONTH(J515),'PLANO DISPONIBILIDADES 28-04-20'!$W$2:$X$13,2,0)</f>
        <v>SEPTIEMBRE</v>
      </c>
      <c r="X515" s="11" t="e">
        <f>VLOOKUP(L515,'PLANO PREDIS EJECUCIONES'!$J$2:$Y$217,16,0)</f>
        <v>#N/A</v>
      </c>
    </row>
    <row r="516" spans="1:24" x14ac:dyDescent="0.25">
      <c r="A516" s="11">
        <v>2018</v>
      </c>
      <c r="B516" s="11">
        <v>136</v>
      </c>
      <c r="C516" s="11">
        <v>1</v>
      </c>
      <c r="D516" s="11" t="s">
        <v>601</v>
      </c>
      <c r="E516" s="11" t="s">
        <v>890</v>
      </c>
      <c r="F516" s="11" t="s">
        <v>890</v>
      </c>
      <c r="G516" s="11" t="s">
        <v>542</v>
      </c>
      <c r="H516" s="11">
        <v>0</v>
      </c>
      <c r="I516" s="11">
        <v>517</v>
      </c>
      <c r="J516" s="225">
        <v>43348</v>
      </c>
      <c r="K516" s="225">
        <v>43348</v>
      </c>
      <c r="L516" s="11">
        <v>150</v>
      </c>
      <c r="M516" s="11">
        <v>178</v>
      </c>
      <c r="N516" s="11" t="s">
        <v>538</v>
      </c>
      <c r="O516" s="11">
        <v>155</v>
      </c>
      <c r="P516" s="11" t="s">
        <v>541</v>
      </c>
      <c r="Q516" s="11">
        <v>53001416</v>
      </c>
      <c r="R516" s="11" t="s">
        <v>744</v>
      </c>
      <c r="S516" s="26">
        <v>1061015</v>
      </c>
      <c r="T516" s="26"/>
      <c r="U516" s="26"/>
      <c r="V516" s="26">
        <v>1061015</v>
      </c>
      <c r="W516" s="11" t="str">
        <f>VLOOKUP(MONTH(J516),'PLANO DISPONIBILIDADES 28-04-20'!$W$2:$X$13,2,0)</f>
        <v>SEPTIEMBRE</v>
      </c>
      <c r="X516" s="11" t="e">
        <f>VLOOKUP(L516,'PLANO PREDIS EJECUCIONES'!$J$2:$Y$217,16,0)</f>
        <v>#N/A</v>
      </c>
    </row>
    <row r="517" spans="1:24" x14ac:dyDescent="0.25">
      <c r="A517" s="11">
        <v>2018</v>
      </c>
      <c r="B517" s="11">
        <v>136</v>
      </c>
      <c r="C517" s="11">
        <v>1</v>
      </c>
      <c r="D517" s="11" t="s">
        <v>601</v>
      </c>
      <c r="E517" s="11" t="s">
        <v>890</v>
      </c>
      <c r="F517" s="11" t="s">
        <v>890</v>
      </c>
      <c r="G517" s="11" t="s">
        <v>542</v>
      </c>
      <c r="H517" s="11">
        <v>0</v>
      </c>
      <c r="I517" s="11">
        <v>741</v>
      </c>
      <c r="J517" s="225">
        <v>43417</v>
      </c>
      <c r="K517" s="225">
        <v>43417</v>
      </c>
      <c r="L517" s="11">
        <v>186</v>
      </c>
      <c r="M517" s="11">
        <v>205</v>
      </c>
      <c r="N517" s="11" t="s">
        <v>538</v>
      </c>
      <c r="O517" s="11">
        <v>207</v>
      </c>
      <c r="P517" s="11" t="s">
        <v>541</v>
      </c>
      <c r="Q517" s="11">
        <v>28915546</v>
      </c>
      <c r="R517" s="11" t="s">
        <v>280</v>
      </c>
      <c r="S517" s="26">
        <v>2112378</v>
      </c>
      <c r="T517" s="26"/>
      <c r="U517" s="26"/>
      <c r="V517" s="26">
        <v>2112378</v>
      </c>
      <c r="W517" s="11" t="str">
        <f>VLOOKUP(MONTH(J517),'PLANO DISPONIBILIDADES 28-04-20'!$W$2:$X$13,2,0)</f>
        <v>NOVIEMBRE</v>
      </c>
      <c r="X517" s="11" t="e">
        <f>VLOOKUP(L517,'PLANO PREDIS EJECUCIONES'!$J$2:$Y$217,16,0)</f>
        <v>#N/A</v>
      </c>
    </row>
    <row r="518" spans="1:24" x14ac:dyDescent="0.25">
      <c r="A518" s="11">
        <v>2018</v>
      </c>
      <c r="B518" s="11">
        <v>136</v>
      </c>
      <c r="C518" s="11">
        <v>1</v>
      </c>
      <c r="D518" s="11" t="s">
        <v>601</v>
      </c>
      <c r="E518" s="11" t="s">
        <v>890</v>
      </c>
      <c r="F518" s="11" t="s">
        <v>890</v>
      </c>
      <c r="G518" s="11" t="s">
        <v>542</v>
      </c>
      <c r="H518" s="11">
        <v>0</v>
      </c>
      <c r="I518" s="11">
        <v>742</v>
      </c>
      <c r="J518" s="225">
        <v>43418</v>
      </c>
      <c r="K518" s="225">
        <v>43418</v>
      </c>
      <c r="L518" s="11">
        <v>185</v>
      </c>
      <c r="M518" s="11">
        <v>205</v>
      </c>
      <c r="N518" s="11" t="s">
        <v>538</v>
      </c>
      <c r="O518" s="11">
        <v>207</v>
      </c>
      <c r="P518" s="11" t="s">
        <v>541</v>
      </c>
      <c r="Q518" s="11">
        <v>35521959</v>
      </c>
      <c r="R518" s="11" t="s">
        <v>293</v>
      </c>
      <c r="S518" s="26">
        <v>2112378</v>
      </c>
      <c r="T518" s="26"/>
      <c r="U518" s="26"/>
      <c r="V518" s="26">
        <v>2112378</v>
      </c>
      <c r="W518" s="11" t="str">
        <f>VLOOKUP(MONTH(J518),'PLANO DISPONIBILIDADES 28-04-20'!$W$2:$X$13,2,0)</f>
        <v>NOVIEMBRE</v>
      </c>
      <c r="X518" s="11" t="e">
        <f>VLOOKUP(L518,'PLANO PREDIS EJECUCIONES'!$J$2:$Y$217,16,0)</f>
        <v>#N/A</v>
      </c>
    </row>
    <row r="519" spans="1:24" x14ac:dyDescent="0.25">
      <c r="A519" s="11">
        <v>2018</v>
      </c>
      <c r="B519" s="11">
        <v>136</v>
      </c>
      <c r="C519" s="11">
        <v>1</v>
      </c>
      <c r="D519" s="11" t="s">
        <v>601</v>
      </c>
      <c r="E519" s="11" t="s">
        <v>890</v>
      </c>
      <c r="F519" s="11" t="s">
        <v>890</v>
      </c>
      <c r="G519" s="11" t="s">
        <v>542</v>
      </c>
      <c r="H519" s="11">
        <v>0</v>
      </c>
      <c r="I519" s="11">
        <v>743</v>
      </c>
      <c r="J519" s="225">
        <v>43418</v>
      </c>
      <c r="K519" s="225">
        <v>43418</v>
      </c>
      <c r="L519" s="11">
        <v>190</v>
      </c>
      <c r="M519" s="11">
        <v>205</v>
      </c>
      <c r="N519" s="11" t="s">
        <v>538</v>
      </c>
      <c r="O519" s="11">
        <v>207</v>
      </c>
      <c r="P519" s="11" t="s">
        <v>541</v>
      </c>
      <c r="Q519" s="11">
        <v>28963444</v>
      </c>
      <c r="R519" s="11" t="s">
        <v>832</v>
      </c>
      <c r="S519" s="26">
        <v>1274298</v>
      </c>
      <c r="T519" s="26"/>
      <c r="U519" s="26"/>
      <c r="V519" s="26">
        <v>1274298</v>
      </c>
      <c r="W519" s="11" t="str">
        <f>VLOOKUP(MONTH(J519),'PLANO DISPONIBILIDADES 28-04-20'!$W$2:$X$13,2,0)</f>
        <v>NOVIEMBRE</v>
      </c>
      <c r="X519" s="11" t="e">
        <f>VLOOKUP(L519,'PLANO PREDIS EJECUCIONES'!$J$2:$Y$217,16,0)</f>
        <v>#N/A</v>
      </c>
    </row>
    <row r="520" spans="1:24" x14ac:dyDescent="0.25">
      <c r="A520" s="11">
        <v>2018</v>
      </c>
      <c r="B520" s="11">
        <v>136</v>
      </c>
      <c r="C520" s="11">
        <v>1</v>
      </c>
      <c r="D520" s="11" t="s">
        <v>601</v>
      </c>
      <c r="E520" s="11" t="s">
        <v>890</v>
      </c>
      <c r="F520" s="11" t="s">
        <v>890</v>
      </c>
      <c r="G520" s="11" t="s">
        <v>542</v>
      </c>
      <c r="H520" s="11">
        <v>0</v>
      </c>
      <c r="I520" s="11">
        <v>744</v>
      </c>
      <c r="J520" s="225">
        <v>43418</v>
      </c>
      <c r="K520" s="225">
        <v>43418</v>
      </c>
      <c r="L520" s="11">
        <v>187</v>
      </c>
      <c r="M520" s="11">
        <v>205</v>
      </c>
      <c r="N520" s="11" t="s">
        <v>538</v>
      </c>
      <c r="O520" s="11">
        <v>207</v>
      </c>
      <c r="P520" s="11" t="s">
        <v>541</v>
      </c>
      <c r="Q520" s="11">
        <v>80040965</v>
      </c>
      <c r="R520" s="11" t="s">
        <v>830</v>
      </c>
      <c r="S520" s="26">
        <v>1433481</v>
      </c>
      <c r="T520" s="26"/>
      <c r="U520" s="26"/>
      <c r="V520" s="26">
        <v>1433481</v>
      </c>
      <c r="W520" s="11" t="str">
        <f>VLOOKUP(MONTH(J520),'PLANO DISPONIBILIDADES 28-04-20'!$W$2:$X$13,2,0)</f>
        <v>NOVIEMBRE</v>
      </c>
      <c r="X520" s="11" t="e">
        <f>VLOOKUP(L520,'PLANO PREDIS EJECUCIONES'!$J$2:$Y$217,16,0)</f>
        <v>#N/A</v>
      </c>
    </row>
    <row r="521" spans="1:24" x14ac:dyDescent="0.25">
      <c r="A521" s="11">
        <v>2018</v>
      </c>
      <c r="B521" s="11">
        <v>136</v>
      </c>
      <c r="C521" s="11">
        <v>1</v>
      </c>
      <c r="D521" s="11" t="s">
        <v>601</v>
      </c>
      <c r="E521" s="11" t="s">
        <v>890</v>
      </c>
      <c r="F521" s="11" t="s">
        <v>890</v>
      </c>
      <c r="G521" s="11" t="s">
        <v>542</v>
      </c>
      <c r="H521" s="11">
        <v>0</v>
      </c>
      <c r="I521" s="11">
        <v>745</v>
      </c>
      <c r="J521" s="225">
        <v>43420</v>
      </c>
      <c r="K521" s="225">
        <v>43420</v>
      </c>
      <c r="L521" s="11">
        <v>193</v>
      </c>
      <c r="M521" s="11">
        <v>206</v>
      </c>
      <c r="N521" s="11" t="s">
        <v>538</v>
      </c>
      <c r="O521" s="11">
        <v>210</v>
      </c>
      <c r="P521" s="11" t="s">
        <v>541</v>
      </c>
      <c r="Q521" s="11">
        <v>51743499</v>
      </c>
      <c r="R521" s="11" t="s">
        <v>833</v>
      </c>
      <c r="S521" s="26">
        <v>2112378</v>
      </c>
      <c r="T521" s="26"/>
      <c r="U521" s="26"/>
      <c r="V521" s="26">
        <v>2112378</v>
      </c>
      <c r="W521" s="11" t="str">
        <f>VLOOKUP(MONTH(J521),'PLANO DISPONIBILIDADES 28-04-20'!$W$2:$X$13,2,0)</f>
        <v>NOVIEMBRE</v>
      </c>
      <c r="X521" s="11" t="e">
        <f>VLOOKUP(L521,'PLANO PREDIS EJECUCIONES'!$J$2:$Y$217,16,0)</f>
        <v>#N/A</v>
      </c>
    </row>
    <row r="522" spans="1:24" x14ac:dyDescent="0.25">
      <c r="A522" s="11">
        <v>2018</v>
      </c>
      <c r="B522" s="11">
        <v>136</v>
      </c>
      <c r="C522" s="11">
        <v>1</v>
      </c>
      <c r="D522" s="11" t="s">
        <v>601</v>
      </c>
      <c r="E522" s="11" t="s">
        <v>890</v>
      </c>
      <c r="F522" s="11" t="s">
        <v>890</v>
      </c>
      <c r="G522" s="11" t="s">
        <v>542</v>
      </c>
      <c r="H522" s="11">
        <v>0</v>
      </c>
      <c r="I522" s="11">
        <v>746</v>
      </c>
      <c r="J522" s="225">
        <v>43417</v>
      </c>
      <c r="K522" s="225">
        <v>43417</v>
      </c>
      <c r="L522" s="11">
        <v>188</v>
      </c>
      <c r="M522" s="11">
        <v>205</v>
      </c>
      <c r="N522" s="11" t="s">
        <v>538</v>
      </c>
      <c r="O522" s="11">
        <v>207</v>
      </c>
      <c r="P522" s="11" t="s">
        <v>541</v>
      </c>
      <c r="Q522" s="11">
        <v>6761621</v>
      </c>
      <c r="R522" s="11" t="s">
        <v>296</v>
      </c>
      <c r="S522" s="26">
        <v>1274298</v>
      </c>
      <c r="T522" s="26"/>
      <c r="U522" s="26"/>
      <c r="V522" s="26">
        <v>1274298</v>
      </c>
      <c r="W522" s="11" t="str">
        <f>VLOOKUP(MONTH(J522),'PLANO DISPONIBILIDADES 28-04-20'!$W$2:$X$13,2,0)</f>
        <v>NOVIEMBRE</v>
      </c>
      <c r="X522" s="11" t="e">
        <f>VLOOKUP(L522,'PLANO PREDIS EJECUCIONES'!$J$2:$Y$217,16,0)</f>
        <v>#N/A</v>
      </c>
    </row>
    <row r="523" spans="1:24" x14ac:dyDescent="0.25">
      <c r="A523" s="11">
        <v>2018</v>
      </c>
      <c r="B523" s="11">
        <v>136</v>
      </c>
      <c r="C523" s="11">
        <v>1</v>
      </c>
      <c r="D523" s="11" t="s">
        <v>601</v>
      </c>
      <c r="E523" s="11" t="s">
        <v>890</v>
      </c>
      <c r="F523" s="11" t="s">
        <v>890</v>
      </c>
      <c r="G523" s="11" t="s">
        <v>542</v>
      </c>
      <c r="H523" s="11">
        <v>0</v>
      </c>
      <c r="I523" s="11">
        <v>747</v>
      </c>
      <c r="J523" s="225">
        <v>43417</v>
      </c>
      <c r="K523" s="225">
        <v>43417</v>
      </c>
      <c r="L523" s="11">
        <v>189</v>
      </c>
      <c r="M523" s="11">
        <v>205</v>
      </c>
      <c r="N523" s="11" t="s">
        <v>538</v>
      </c>
      <c r="O523" s="11">
        <v>207</v>
      </c>
      <c r="P523" s="11" t="s">
        <v>541</v>
      </c>
      <c r="Q523" s="11">
        <v>79299847</v>
      </c>
      <c r="R523" s="11" t="s">
        <v>594</v>
      </c>
      <c r="S523" s="26">
        <v>1274298</v>
      </c>
      <c r="T523" s="26"/>
      <c r="U523" s="26"/>
      <c r="V523" s="26">
        <v>1274298</v>
      </c>
      <c r="W523" s="11" t="str">
        <f>VLOOKUP(MONTH(J523),'PLANO DISPONIBILIDADES 28-04-20'!$W$2:$X$13,2,0)</f>
        <v>NOVIEMBRE</v>
      </c>
      <c r="X523" s="11" t="e">
        <f>VLOOKUP(L523,'PLANO PREDIS EJECUCIONES'!$J$2:$Y$217,16,0)</f>
        <v>#N/A</v>
      </c>
    </row>
    <row r="524" spans="1:24" x14ac:dyDescent="0.25">
      <c r="A524" s="11">
        <v>2018</v>
      </c>
      <c r="B524" s="11">
        <v>136</v>
      </c>
      <c r="C524" s="11">
        <v>1</v>
      </c>
      <c r="D524" s="11" t="s">
        <v>601</v>
      </c>
      <c r="E524" s="11" t="s">
        <v>890</v>
      </c>
      <c r="F524" s="11" t="s">
        <v>890</v>
      </c>
      <c r="G524" s="11" t="s">
        <v>542</v>
      </c>
      <c r="H524" s="11">
        <v>0</v>
      </c>
      <c r="I524" s="11">
        <v>108</v>
      </c>
      <c r="J524" s="225">
        <v>43175</v>
      </c>
      <c r="K524" s="225">
        <v>43175</v>
      </c>
      <c r="L524" s="11">
        <v>91</v>
      </c>
      <c r="M524" s="11">
        <v>88</v>
      </c>
      <c r="N524" s="11" t="s">
        <v>538</v>
      </c>
      <c r="O524" s="11">
        <v>5</v>
      </c>
      <c r="P524" s="11" t="s">
        <v>543</v>
      </c>
      <c r="Q524" s="11">
        <v>899999061</v>
      </c>
      <c r="R524" s="11" t="s">
        <v>497</v>
      </c>
      <c r="S524" s="26">
        <v>387</v>
      </c>
      <c r="T524" s="26"/>
      <c r="U524" s="26"/>
      <c r="V524" s="26">
        <v>387</v>
      </c>
      <c r="W524" s="11" t="str">
        <f>VLOOKUP(MONTH(J524),'PLANO DISPONIBILIDADES 28-04-20'!$W$2:$X$13,2,0)</f>
        <v>MARZO</v>
      </c>
      <c r="X524" s="11" t="e">
        <f>VLOOKUP(L524,'PLANO PREDIS EJECUCIONES'!$J$2:$Y$217,16,0)</f>
        <v>#N/A</v>
      </c>
    </row>
    <row r="525" spans="1:24" x14ac:dyDescent="0.25">
      <c r="A525" s="11">
        <v>2018</v>
      </c>
      <c r="B525" s="11">
        <v>136</v>
      </c>
      <c r="C525" s="11">
        <v>1</v>
      </c>
      <c r="D525" s="11" t="s">
        <v>601</v>
      </c>
      <c r="E525" s="11" t="s">
        <v>890</v>
      </c>
      <c r="F525" s="11" t="s">
        <v>890</v>
      </c>
      <c r="G525" s="11" t="s">
        <v>542</v>
      </c>
      <c r="H525" s="11">
        <v>0</v>
      </c>
      <c r="I525" s="11">
        <v>127</v>
      </c>
      <c r="J525" s="225">
        <v>43182</v>
      </c>
      <c r="K525" s="225">
        <v>43182</v>
      </c>
      <c r="L525" s="11">
        <v>94</v>
      </c>
      <c r="M525" s="11">
        <v>88</v>
      </c>
      <c r="N525" s="11" t="s">
        <v>538</v>
      </c>
      <c r="O525" s="11">
        <v>5</v>
      </c>
      <c r="P525" s="11" t="s">
        <v>543</v>
      </c>
      <c r="Q525" s="11">
        <v>899999061</v>
      </c>
      <c r="R525" s="11" t="s">
        <v>497</v>
      </c>
      <c r="S525" s="26">
        <v>21</v>
      </c>
      <c r="T525" s="26"/>
      <c r="U525" s="26"/>
      <c r="V525" s="26">
        <v>21</v>
      </c>
      <c r="W525" s="11" t="str">
        <f>VLOOKUP(MONTH(J525),'PLANO DISPONIBILIDADES 28-04-20'!$W$2:$X$13,2,0)</f>
        <v>MARZO</v>
      </c>
      <c r="X525" s="11" t="e">
        <f>VLOOKUP(L525,'PLANO PREDIS EJECUCIONES'!$J$2:$Y$217,16,0)</f>
        <v>#N/A</v>
      </c>
    </row>
    <row r="526" spans="1:24" x14ac:dyDescent="0.25">
      <c r="A526" s="11">
        <v>2018</v>
      </c>
      <c r="B526" s="11">
        <v>136</v>
      </c>
      <c r="C526" s="11">
        <v>1</v>
      </c>
      <c r="D526" s="11" t="s">
        <v>601</v>
      </c>
      <c r="E526" s="11" t="s">
        <v>890</v>
      </c>
      <c r="F526" s="11" t="s">
        <v>890</v>
      </c>
      <c r="G526" s="11" t="s">
        <v>542</v>
      </c>
      <c r="H526" s="11">
        <v>0</v>
      </c>
      <c r="I526" s="11">
        <v>213</v>
      </c>
      <c r="J526" s="225">
        <v>43215</v>
      </c>
      <c r="K526" s="225">
        <v>43215</v>
      </c>
      <c r="L526" s="11">
        <v>104</v>
      </c>
      <c r="M526" s="11">
        <v>88</v>
      </c>
      <c r="N526" s="11" t="s">
        <v>538</v>
      </c>
      <c r="O526" s="11">
        <v>5</v>
      </c>
      <c r="P526" s="11" t="s">
        <v>543</v>
      </c>
      <c r="Q526" s="11">
        <v>899999061</v>
      </c>
      <c r="R526" s="11" t="s">
        <v>497</v>
      </c>
      <c r="S526" s="26">
        <v>2048</v>
      </c>
      <c r="T526" s="26"/>
      <c r="U526" s="26"/>
      <c r="V526" s="26">
        <v>2048</v>
      </c>
      <c r="W526" s="11" t="str">
        <f>VLOOKUP(MONTH(J526),'PLANO DISPONIBILIDADES 28-04-20'!$W$2:$X$13,2,0)</f>
        <v>ABRIL</v>
      </c>
      <c r="X526" s="11" t="e">
        <f>VLOOKUP(L526,'PLANO PREDIS EJECUCIONES'!$J$2:$Y$217,16,0)</f>
        <v>#N/A</v>
      </c>
    </row>
    <row r="527" spans="1:24" x14ac:dyDescent="0.25">
      <c r="A527" s="11">
        <v>2018</v>
      </c>
      <c r="B527" s="11">
        <v>136</v>
      </c>
      <c r="C527" s="11">
        <v>1</v>
      </c>
      <c r="D527" s="11" t="s">
        <v>601</v>
      </c>
      <c r="E527" s="11" t="s">
        <v>890</v>
      </c>
      <c r="F527" s="11" t="s">
        <v>890</v>
      </c>
      <c r="G527" s="11" t="s">
        <v>542</v>
      </c>
      <c r="H527" s="11">
        <v>0</v>
      </c>
      <c r="I527" s="11">
        <v>283</v>
      </c>
      <c r="J527" s="225">
        <v>43243</v>
      </c>
      <c r="K527" s="225">
        <v>43243</v>
      </c>
      <c r="L527" s="11">
        <v>112</v>
      </c>
      <c r="M527" s="11">
        <v>88</v>
      </c>
      <c r="N527" s="11" t="s">
        <v>538</v>
      </c>
      <c r="O527" s="11">
        <v>5</v>
      </c>
      <c r="P527" s="11" t="s">
        <v>543</v>
      </c>
      <c r="Q527" s="11">
        <v>899999061</v>
      </c>
      <c r="R527" s="11" t="s">
        <v>497</v>
      </c>
      <c r="S527" s="26">
        <v>1483</v>
      </c>
      <c r="T527" s="26"/>
      <c r="U527" s="26"/>
      <c r="V527" s="26">
        <v>1483</v>
      </c>
      <c r="W527" s="11" t="str">
        <f>VLOOKUP(MONTH(J527),'PLANO DISPONIBILIDADES 28-04-20'!$W$2:$X$13,2,0)</f>
        <v>MAYO</v>
      </c>
      <c r="X527" s="11" t="e">
        <f>VLOOKUP(L527,'PLANO PREDIS EJECUCIONES'!$J$2:$Y$217,16,0)</f>
        <v>#N/A</v>
      </c>
    </row>
    <row r="528" spans="1:24" x14ac:dyDescent="0.25">
      <c r="A528" s="11">
        <v>2018</v>
      </c>
      <c r="B528" s="11">
        <v>136</v>
      </c>
      <c r="C528" s="11">
        <v>1</v>
      </c>
      <c r="D528" s="11" t="s">
        <v>601</v>
      </c>
      <c r="E528" s="11" t="s">
        <v>890</v>
      </c>
      <c r="F528" s="11" t="s">
        <v>890</v>
      </c>
      <c r="G528" s="11" t="s">
        <v>542</v>
      </c>
      <c r="H528" s="11">
        <v>0</v>
      </c>
      <c r="I528" s="11">
        <v>346</v>
      </c>
      <c r="J528" s="225">
        <v>43271</v>
      </c>
      <c r="K528" s="225">
        <v>43271</v>
      </c>
      <c r="L528" s="11">
        <v>99</v>
      </c>
      <c r="M528" s="11">
        <v>118</v>
      </c>
      <c r="N528" s="11" t="s">
        <v>608</v>
      </c>
      <c r="O528" s="11">
        <v>83</v>
      </c>
      <c r="P528" s="11" t="s">
        <v>543</v>
      </c>
      <c r="Q528" s="11">
        <v>900062917</v>
      </c>
      <c r="R528" s="11" t="s">
        <v>607</v>
      </c>
      <c r="S528" s="26">
        <v>23217062</v>
      </c>
      <c r="T528" s="26"/>
      <c r="U528" s="26"/>
      <c r="V528" s="26">
        <v>23217062</v>
      </c>
      <c r="W528" s="11" t="str">
        <f>VLOOKUP(MONTH(J528),'PLANO DISPONIBILIDADES 28-04-20'!$W$2:$X$13,2,0)</f>
        <v>JUNIO</v>
      </c>
      <c r="X528" s="11" t="str">
        <f>VLOOKUP(L528,'PLANO PREDIS EJECUCIONES'!$J$2:$Y$217,16,0)</f>
        <v>3-1-2-02-03-00-0000-00</v>
      </c>
    </row>
    <row r="529" spans="1:24" x14ac:dyDescent="0.25">
      <c r="A529" s="11">
        <v>2018</v>
      </c>
      <c r="B529" s="11">
        <v>136</v>
      </c>
      <c r="C529" s="11">
        <v>1</v>
      </c>
      <c r="D529" s="11" t="s">
        <v>601</v>
      </c>
      <c r="E529" s="11" t="s">
        <v>890</v>
      </c>
      <c r="F529" s="11" t="s">
        <v>890</v>
      </c>
      <c r="G529" s="11" t="s">
        <v>542</v>
      </c>
      <c r="H529" s="11">
        <v>0</v>
      </c>
      <c r="I529" s="11">
        <v>347</v>
      </c>
      <c r="J529" s="225">
        <v>43271</v>
      </c>
      <c r="K529" s="225">
        <v>43271</v>
      </c>
      <c r="L529" s="11">
        <v>108</v>
      </c>
      <c r="M529" s="11">
        <v>127</v>
      </c>
      <c r="N529" s="11" t="s">
        <v>410</v>
      </c>
      <c r="O529" s="11">
        <v>85</v>
      </c>
      <c r="P529" s="11" t="s">
        <v>543</v>
      </c>
      <c r="Q529" s="11">
        <v>830077380</v>
      </c>
      <c r="R529" s="11" t="s">
        <v>650</v>
      </c>
      <c r="S529" s="26">
        <v>168772173</v>
      </c>
      <c r="T529" s="26"/>
      <c r="U529" s="26"/>
      <c r="V529" s="26">
        <v>168772173</v>
      </c>
      <c r="W529" s="11" t="str">
        <f>VLOOKUP(MONTH(J529),'PLANO DISPONIBILIDADES 28-04-20'!$W$2:$X$13,2,0)</f>
        <v>JUNIO</v>
      </c>
      <c r="X529" s="11" t="str">
        <f>VLOOKUP(L529,'PLANO PREDIS EJECUCIONES'!$J$2:$Y$217,16,0)</f>
        <v>3-1-2-02-03-00-0000-00</v>
      </c>
    </row>
    <row r="530" spans="1:24" x14ac:dyDescent="0.25">
      <c r="A530" s="11">
        <v>2018</v>
      </c>
      <c r="B530" s="11">
        <v>136</v>
      </c>
      <c r="C530" s="11">
        <v>1</v>
      </c>
      <c r="D530" s="11" t="s">
        <v>601</v>
      </c>
      <c r="E530" s="11" t="s">
        <v>890</v>
      </c>
      <c r="F530" s="11" t="s">
        <v>890</v>
      </c>
      <c r="G530" s="11" t="s">
        <v>542</v>
      </c>
      <c r="H530" s="11">
        <v>0</v>
      </c>
      <c r="I530" s="11">
        <v>348</v>
      </c>
      <c r="J530" s="225">
        <v>43271</v>
      </c>
      <c r="K530" s="225">
        <v>43271</v>
      </c>
      <c r="L530" s="11">
        <v>109</v>
      </c>
      <c r="M530" s="11">
        <v>127</v>
      </c>
      <c r="N530" s="11" t="s">
        <v>410</v>
      </c>
      <c r="O530" s="11">
        <v>86</v>
      </c>
      <c r="P530" s="11" t="s">
        <v>543</v>
      </c>
      <c r="Q530" s="11">
        <v>830077380</v>
      </c>
      <c r="R530" s="11" t="s">
        <v>650</v>
      </c>
      <c r="S530" s="26">
        <v>897612</v>
      </c>
      <c r="T530" s="26"/>
      <c r="U530" s="26"/>
      <c r="V530" s="26">
        <v>897612</v>
      </c>
      <c r="W530" s="11" t="str">
        <f>VLOOKUP(MONTH(J530),'PLANO DISPONIBILIDADES 28-04-20'!$W$2:$X$13,2,0)</f>
        <v>JUNIO</v>
      </c>
      <c r="X530" s="11" t="str">
        <f>VLOOKUP(L530,'PLANO PREDIS EJECUCIONES'!$J$2:$Y$217,16,0)</f>
        <v>3-1-2-02-03-00-0000-00</v>
      </c>
    </row>
    <row r="531" spans="1:24" x14ac:dyDescent="0.25">
      <c r="A531" s="11">
        <v>2018</v>
      </c>
      <c r="B531" s="11">
        <v>136</v>
      </c>
      <c r="C531" s="11">
        <v>1</v>
      </c>
      <c r="D531" s="11" t="s">
        <v>601</v>
      </c>
      <c r="E531" s="11" t="s">
        <v>890</v>
      </c>
      <c r="F531" s="11" t="s">
        <v>890</v>
      </c>
      <c r="G531" s="11" t="s">
        <v>542</v>
      </c>
      <c r="H531" s="11">
        <v>0</v>
      </c>
      <c r="I531" s="11">
        <v>351</v>
      </c>
      <c r="J531" s="225">
        <v>43276</v>
      </c>
      <c r="K531" s="225">
        <v>43276</v>
      </c>
      <c r="L531" s="11">
        <v>99</v>
      </c>
      <c r="M531" s="11">
        <v>118</v>
      </c>
      <c r="N531" s="11" t="s">
        <v>608</v>
      </c>
      <c r="O531" s="11">
        <v>83</v>
      </c>
      <c r="P531" s="11" t="s">
        <v>543</v>
      </c>
      <c r="Q531" s="11">
        <v>900062917</v>
      </c>
      <c r="R531" s="11" t="s">
        <v>607</v>
      </c>
      <c r="S531" s="26">
        <v>30252365</v>
      </c>
      <c r="T531" s="26"/>
      <c r="U531" s="26"/>
      <c r="V531" s="26">
        <v>30252365</v>
      </c>
      <c r="W531" s="11" t="str">
        <f>VLOOKUP(MONTH(J531),'PLANO DISPONIBILIDADES 28-04-20'!$W$2:$X$13,2,0)</f>
        <v>JUNIO</v>
      </c>
      <c r="X531" s="11" t="str">
        <f>VLOOKUP(L531,'PLANO PREDIS EJECUCIONES'!$J$2:$Y$217,16,0)</f>
        <v>3-1-2-02-03-00-0000-00</v>
      </c>
    </row>
    <row r="532" spans="1:24" x14ac:dyDescent="0.25">
      <c r="A532" s="11">
        <v>2018</v>
      </c>
      <c r="B532" s="11">
        <v>136</v>
      </c>
      <c r="C532" s="11">
        <v>1</v>
      </c>
      <c r="D532" s="11" t="s">
        <v>601</v>
      </c>
      <c r="E532" s="11" t="s">
        <v>890</v>
      </c>
      <c r="F532" s="11" t="s">
        <v>890</v>
      </c>
      <c r="G532" s="11" t="s">
        <v>542</v>
      </c>
      <c r="H532" s="11">
        <v>0</v>
      </c>
      <c r="I532" s="11">
        <v>354</v>
      </c>
      <c r="J532" s="225">
        <v>43276</v>
      </c>
      <c r="K532" s="225">
        <v>43276</v>
      </c>
      <c r="L532" s="11">
        <v>119</v>
      </c>
      <c r="M532" s="11">
        <v>88</v>
      </c>
      <c r="N532" s="11" t="s">
        <v>538</v>
      </c>
      <c r="O532" s="11">
        <v>5</v>
      </c>
      <c r="P532" s="11" t="s">
        <v>543</v>
      </c>
      <c r="Q532" s="11">
        <v>899999061</v>
      </c>
      <c r="R532" s="11" t="s">
        <v>497</v>
      </c>
      <c r="S532" s="26">
        <v>2156</v>
      </c>
      <c r="T532" s="26"/>
      <c r="U532" s="26"/>
      <c r="V532" s="26">
        <v>2156</v>
      </c>
      <c r="W532" s="11" t="str">
        <f>VLOOKUP(MONTH(J532),'PLANO DISPONIBILIDADES 28-04-20'!$W$2:$X$13,2,0)</f>
        <v>JUNIO</v>
      </c>
      <c r="X532" s="11" t="e">
        <f>VLOOKUP(L532,'PLANO PREDIS EJECUCIONES'!$J$2:$Y$217,16,0)</f>
        <v>#N/A</v>
      </c>
    </row>
    <row r="533" spans="1:24" x14ac:dyDescent="0.25">
      <c r="A533" s="11">
        <v>2018</v>
      </c>
      <c r="B533" s="11">
        <v>136</v>
      </c>
      <c r="C533" s="11">
        <v>1</v>
      </c>
      <c r="D533" s="11" t="s">
        <v>601</v>
      </c>
      <c r="E533" s="11" t="s">
        <v>890</v>
      </c>
      <c r="F533" s="11" t="s">
        <v>890</v>
      </c>
      <c r="G533" s="11" t="s">
        <v>542</v>
      </c>
      <c r="H533" s="11">
        <v>0</v>
      </c>
      <c r="I533" s="11">
        <v>426</v>
      </c>
      <c r="J533" s="225">
        <v>43294</v>
      </c>
      <c r="K533" s="225">
        <v>43294</v>
      </c>
      <c r="L533" s="11">
        <v>99</v>
      </c>
      <c r="M533" s="11">
        <v>118</v>
      </c>
      <c r="N533" s="11" t="s">
        <v>608</v>
      </c>
      <c r="O533" s="11">
        <v>83</v>
      </c>
      <c r="P533" s="11" t="s">
        <v>543</v>
      </c>
      <c r="Q533" s="11">
        <v>900062917</v>
      </c>
      <c r="R533" s="11" t="s">
        <v>607</v>
      </c>
      <c r="S533" s="26">
        <v>30171061</v>
      </c>
      <c r="T533" s="26"/>
      <c r="U533" s="26"/>
      <c r="V533" s="26">
        <v>30171061</v>
      </c>
      <c r="W533" s="11" t="str">
        <f>VLOOKUP(MONTH(J533),'PLANO DISPONIBILIDADES 28-04-20'!$W$2:$X$13,2,0)</f>
        <v>JULIO</v>
      </c>
      <c r="X533" s="11" t="str">
        <f>VLOOKUP(L533,'PLANO PREDIS EJECUCIONES'!$J$2:$Y$217,16,0)</f>
        <v>3-1-2-02-03-00-0000-00</v>
      </c>
    </row>
    <row r="534" spans="1:24" x14ac:dyDescent="0.25">
      <c r="A534" s="11">
        <v>2018</v>
      </c>
      <c r="B534" s="11">
        <v>136</v>
      </c>
      <c r="C534" s="11">
        <v>1</v>
      </c>
      <c r="D534" s="11" t="s">
        <v>601</v>
      </c>
      <c r="E534" s="11" t="s">
        <v>890</v>
      </c>
      <c r="F534" s="11" t="s">
        <v>890</v>
      </c>
      <c r="G534" s="11" t="s">
        <v>542</v>
      </c>
      <c r="H534" s="11">
        <v>0</v>
      </c>
      <c r="I534" s="11">
        <v>429</v>
      </c>
      <c r="J534" s="225">
        <v>43306</v>
      </c>
      <c r="K534" s="225">
        <v>43306</v>
      </c>
      <c r="L534" s="11">
        <v>107</v>
      </c>
      <c r="M534" s="11">
        <v>120</v>
      </c>
      <c r="N534" s="11" t="s">
        <v>491</v>
      </c>
      <c r="O534" s="11">
        <v>84</v>
      </c>
      <c r="P534" s="11" t="s">
        <v>543</v>
      </c>
      <c r="Q534" s="11">
        <v>830122566</v>
      </c>
      <c r="R534" s="11" t="s">
        <v>648</v>
      </c>
      <c r="S534" s="26">
        <v>1614257</v>
      </c>
      <c r="T534" s="26"/>
      <c r="U534" s="26"/>
      <c r="V534" s="26">
        <v>1614257</v>
      </c>
      <c r="W534" s="11" t="str">
        <f>VLOOKUP(MONTH(J534),'PLANO DISPONIBILIDADES 28-04-20'!$W$2:$X$13,2,0)</f>
        <v>JULIO</v>
      </c>
      <c r="X534" s="11" t="str">
        <f>VLOOKUP(L534,'PLANO PREDIS EJECUCIONES'!$J$2:$Y$217,16,0)</f>
        <v>3-1-2-02-03-00-0000-00</v>
      </c>
    </row>
    <row r="535" spans="1:24" x14ac:dyDescent="0.25">
      <c r="A535" s="11">
        <v>2018</v>
      </c>
      <c r="B535" s="11">
        <v>136</v>
      </c>
      <c r="C535" s="11">
        <v>1</v>
      </c>
      <c r="D535" s="11" t="s">
        <v>601</v>
      </c>
      <c r="E535" s="11" t="s">
        <v>890</v>
      </c>
      <c r="F535" s="11" t="s">
        <v>890</v>
      </c>
      <c r="G535" s="11" t="s">
        <v>542</v>
      </c>
      <c r="H535" s="11">
        <v>0</v>
      </c>
      <c r="I535" s="11">
        <v>430</v>
      </c>
      <c r="J535" s="225">
        <v>43306</v>
      </c>
      <c r="K535" s="225">
        <v>43306</v>
      </c>
      <c r="L535" s="11">
        <v>129</v>
      </c>
      <c r="M535" s="11">
        <v>88</v>
      </c>
      <c r="N535" s="11" t="s">
        <v>538</v>
      </c>
      <c r="O535" s="11">
        <v>5</v>
      </c>
      <c r="P535" s="11" t="s">
        <v>543</v>
      </c>
      <c r="Q535" s="11">
        <v>899999061</v>
      </c>
      <c r="R535" s="11" t="s">
        <v>497</v>
      </c>
      <c r="S535" s="26">
        <v>193</v>
      </c>
      <c r="T535" s="26"/>
      <c r="U535" s="26"/>
      <c r="V535" s="26">
        <v>193</v>
      </c>
      <c r="W535" s="11" t="str">
        <f>VLOOKUP(MONTH(J535),'PLANO DISPONIBILIDADES 28-04-20'!$W$2:$X$13,2,0)</f>
        <v>JULIO</v>
      </c>
      <c r="X535" s="11" t="e">
        <f>VLOOKUP(L535,'PLANO PREDIS EJECUCIONES'!$J$2:$Y$217,16,0)</f>
        <v>#N/A</v>
      </c>
    </row>
    <row r="536" spans="1:24" x14ac:dyDescent="0.25">
      <c r="A536" s="11">
        <v>2018</v>
      </c>
      <c r="B536" s="11">
        <v>136</v>
      </c>
      <c r="C536" s="11">
        <v>1</v>
      </c>
      <c r="D536" s="11" t="s">
        <v>601</v>
      </c>
      <c r="E536" s="11" t="s">
        <v>890</v>
      </c>
      <c r="F536" s="11" t="s">
        <v>890</v>
      </c>
      <c r="G536" s="11" t="s">
        <v>542</v>
      </c>
      <c r="H536" s="11">
        <v>0</v>
      </c>
      <c r="I536" s="11">
        <v>431</v>
      </c>
      <c r="J536" s="225">
        <v>43306</v>
      </c>
      <c r="K536" s="225">
        <v>43306</v>
      </c>
      <c r="L536" s="11">
        <v>99</v>
      </c>
      <c r="M536" s="11">
        <v>118</v>
      </c>
      <c r="N536" s="11" t="s">
        <v>608</v>
      </c>
      <c r="O536" s="11">
        <v>83</v>
      </c>
      <c r="P536" s="11" t="s">
        <v>543</v>
      </c>
      <c r="Q536" s="11">
        <v>900062917</v>
      </c>
      <c r="R536" s="11" t="s">
        <v>607</v>
      </c>
      <c r="S536" s="26">
        <v>1390365</v>
      </c>
      <c r="T536" s="26"/>
      <c r="U536" s="26"/>
      <c r="V536" s="26">
        <v>1390365</v>
      </c>
      <c r="W536" s="11" t="str">
        <f>VLOOKUP(MONTH(J536),'PLANO DISPONIBILIDADES 28-04-20'!$W$2:$X$13,2,0)</f>
        <v>JULIO</v>
      </c>
      <c r="X536" s="11" t="str">
        <f>VLOOKUP(L536,'PLANO PREDIS EJECUCIONES'!$J$2:$Y$217,16,0)</f>
        <v>3-1-2-02-03-00-0000-00</v>
      </c>
    </row>
    <row r="537" spans="1:24" x14ac:dyDescent="0.25">
      <c r="A537" s="11">
        <v>2018</v>
      </c>
      <c r="B537" s="11">
        <v>136</v>
      </c>
      <c r="C537" s="11">
        <v>1</v>
      </c>
      <c r="D537" s="11" t="s">
        <v>601</v>
      </c>
      <c r="E537" s="11" t="s">
        <v>890</v>
      </c>
      <c r="F537" s="11" t="s">
        <v>890</v>
      </c>
      <c r="G537" s="11" t="s">
        <v>542</v>
      </c>
      <c r="H537" s="11">
        <v>0</v>
      </c>
      <c r="I537" s="11">
        <v>499</v>
      </c>
      <c r="J537" s="225">
        <v>43336</v>
      </c>
      <c r="K537" s="225">
        <v>43336</v>
      </c>
      <c r="L537" s="11">
        <v>115</v>
      </c>
      <c r="M537" s="11">
        <v>126</v>
      </c>
      <c r="N537" s="11" t="s">
        <v>410</v>
      </c>
      <c r="O537" s="11">
        <v>89</v>
      </c>
      <c r="P537" s="11" t="s">
        <v>543</v>
      </c>
      <c r="Q537" s="11">
        <v>899999115</v>
      </c>
      <c r="R537" s="11" t="s">
        <v>653</v>
      </c>
      <c r="S537" s="26">
        <v>23458</v>
      </c>
      <c r="T537" s="26"/>
      <c r="U537" s="26"/>
      <c r="V537" s="26">
        <v>23458</v>
      </c>
      <c r="W537" s="11" t="str">
        <f>VLOOKUP(MONTH(J537),'PLANO DISPONIBILIDADES 28-04-20'!$W$2:$X$13,2,0)</f>
        <v>AGOSTO</v>
      </c>
      <c r="X537" s="11" t="str">
        <f>VLOOKUP(L537,'PLANO PREDIS EJECUCIONES'!$J$2:$Y$217,16,0)</f>
        <v>3-1-2-02-03-00-0000-00</v>
      </c>
    </row>
    <row r="538" spans="1:24" x14ac:dyDescent="0.25">
      <c r="A538" s="11">
        <v>2018</v>
      </c>
      <c r="B538" s="11">
        <v>136</v>
      </c>
      <c r="C538" s="11">
        <v>1</v>
      </c>
      <c r="D538" s="11" t="s">
        <v>601</v>
      </c>
      <c r="E538" s="11" t="s">
        <v>890</v>
      </c>
      <c r="F538" s="11" t="s">
        <v>890</v>
      </c>
      <c r="G538" s="11" t="s">
        <v>542</v>
      </c>
      <c r="H538" s="11">
        <v>0</v>
      </c>
      <c r="I538" s="11">
        <v>503</v>
      </c>
      <c r="J538" s="225">
        <v>43340</v>
      </c>
      <c r="K538" s="225">
        <v>43340</v>
      </c>
      <c r="L538" s="11">
        <v>107</v>
      </c>
      <c r="M538" s="11">
        <v>120</v>
      </c>
      <c r="N538" s="11" t="s">
        <v>491</v>
      </c>
      <c r="O538" s="11">
        <v>84</v>
      </c>
      <c r="P538" s="11" t="s">
        <v>543</v>
      </c>
      <c r="Q538" s="11">
        <v>830122566</v>
      </c>
      <c r="R538" s="11" t="s">
        <v>648</v>
      </c>
      <c r="S538" s="26">
        <v>805088</v>
      </c>
      <c r="T538" s="26"/>
      <c r="U538" s="26"/>
      <c r="V538" s="26">
        <v>805088</v>
      </c>
      <c r="W538" s="11" t="str">
        <f>VLOOKUP(MONTH(J538),'PLANO DISPONIBILIDADES 28-04-20'!$W$2:$X$13,2,0)</f>
        <v>AGOSTO</v>
      </c>
      <c r="X538" s="11" t="str">
        <f>VLOOKUP(L538,'PLANO PREDIS EJECUCIONES'!$J$2:$Y$217,16,0)</f>
        <v>3-1-2-02-03-00-0000-00</v>
      </c>
    </row>
    <row r="539" spans="1:24" x14ac:dyDescent="0.25">
      <c r="A539" s="11">
        <v>2018</v>
      </c>
      <c r="B539" s="11">
        <v>136</v>
      </c>
      <c r="C539" s="11">
        <v>1</v>
      </c>
      <c r="D539" s="11" t="s">
        <v>601</v>
      </c>
      <c r="E539" s="11" t="s">
        <v>890</v>
      </c>
      <c r="F539" s="11" t="s">
        <v>890</v>
      </c>
      <c r="G539" s="11" t="s">
        <v>542</v>
      </c>
      <c r="H539" s="11">
        <v>0</v>
      </c>
      <c r="I539" s="11">
        <v>504</v>
      </c>
      <c r="J539" s="225">
        <v>43340</v>
      </c>
      <c r="K539" s="225">
        <v>43340</v>
      </c>
      <c r="L539" s="11">
        <v>143</v>
      </c>
      <c r="M539" s="11">
        <v>88</v>
      </c>
      <c r="N539" s="11" t="s">
        <v>538</v>
      </c>
      <c r="O539" s="11">
        <v>5</v>
      </c>
      <c r="P539" s="11" t="s">
        <v>543</v>
      </c>
      <c r="Q539" s="11">
        <v>899999061</v>
      </c>
      <c r="R539" s="11" t="s">
        <v>497</v>
      </c>
      <c r="S539" s="26">
        <v>4296</v>
      </c>
      <c r="T539" s="26"/>
      <c r="U539" s="26"/>
      <c r="V539" s="26">
        <v>4296</v>
      </c>
      <c r="W539" s="11" t="str">
        <f>VLOOKUP(MONTH(J539),'PLANO DISPONIBILIDADES 28-04-20'!$W$2:$X$13,2,0)</f>
        <v>AGOSTO</v>
      </c>
      <c r="X539" s="11" t="e">
        <f>VLOOKUP(L539,'PLANO PREDIS EJECUCIONES'!$J$2:$Y$217,16,0)</f>
        <v>#N/A</v>
      </c>
    </row>
    <row r="540" spans="1:24" x14ac:dyDescent="0.25">
      <c r="A540" s="11">
        <v>2018</v>
      </c>
      <c r="B540" s="11">
        <v>136</v>
      </c>
      <c r="C540" s="11">
        <v>1</v>
      </c>
      <c r="D540" s="11" t="s">
        <v>601</v>
      </c>
      <c r="E540" s="11" t="s">
        <v>890</v>
      </c>
      <c r="F540" s="11" t="s">
        <v>890</v>
      </c>
      <c r="G540" s="11" t="s">
        <v>542</v>
      </c>
      <c r="H540" s="11">
        <v>0</v>
      </c>
      <c r="I540" s="11">
        <v>507</v>
      </c>
      <c r="J540" s="225">
        <v>43340</v>
      </c>
      <c r="K540" s="225">
        <v>43340</v>
      </c>
      <c r="L540" s="11">
        <v>99</v>
      </c>
      <c r="M540" s="11">
        <v>118</v>
      </c>
      <c r="N540" s="11" t="s">
        <v>608</v>
      </c>
      <c r="O540" s="11">
        <v>83</v>
      </c>
      <c r="P540" s="11" t="s">
        <v>543</v>
      </c>
      <c r="Q540" s="11">
        <v>900062917</v>
      </c>
      <c r="R540" s="11" t="s">
        <v>607</v>
      </c>
      <c r="S540" s="26">
        <v>501</v>
      </c>
      <c r="T540" s="26"/>
      <c r="U540" s="26"/>
      <c r="V540" s="26">
        <v>501</v>
      </c>
      <c r="W540" s="11" t="str">
        <f>VLOOKUP(MONTH(J540),'PLANO DISPONIBILIDADES 28-04-20'!$W$2:$X$13,2,0)</f>
        <v>AGOSTO</v>
      </c>
      <c r="X540" s="11" t="str">
        <f>VLOOKUP(L540,'PLANO PREDIS EJECUCIONES'!$J$2:$Y$217,16,0)</f>
        <v>3-1-2-02-03-00-0000-00</v>
      </c>
    </row>
    <row r="541" spans="1:24" x14ac:dyDescent="0.25">
      <c r="A541" s="11">
        <v>2018</v>
      </c>
      <c r="B541" s="11">
        <v>136</v>
      </c>
      <c r="C541" s="11">
        <v>1</v>
      </c>
      <c r="D541" s="11" t="s">
        <v>601</v>
      </c>
      <c r="E541" s="11" t="s">
        <v>890</v>
      </c>
      <c r="F541" s="11" t="s">
        <v>890</v>
      </c>
      <c r="G541" s="11" t="s">
        <v>542</v>
      </c>
      <c r="H541" s="11">
        <v>0</v>
      </c>
      <c r="I541" s="11">
        <v>508</v>
      </c>
      <c r="J541" s="225">
        <v>43340</v>
      </c>
      <c r="K541" s="225">
        <v>43340</v>
      </c>
      <c r="L541" s="11">
        <v>120</v>
      </c>
      <c r="M541" s="11">
        <v>139</v>
      </c>
      <c r="N541" s="11" t="s">
        <v>608</v>
      </c>
      <c r="O541" s="11">
        <v>90</v>
      </c>
      <c r="P541" s="11" t="s">
        <v>543</v>
      </c>
      <c r="Q541" s="11">
        <v>900062917</v>
      </c>
      <c r="R541" s="11" t="s">
        <v>607</v>
      </c>
      <c r="S541" s="26">
        <v>29553264</v>
      </c>
      <c r="T541" s="26"/>
      <c r="U541" s="26"/>
      <c r="V541" s="26">
        <v>29553264</v>
      </c>
      <c r="W541" s="11" t="str">
        <f>VLOOKUP(MONTH(J541),'PLANO DISPONIBILIDADES 28-04-20'!$W$2:$X$13,2,0)</f>
        <v>AGOSTO</v>
      </c>
      <c r="X541" s="11" t="str">
        <f>VLOOKUP(L541,'PLANO PREDIS EJECUCIONES'!$J$2:$Y$217,16,0)</f>
        <v>3-1-2-02-03-00-0000-00</v>
      </c>
    </row>
    <row r="542" spans="1:24" x14ac:dyDescent="0.25">
      <c r="A542" s="11">
        <v>2018</v>
      </c>
      <c r="B542" s="11">
        <v>136</v>
      </c>
      <c r="C542" s="11">
        <v>1</v>
      </c>
      <c r="D542" s="11" t="s">
        <v>601</v>
      </c>
      <c r="E542" s="11" t="s">
        <v>890</v>
      </c>
      <c r="F542" s="11" t="s">
        <v>890</v>
      </c>
      <c r="G542" s="11" t="s">
        <v>542</v>
      </c>
      <c r="H542" s="11">
        <v>0</v>
      </c>
      <c r="I542" s="11">
        <v>579</v>
      </c>
      <c r="J542" s="225">
        <v>43363</v>
      </c>
      <c r="K542" s="225">
        <v>43363</v>
      </c>
      <c r="L542" s="11">
        <v>115</v>
      </c>
      <c r="M542" s="11">
        <v>126</v>
      </c>
      <c r="N542" s="11" t="s">
        <v>410</v>
      </c>
      <c r="O542" s="11">
        <v>89</v>
      </c>
      <c r="P542" s="11" t="s">
        <v>543</v>
      </c>
      <c r="Q542" s="11">
        <v>899999115</v>
      </c>
      <c r="R542" s="11" t="s">
        <v>653</v>
      </c>
      <c r="S542" s="26">
        <v>1254471</v>
      </c>
      <c r="T542" s="26"/>
      <c r="U542" s="26"/>
      <c r="V542" s="26">
        <v>1254471</v>
      </c>
      <c r="W542" s="11" t="str">
        <f>VLOOKUP(MONTH(J542),'PLANO DISPONIBILIDADES 28-04-20'!$W$2:$X$13,2,0)</f>
        <v>SEPTIEMBRE</v>
      </c>
      <c r="X542" s="11" t="str">
        <f>VLOOKUP(L542,'PLANO PREDIS EJECUCIONES'!$J$2:$Y$217,16,0)</f>
        <v>3-1-2-02-03-00-0000-00</v>
      </c>
    </row>
    <row r="543" spans="1:24" x14ac:dyDescent="0.25">
      <c r="A543" s="11">
        <v>2018</v>
      </c>
      <c r="B543" s="11">
        <v>136</v>
      </c>
      <c r="C543" s="11">
        <v>1</v>
      </c>
      <c r="D543" s="11" t="s">
        <v>601</v>
      </c>
      <c r="E543" s="11" t="s">
        <v>890</v>
      </c>
      <c r="F543" s="11" t="s">
        <v>890</v>
      </c>
      <c r="G543" s="11" t="s">
        <v>542</v>
      </c>
      <c r="H543" s="11">
        <v>0</v>
      </c>
      <c r="I543" s="11">
        <v>588</v>
      </c>
      <c r="J543" s="225">
        <v>43363</v>
      </c>
      <c r="K543" s="225">
        <v>43363</v>
      </c>
      <c r="L543" s="11">
        <v>120</v>
      </c>
      <c r="M543" s="11">
        <v>139</v>
      </c>
      <c r="N543" s="11" t="s">
        <v>608</v>
      </c>
      <c r="O543" s="11">
        <v>90</v>
      </c>
      <c r="P543" s="11" t="s">
        <v>543</v>
      </c>
      <c r="Q543" s="11">
        <v>900062917</v>
      </c>
      <c r="R543" s="11" t="s">
        <v>607</v>
      </c>
      <c r="S543" s="26">
        <v>30937123</v>
      </c>
      <c r="T543" s="26"/>
      <c r="U543" s="26"/>
      <c r="V543" s="26">
        <v>30937123</v>
      </c>
      <c r="W543" s="11" t="str">
        <f>VLOOKUP(MONTH(J543),'PLANO DISPONIBILIDADES 28-04-20'!$W$2:$X$13,2,0)</f>
        <v>SEPTIEMBRE</v>
      </c>
      <c r="X543" s="11" t="str">
        <f>VLOOKUP(L543,'PLANO PREDIS EJECUCIONES'!$J$2:$Y$217,16,0)</f>
        <v>3-1-2-02-03-00-0000-00</v>
      </c>
    </row>
    <row r="544" spans="1:24" x14ac:dyDescent="0.25">
      <c r="A544" s="11">
        <v>2018</v>
      </c>
      <c r="B544" s="11">
        <v>136</v>
      </c>
      <c r="C544" s="11">
        <v>1</v>
      </c>
      <c r="D544" s="11" t="s">
        <v>601</v>
      </c>
      <c r="E544" s="11" t="s">
        <v>890</v>
      </c>
      <c r="F544" s="11" t="s">
        <v>890</v>
      </c>
      <c r="G544" s="11" t="s">
        <v>542</v>
      </c>
      <c r="H544" s="11">
        <v>0</v>
      </c>
      <c r="I544" s="11">
        <v>589</v>
      </c>
      <c r="J544" s="225">
        <v>43363</v>
      </c>
      <c r="K544" s="225">
        <v>43363</v>
      </c>
      <c r="L544" s="11">
        <v>166</v>
      </c>
      <c r="M544" s="11">
        <v>88</v>
      </c>
      <c r="N544" s="11" t="s">
        <v>538</v>
      </c>
      <c r="O544" s="11">
        <v>5</v>
      </c>
      <c r="P544" s="11" t="s">
        <v>543</v>
      </c>
      <c r="Q544" s="11">
        <v>899999061</v>
      </c>
      <c r="R544" s="11" t="s">
        <v>497</v>
      </c>
      <c r="S544" s="26">
        <v>2865</v>
      </c>
      <c r="T544" s="26"/>
      <c r="U544" s="26"/>
      <c r="V544" s="26">
        <v>2865</v>
      </c>
      <c r="W544" s="11" t="str">
        <f>VLOOKUP(MONTH(J544),'PLANO DISPONIBILIDADES 28-04-20'!$W$2:$X$13,2,0)</f>
        <v>SEPTIEMBRE</v>
      </c>
      <c r="X544" s="11" t="e">
        <f>VLOOKUP(L544,'PLANO PREDIS EJECUCIONES'!$J$2:$Y$217,16,0)</f>
        <v>#N/A</v>
      </c>
    </row>
    <row r="545" spans="1:24" x14ac:dyDescent="0.25">
      <c r="A545" s="11">
        <v>2018</v>
      </c>
      <c r="B545" s="11">
        <v>136</v>
      </c>
      <c r="C545" s="11">
        <v>1</v>
      </c>
      <c r="D545" s="11" t="s">
        <v>601</v>
      </c>
      <c r="E545" s="11" t="s">
        <v>890</v>
      </c>
      <c r="F545" s="11" t="s">
        <v>890</v>
      </c>
      <c r="G545" s="11" t="s">
        <v>542</v>
      </c>
      <c r="H545" s="11">
        <v>0</v>
      </c>
      <c r="I545" s="11">
        <v>667</v>
      </c>
      <c r="J545" s="225">
        <v>43392</v>
      </c>
      <c r="K545" s="225">
        <v>43392</v>
      </c>
      <c r="L545" s="11">
        <v>120</v>
      </c>
      <c r="M545" s="11">
        <v>139</v>
      </c>
      <c r="N545" s="11" t="s">
        <v>608</v>
      </c>
      <c r="O545" s="11">
        <v>90</v>
      </c>
      <c r="P545" s="11" t="s">
        <v>543</v>
      </c>
      <c r="Q545" s="11">
        <v>900062917</v>
      </c>
      <c r="R545" s="11" t="s">
        <v>607</v>
      </c>
      <c r="S545" s="26">
        <v>33598394</v>
      </c>
      <c r="T545" s="26"/>
      <c r="U545" s="26"/>
      <c r="V545" s="26">
        <v>33598394</v>
      </c>
      <c r="W545" s="11" t="str">
        <f>VLOOKUP(MONTH(J545),'PLANO DISPONIBILIDADES 28-04-20'!$W$2:$X$13,2,0)</f>
        <v>OCTUBRE</v>
      </c>
      <c r="X545" s="11" t="str">
        <f>VLOOKUP(L545,'PLANO PREDIS EJECUCIONES'!$J$2:$Y$217,16,0)</f>
        <v>3-1-2-02-03-00-0000-00</v>
      </c>
    </row>
    <row r="546" spans="1:24" x14ac:dyDescent="0.25">
      <c r="A546" s="11">
        <v>2018</v>
      </c>
      <c r="B546" s="11">
        <v>136</v>
      </c>
      <c r="C546" s="11">
        <v>1</v>
      </c>
      <c r="D546" s="11" t="s">
        <v>601</v>
      </c>
      <c r="E546" s="11" t="s">
        <v>890</v>
      </c>
      <c r="F546" s="11" t="s">
        <v>890</v>
      </c>
      <c r="G546" s="11" t="s">
        <v>542</v>
      </c>
      <c r="H546" s="11">
        <v>0</v>
      </c>
      <c r="I546" s="11">
        <v>671</v>
      </c>
      <c r="J546" s="225">
        <v>43398</v>
      </c>
      <c r="K546" s="225">
        <v>43398</v>
      </c>
      <c r="L546" s="11">
        <v>115</v>
      </c>
      <c r="M546" s="11">
        <v>126</v>
      </c>
      <c r="N546" s="11" t="s">
        <v>410</v>
      </c>
      <c r="O546" s="11">
        <v>89</v>
      </c>
      <c r="P546" s="11" t="s">
        <v>543</v>
      </c>
      <c r="Q546" s="11">
        <v>899999115</v>
      </c>
      <c r="R546" s="11" t="s">
        <v>653</v>
      </c>
      <c r="S546" s="26">
        <v>1541050</v>
      </c>
      <c r="T546" s="26"/>
      <c r="U546" s="26"/>
      <c r="V546" s="26">
        <v>1541050</v>
      </c>
      <c r="W546" s="11" t="str">
        <f>VLOOKUP(MONTH(J546),'PLANO DISPONIBILIDADES 28-04-20'!$W$2:$X$13,2,0)</f>
        <v>OCTUBRE</v>
      </c>
      <c r="X546" s="11" t="str">
        <f>VLOOKUP(L546,'PLANO PREDIS EJECUCIONES'!$J$2:$Y$217,16,0)</f>
        <v>3-1-2-02-03-00-0000-00</v>
      </c>
    </row>
    <row r="547" spans="1:24" x14ac:dyDescent="0.25">
      <c r="A547" s="11">
        <v>2018</v>
      </c>
      <c r="B547" s="11">
        <v>136</v>
      </c>
      <c r="C547" s="11">
        <v>1</v>
      </c>
      <c r="D547" s="11" t="s">
        <v>601</v>
      </c>
      <c r="E547" s="11" t="s">
        <v>890</v>
      </c>
      <c r="F547" s="11" t="s">
        <v>890</v>
      </c>
      <c r="G547" s="11" t="s">
        <v>542</v>
      </c>
      <c r="H547" s="11">
        <v>0</v>
      </c>
      <c r="I547" s="11">
        <v>674</v>
      </c>
      <c r="J547" s="225">
        <v>43398</v>
      </c>
      <c r="K547" s="225">
        <v>43398</v>
      </c>
      <c r="L547" s="11">
        <v>107</v>
      </c>
      <c r="M547" s="11">
        <v>120</v>
      </c>
      <c r="N547" s="11" t="s">
        <v>491</v>
      </c>
      <c r="O547" s="11">
        <v>84</v>
      </c>
      <c r="P547" s="11" t="s">
        <v>543</v>
      </c>
      <c r="Q547" s="11">
        <v>830122566</v>
      </c>
      <c r="R547" s="11" t="s">
        <v>648</v>
      </c>
      <c r="S547" s="26">
        <v>1706172</v>
      </c>
      <c r="T547" s="26"/>
      <c r="U547" s="26"/>
      <c r="V547" s="26">
        <v>1706172</v>
      </c>
      <c r="W547" s="11" t="str">
        <f>VLOOKUP(MONTH(J547),'PLANO DISPONIBILIDADES 28-04-20'!$W$2:$X$13,2,0)</f>
        <v>OCTUBRE</v>
      </c>
      <c r="X547" s="11" t="str">
        <f>VLOOKUP(L547,'PLANO PREDIS EJECUCIONES'!$J$2:$Y$217,16,0)</f>
        <v>3-1-2-02-03-00-0000-00</v>
      </c>
    </row>
    <row r="548" spans="1:24" x14ac:dyDescent="0.25">
      <c r="A548" s="11">
        <v>2018</v>
      </c>
      <c r="B548" s="11">
        <v>136</v>
      </c>
      <c r="C548" s="11">
        <v>1</v>
      </c>
      <c r="D548" s="11" t="s">
        <v>601</v>
      </c>
      <c r="E548" s="11" t="s">
        <v>890</v>
      </c>
      <c r="F548" s="11" t="s">
        <v>890</v>
      </c>
      <c r="G548" s="11" t="s">
        <v>542</v>
      </c>
      <c r="H548" s="11">
        <v>0</v>
      </c>
      <c r="I548" s="11">
        <v>677</v>
      </c>
      <c r="J548" s="225">
        <v>43398</v>
      </c>
      <c r="K548" s="225">
        <v>43398</v>
      </c>
      <c r="L548" s="11">
        <v>182</v>
      </c>
      <c r="M548" s="11">
        <v>88</v>
      </c>
      <c r="N548" s="11" t="s">
        <v>538</v>
      </c>
      <c r="O548" s="11">
        <v>5</v>
      </c>
      <c r="P548" s="11" t="s">
        <v>543</v>
      </c>
      <c r="Q548" s="11">
        <v>899999061</v>
      </c>
      <c r="R548" s="11" t="s">
        <v>497</v>
      </c>
      <c r="S548" s="26">
        <v>166</v>
      </c>
      <c r="T548" s="26"/>
      <c r="U548" s="26"/>
      <c r="V548" s="26">
        <v>166</v>
      </c>
      <c r="W548" s="11" t="str">
        <f>VLOOKUP(MONTH(J548),'PLANO DISPONIBILIDADES 28-04-20'!$W$2:$X$13,2,0)</f>
        <v>OCTUBRE</v>
      </c>
      <c r="X548" s="11" t="e">
        <f>VLOOKUP(L548,'PLANO PREDIS EJECUCIONES'!$J$2:$Y$217,16,0)</f>
        <v>#N/A</v>
      </c>
    </row>
    <row r="549" spans="1:24" x14ac:dyDescent="0.25">
      <c r="A549" s="11">
        <v>2018</v>
      </c>
      <c r="B549" s="11">
        <v>136</v>
      </c>
      <c r="C549" s="11">
        <v>1</v>
      </c>
      <c r="D549" s="11" t="s">
        <v>601</v>
      </c>
      <c r="E549" s="11" t="s">
        <v>890</v>
      </c>
      <c r="F549" s="11" t="s">
        <v>890</v>
      </c>
      <c r="G549" s="11" t="s">
        <v>542</v>
      </c>
      <c r="H549" s="11">
        <v>0</v>
      </c>
      <c r="I549" s="11">
        <v>758</v>
      </c>
      <c r="J549" s="225">
        <v>43420</v>
      </c>
      <c r="K549" s="225">
        <v>43420</v>
      </c>
      <c r="L549" s="11">
        <v>120</v>
      </c>
      <c r="M549" s="11">
        <v>139</v>
      </c>
      <c r="N549" s="11" t="s">
        <v>608</v>
      </c>
      <c r="O549" s="11">
        <v>90</v>
      </c>
      <c r="P549" s="11" t="s">
        <v>543</v>
      </c>
      <c r="Q549" s="11">
        <v>900062917</v>
      </c>
      <c r="R549" s="11" t="s">
        <v>607</v>
      </c>
      <c r="S549" s="26">
        <v>33444040</v>
      </c>
      <c r="T549" s="26"/>
      <c r="U549" s="26"/>
      <c r="V549" s="26">
        <v>33444040</v>
      </c>
      <c r="W549" s="11" t="str">
        <f>VLOOKUP(MONTH(J549),'PLANO DISPONIBILIDADES 28-04-20'!$W$2:$X$13,2,0)</f>
        <v>NOVIEMBRE</v>
      </c>
      <c r="X549" s="11" t="str">
        <f>VLOOKUP(L549,'PLANO PREDIS EJECUCIONES'!$J$2:$Y$217,16,0)</f>
        <v>3-1-2-02-03-00-0000-00</v>
      </c>
    </row>
    <row r="550" spans="1:24" x14ac:dyDescent="0.25">
      <c r="A550" s="11">
        <v>2018</v>
      </c>
      <c r="B550" s="11">
        <v>136</v>
      </c>
      <c r="C550" s="11">
        <v>1</v>
      </c>
      <c r="D550" s="11" t="s">
        <v>601</v>
      </c>
      <c r="E550" s="11" t="s">
        <v>890</v>
      </c>
      <c r="F550" s="11" t="s">
        <v>890</v>
      </c>
      <c r="G550" s="11" t="s">
        <v>542</v>
      </c>
      <c r="H550" s="11">
        <v>0</v>
      </c>
      <c r="I550" s="11">
        <v>768</v>
      </c>
      <c r="J550" s="225">
        <v>43427</v>
      </c>
      <c r="K550" s="225">
        <v>43427</v>
      </c>
      <c r="L550" s="11">
        <v>107</v>
      </c>
      <c r="M550" s="11">
        <v>120</v>
      </c>
      <c r="N550" s="11" t="s">
        <v>491</v>
      </c>
      <c r="O550" s="11">
        <v>84</v>
      </c>
      <c r="P550" s="11" t="s">
        <v>543</v>
      </c>
      <c r="Q550" s="11">
        <v>830122566</v>
      </c>
      <c r="R550" s="11" t="s">
        <v>648</v>
      </c>
      <c r="S550" s="26">
        <v>853086</v>
      </c>
      <c r="T550" s="26"/>
      <c r="U550" s="26"/>
      <c r="V550" s="26">
        <v>853086</v>
      </c>
      <c r="W550" s="11" t="str">
        <f>VLOOKUP(MONTH(J550),'PLANO DISPONIBILIDADES 28-04-20'!$W$2:$X$13,2,0)</f>
        <v>NOVIEMBRE</v>
      </c>
      <c r="X550" s="11" t="str">
        <f>VLOOKUP(L550,'PLANO PREDIS EJECUCIONES'!$J$2:$Y$217,16,0)</f>
        <v>3-1-2-02-03-00-0000-00</v>
      </c>
    </row>
    <row r="551" spans="1:24" x14ac:dyDescent="0.25">
      <c r="A551" s="11">
        <v>2018</v>
      </c>
      <c r="B551" s="11">
        <v>136</v>
      </c>
      <c r="C551" s="11">
        <v>1</v>
      </c>
      <c r="D551" s="11" t="s">
        <v>601</v>
      </c>
      <c r="E551" s="11" t="s">
        <v>890</v>
      </c>
      <c r="F551" s="11" t="s">
        <v>890</v>
      </c>
      <c r="G551" s="11" t="s">
        <v>542</v>
      </c>
      <c r="H551" s="11">
        <v>0</v>
      </c>
      <c r="I551" s="11">
        <v>771</v>
      </c>
      <c r="J551" s="225">
        <v>43431</v>
      </c>
      <c r="K551" s="225">
        <v>43431</v>
      </c>
      <c r="L551" s="11">
        <v>203</v>
      </c>
      <c r="M551" s="11">
        <v>88</v>
      </c>
      <c r="N551" s="11" t="s">
        <v>538</v>
      </c>
      <c r="O551" s="11">
        <v>5</v>
      </c>
      <c r="P551" s="11" t="s">
        <v>543</v>
      </c>
      <c r="Q551" s="11">
        <v>899999061</v>
      </c>
      <c r="R551" s="11" t="s">
        <v>497</v>
      </c>
      <c r="S551" s="26">
        <v>2601</v>
      </c>
      <c r="T551" s="26"/>
      <c r="U551" s="26"/>
      <c r="V551" s="26">
        <v>2601</v>
      </c>
      <c r="W551" s="11" t="str">
        <f>VLOOKUP(MONTH(J551),'PLANO DISPONIBILIDADES 28-04-20'!$W$2:$X$13,2,0)</f>
        <v>NOVIEMBRE</v>
      </c>
      <c r="X551" s="11" t="e">
        <f>VLOOKUP(L551,'PLANO PREDIS EJECUCIONES'!$J$2:$Y$217,16,0)</f>
        <v>#N/A</v>
      </c>
    </row>
    <row r="552" spans="1:24" x14ac:dyDescent="0.25">
      <c r="A552" s="11">
        <v>2018</v>
      </c>
      <c r="B552" s="11">
        <v>136</v>
      </c>
      <c r="C552" s="11">
        <v>1</v>
      </c>
      <c r="D552" s="11" t="s">
        <v>601</v>
      </c>
      <c r="E552" s="11" t="s">
        <v>890</v>
      </c>
      <c r="F552" s="11" t="s">
        <v>890</v>
      </c>
      <c r="G552" s="11" t="s">
        <v>542</v>
      </c>
      <c r="H552" s="11">
        <v>0</v>
      </c>
      <c r="I552" s="11">
        <v>845</v>
      </c>
      <c r="J552" s="225">
        <v>43448</v>
      </c>
      <c r="K552" s="225">
        <v>43448</v>
      </c>
      <c r="L552" s="11">
        <v>120</v>
      </c>
      <c r="M552" s="11">
        <v>139</v>
      </c>
      <c r="N552" s="11" t="s">
        <v>608</v>
      </c>
      <c r="O552" s="11">
        <v>90</v>
      </c>
      <c r="P552" s="11" t="s">
        <v>543</v>
      </c>
      <c r="Q552" s="11">
        <v>900062917</v>
      </c>
      <c r="R552" s="11" t="s">
        <v>607</v>
      </c>
      <c r="S552" s="26">
        <v>36035302</v>
      </c>
      <c r="T552" s="26"/>
      <c r="U552" s="26"/>
      <c r="V552" s="26">
        <v>36035302</v>
      </c>
      <c r="W552" s="11" t="str">
        <f>VLOOKUP(MONTH(J552),'PLANO DISPONIBILIDADES 28-04-20'!$W$2:$X$13,2,0)</f>
        <v>DICIEMBRE</v>
      </c>
      <c r="X552" s="11" t="str">
        <f>VLOOKUP(L552,'PLANO PREDIS EJECUCIONES'!$J$2:$Y$217,16,0)</f>
        <v>3-1-2-02-03-00-0000-00</v>
      </c>
    </row>
    <row r="553" spans="1:24" x14ac:dyDescent="0.25">
      <c r="A553" s="11">
        <v>2018</v>
      </c>
      <c r="B553" s="11">
        <v>136</v>
      </c>
      <c r="C553" s="11">
        <v>1</v>
      </c>
      <c r="D553" s="11" t="s">
        <v>601</v>
      </c>
      <c r="E553" s="11" t="s">
        <v>890</v>
      </c>
      <c r="F553" s="11" t="s">
        <v>890</v>
      </c>
      <c r="G553" s="11" t="s">
        <v>542</v>
      </c>
      <c r="H553" s="11">
        <v>0</v>
      </c>
      <c r="I553" s="11">
        <v>869</v>
      </c>
      <c r="J553" s="225">
        <v>43453</v>
      </c>
      <c r="K553" s="225">
        <v>43453</v>
      </c>
      <c r="L553" s="11">
        <v>115</v>
      </c>
      <c r="M553" s="11">
        <v>126</v>
      </c>
      <c r="N553" s="11" t="s">
        <v>410</v>
      </c>
      <c r="O553" s="11">
        <v>89</v>
      </c>
      <c r="P553" s="11" t="s">
        <v>543</v>
      </c>
      <c r="Q553" s="11">
        <v>899999115</v>
      </c>
      <c r="R553" s="11" t="s">
        <v>653</v>
      </c>
      <c r="S553" s="26">
        <v>1915498</v>
      </c>
      <c r="T553" s="26"/>
      <c r="U553" s="26"/>
      <c r="V553" s="26">
        <v>1915498</v>
      </c>
      <c r="W553" s="11" t="str">
        <f>VLOOKUP(MONTH(J553),'PLANO DISPONIBILIDADES 28-04-20'!$W$2:$X$13,2,0)</f>
        <v>DICIEMBRE</v>
      </c>
      <c r="X553" s="11" t="str">
        <f>VLOOKUP(L553,'PLANO PREDIS EJECUCIONES'!$J$2:$Y$217,16,0)</f>
        <v>3-1-2-02-03-00-0000-00</v>
      </c>
    </row>
    <row r="554" spans="1:24" x14ac:dyDescent="0.25">
      <c r="A554" s="11">
        <v>2018</v>
      </c>
      <c r="B554" s="11">
        <v>136</v>
      </c>
      <c r="C554" s="11">
        <v>1</v>
      </c>
      <c r="D554" s="11" t="s">
        <v>601</v>
      </c>
      <c r="E554" s="11" t="s">
        <v>890</v>
      </c>
      <c r="F554" s="11" t="s">
        <v>890</v>
      </c>
      <c r="G554" s="11" t="s">
        <v>542</v>
      </c>
      <c r="H554" s="11">
        <v>0</v>
      </c>
      <c r="I554" s="11">
        <v>873</v>
      </c>
      <c r="J554" s="225">
        <v>43454</v>
      </c>
      <c r="K554" s="225">
        <v>43454</v>
      </c>
      <c r="L554" s="11">
        <v>107</v>
      </c>
      <c r="M554" s="11">
        <v>120</v>
      </c>
      <c r="N554" s="11" t="s">
        <v>491</v>
      </c>
      <c r="O554" s="11">
        <v>84</v>
      </c>
      <c r="P554" s="11" t="s">
        <v>543</v>
      </c>
      <c r="Q554" s="11">
        <v>830122566</v>
      </c>
      <c r="R554" s="11" t="s">
        <v>648</v>
      </c>
      <c r="S554" s="26">
        <v>853086</v>
      </c>
      <c r="T554" s="26"/>
      <c r="U554" s="26"/>
      <c r="V554" s="26">
        <v>853086</v>
      </c>
      <c r="W554" s="11" t="str">
        <f>VLOOKUP(MONTH(J554),'PLANO DISPONIBILIDADES 28-04-20'!$W$2:$X$13,2,0)</f>
        <v>DICIEMBRE</v>
      </c>
      <c r="X554" s="11" t="str">
        <f>VLOOKUP(L554,'PLANO PREDIS EJECUCIONES'!$J$2:$Y$217,16,0)</f>
        <v>3-1-2-02-03-00-0000-00</v>
      </c>
    </row>
    <row r="555" spans="1:24" x14ac:dyDescent="0.25">
      <c r="A555" s="11">
        <v>2018</v>
      </c>
      <c r="B555" s="11">
        <v>136</v>
      </c>
      <c r="C555" s="11">
        <v>1</v>
      </c>
      <c r="D555" s="11" t="s">
        <v>601</v>
      </c>
      <c r="E555" s="11" t="s">
        <v>890</v>
      </c>
      <c r="F555" s="11" t="s">
        <v>890</v>
      </c>
      <c r="G555" s="11" t="s">
        <v>542</v>
      </c>
      <c r="H555" s="11">
        <v>0</v>
      </c>
      <c r="I555" s="11">
        <v>878</v>
      </c>
      <c r="J555" s="225">
        <v>43455</v>
      </c>
      <c r="K555" s="225">
        <v>43455</v>
      </c>
      <c r="L555" s="11">
        <v>217</v>
      </c>
      <c r="M555" s="11">
        <v>88</v>
      </c>
      <c r="N555" s="11" t="s">
        <v>538</v>
      </c>
      <c r="O555" s="11">
        <v>5</v>
      </c>
      <c r="P555" s="11" t="s">
        <v>543</v>
      </c>
      <c r="Q555" s="11">
        <v>899999061</v>
      </c>
      <c r="R555" s="11" t="s">
        <v>497</v>
      </c>
      <c r="S555" s="26">
        <v>1786</v>
      </c>
      <c r="T555" s="26"/>
      <c r="U555" s="26"/>
      <c r="V555" s="26">
        <v>1786</v>
      </c>
      <c r="W555" s="11" t="str">
        <f>VLOOKUP(MONTH(J555),'PLANO DISPONIBILIDADES 28-04-20'!$W$2:$X$13,2,0)</f>
        <v>DICIEMBRE</v>
      </c>
      <c r="X555" s="11" t="e">
        <f>VLOOKUP(L555,'PLANO PREDIS EJECUCIONES'!$J$2:$Y$217,16,0)</f>
        <v>#N/A</v>
      </c>
    </row>
    <row r="556" spans="1:24" x14ac:dyDescent="0.25">
      <c r="A556" s="11">
        <v>2018</v>
      </c>
      <c r="B556" s="11">
        <v>136</v>
      </c>
      <c r="C556" s="11">
        <v>1</v>
      </c>
      <c r="D556" s="11" t="s">
        <v>601</v>
      </c>
      <c r="E556" s="11" t="s">
        <v>890</v>
      </c>
      <c r="F556" s="11" t="s">
        <v>890</v>
      </c>
      <c r="G556" s="11" t="s">
        <v>542</v>
      </c>
      <c r="H556" s="11">
        <v>0</v>
      </c>
      <c r="I556" s="11">
        <v>965</v>
      </c>
      <c r="J556" s="225">
        <v>43465</v>
      </c>
      <c r="K556" s="225">
        <v>43465</v>
      </c>
      <c r="L556" s="11">
        <v>200</v>
      </c>
      <c r="M556" s="11">
        <v>204</v>
      </c>
      <c r="N556" s="11" t="s">
        <v>410</v>
      </c>
      <c r="O556" s="11">
        <v>128</v>
      </c>
      <c r="P556" s="11" t="s">
        <v>543</v>
      </c>
      <c r="Q556" s="11">
        <v>830058677</v>
      </c>
      <c r="R556" s="11" t="s">
        <v>812</v>
      </c>
      <c r="S556" s="26">
        <v>1956086</v>
      </c>
      <c r="T556" s="26"/>
      <c r="U556" s="26"/>
      <c r="V556" s="26">
        <v>1956086</v>
      </c>
      <c r="W556" s="11" t="str">
        <f>VLOOKUP(MONTH(J556),'PLANO DISPONIBILIDADES 28-04-20'!$W$2:$X$13,2,0)</f>
        <v>DICIEMBRE</v>
      </c>
      <c r="X556" s="11" t="str">
        <f>VLOOKUP(L556,'PLANO PREDIS EJECUCIONES'!$J$2:$Y$217,16,0)</f>
        <v>3-1-2-02-03-00-0000-00</v>
      </c>
    </row>
    <row r="557" spans="1:24" x14ac:dyDescent="0.25">
      <c r="A557" s="11">
        <v>2018</v>
      </c>
      <c r="B557" s="11">
        <v>136</v>
      </c>
      <c r="C557" s="11">
        <v>1</v>
      </c>
      <c r="D557" s="11" t="s">
        <v>601</v>
      </c>
      <c r="E557" s="11" t="s">
        <v>890</v>
      </c>
      <c r="F557" s="11" t="s">
        <v>890</v>
      </c>
      <c r="G557" s="11" t="s">
        <v>542</v>
      </c>
      <c r="H557" s="11">
        <v>0</v>
      </c>
      <c r="I557" s="11">
        <v>966</v>
      </c>
      <c r="J557" s="225">
        <v>43465</v>
      </c>
      <c r="K557" s="225">
        <v>43465</v>
      </c>
      <c r="L557" s="11">
        <v>222</v>
      </c>
      <c r="M557" s="11">
        <v>192</v>
      </c>
      <c r="N557" s="11" t="s">
        <v>608</v>
      </c>
      <c r="O557" s="11">
        <v>90</v>
      </c>
      <c r="P557" s="11" t="s">
        <v>543</v>
      </c>
      <c r="Q557" s="11">
        <v>900062917</v>
      </c>
      <c r="R557" s="11" t="s">
        <v>607</v>
      </c>
      <c r="S557" s="26">
        <v>994</v>
      </c>
      <c r="T557" s="26"/>
      <c r="U557" s="26"/>
      <c r="V557" s="26">
        <v>994</v>
      </c>
      <c r="W557" s="11" t="str">
        <f>VLOOKUP(MONTH(J557),'PLANO DISPONIBILIDADES 28-04-20'!$W$2:$X$13,2,0)</f>
        <v>DICIEMBRE</v>
      </c>
      <c r="X557" s="11" t="str">
        <f>VLOOKUP(L557,'PLANO PREDIS EJECUCIONES'!$J$2:$Y$217,16,0)</f>
        <v>3-1-2-02-03-00-0000-00</v>
      </c>
    </row>
    <row r="558" spans="1:24" x14ac:dyDescent="0.25">
      <c r="A558" s="11">
        <v>2018</v>
      </c>
      <c r="B558" s="11">
        <v>136</v>
      </c>
      <c r="C558" s="11">
        <v>1</v>
      </c>
      <c r="D558" s="11" t="s">
        <v>601</v>
      </c>
      <c r="E558" s="11" t="s">
        <v>890</v>
      </c>
      <c r="F558" s="11" t="s">
        <v>890</v>
      </c>
      <c r="G558" s="11" t="s">
        <v>542</v>
      </c>
      <c r="H558" s="11">
        <v>0</v>
      </c>
      <c r="I558" s="11">
        <v>966</v>
      </c>
      <c r="J558" s="225">
        <v>43465</v>
      </c>
      <c r="K558" s="225">
        <v>43465</v>
      </c>
      <c r="L558" s="11">
        <v>120</v>
      </c>
      <c r="M558" s="11">
        <v>139</v>
      </c>
      <c r="N558" s="11" t="s">
        <v>608</v>
      </c>
      <c r="O558" s="11">
        <v>90</v>
      </c>
      <c r="P558" s="11" t="s">
        <v>543</v>
      </c>
      <c r="Q558" s="11">
        <v>900062917</v>
      </c>
      <c r="R558" s="11" t="s">
        <v>607</v>
      </c>
      <c r="S558" s="26">
        <v>52839438</v>
      </c>
      <c r="T558" s="26"/>
      <c r="U558" s="26"/>
      <c r="V558" s="26">
        <v>52839438</v>
      </c>
      <c r="W558" s="11" t="str">
        <f>VLOOKUP(MONTH(J558),'PLANO DISPONIBILIDADES 28-04-20'!$W$2:$X$13,2,0)</f>
        <v>DICIEMBRE</v>
      </c>
      <c r="X558" s="11" t="str">
        <f>VLOOKUP(L558,'PLANO PREDIS EJECUCIONES'!$J$2:$Y$217,16,0)</f>
        <v>3-1-2-02-03-00-0000-00</v>
      </c>
    </row>
    <row r="559" spans="1:24" x14ac:dyDescent="0.25">
      <c r="A559" s="11">
        <v>2018</v>
      </c>
      <c r="B559" s="11">
        <v>136</v>
      </c>
      <c r="C559" s="11">
        <v>1</v>
      </c>
      <c r="D559" s="11" t="s">
        <v>601</v>
      </c>
      <c r="E559" s="11" t="s">
        <v>890</v>
      </c>
      <c r="F559" s="11" t="s">
        <v>890</v>
      </c>
      <c r="G559" s="11" t="s">
        <v>542</v>
      </c>
      <c r="H559" s="11">
        <v>0</v>
      </c>
      <c r="I559" s="11">
        <v>108</v>
      </c>
      <c r="J559" s="225">
        <v>43175</v>
      </c>
      <c r="K559" s="225">
        <v>43175</v>
      </c>
      <c r="L559" s="11">
        <v>91</v>
      </c>
      <c r="M559" s="11">
        <v>88</v>
      </c>
      <c r="N559" s="11" t="s">
        <v>538</v>
      </c>
      <c r="O559" s="11">
        <v>5</v>
      </c>
      <c r="P559" s="11" t="s">
        <v>543</v>
      </c>
      <c r="Q559" s="11">
        <v>899999061</v>
      </c>
      <c r="R559" s="11" t="s">
        <v>497</v>
      </c>
      <c r="S559" s="26">
        <v>1926</v>
      </c>
      <c r="T559" s="26"/>
      <c r="U559" s="26"/>
      <c r="V559" s="26">
        <v>1926</v>
      </c>
      <c r="W559" s="11" t="str">
        <f>VLOOKUP(MONTH(J559),'PLANO DISPONIBILIDADES 28-04-20'!$W$2:$X$13,2,0)</f>
        <v>MARZO</v>
      </c>
      <c r="X559" s="11" t="e">
        <f>VLOOKUP(L559,'PLANO PREDIS EJECUCIONES'!$J$2:$Y$217,16,0)</f>
        <v>#N/A</v>
      </c>
    </row>
    <row r="560" spans="1:24" x14ac:dyDescent="0.25">
      <c r="A560" s="11">
        <v>2018</v>
      </c>
      <c r="B560" s="11">
        <v>136</v>
      </c>
      <c r="C560" s="11">
        <v>1</v>
      </c>
      <c r="D560" s="11" t="s">
        <v>601</v>
      </c>
      <c r="E560" s="11" t="s">
        <v>890</v>
      </c>
      <c r="F560" s="11" t="s">
        <v>890</v>
      </c>
      <c r="G560" s="11" t="s">
        <v>542</v>
      </c>
      <c r="H560" s="11">
        <v>0</v>
      </c>
      <c r="I560" s="11">
        <v>127</v>
      </c>
      <c r="J560" s="225">
        <v>43182</v>
      </c>
      <c r="K560" s="225">
        <v>43182</v>
      </c>
      <c r="L560" s="11">
        <v>94</v>
      </c>
      <c r="M560" s="11">
        <v>88</v>
      </c>
      <c r="N560" s="11" t="s">
        <v>538</v>
      </c>
      <c r="O560" s="11">
        <v>5</v>
      </c>
      <c r="P560" s="11" t="s">
        <v>543</v>
      </c>
      <c r="Q560" s="11">
        <v>899999061</v>
      </c>
      <c r="R560" s="11" t="s">
        <v>497</v>
      </c>
      <c r="S560" s="26">
        <v>32</v>
      </c>
      <c r="T560" s="26"/>
      <c r="U560" s="26"/>
      <c r="V560" s="26">
        <v>32</v>
      </c>
      <c r="W560" s="11" t="str">
        <f>VLOOKUP(MONTH(J560),'PLANO DISPONIBILIDADES 28-04-20'!$W$2:$X$13,2,0)</f>
        <v>MARZO</v>
      </c>
      <c r="X560" s="11" t="e">
        <f>VLOOKUP(L560,'PLANO PREDIS EJECUCIONES'!$J$2:$Y$217,16,0)</f>
        <v>#N/A</v>
      </c>
    </row>
    <row r="561" spans="1:24" x14ac:dyDescent="0.25">
      <c r="A561" s="11">
        <v>2018</v>
      </c>
      <c r="B561" s="11">
        <v>136</v>
      </c>
      <c r="C561" s="11">
        <v>1</v>
      </c>
      <c r="D561" s="11" t="s">
        <v>601</v>
      </c>
      <c r="E561" s="11" t="s">
        <v>890</v>
      </c>
      <c r="F561" s="11" t="s">
        <v>890</v>
      </c>
      <c r="G561" s="11" t="s">
        <v>542</v>
      </c>
      <c r="H561" s="11">
        <v>0</v>
      </c>
      <c r="I561" s="11">
        <v>211</v>
      </c>
      <c r="J561" s="225">
        <v>43213</v>
      </c>
      <c r="K561" s="225">
        <v>43213</v>
      </c>
      <c r="L561" s="11">
        <v>96</v>
      </c>
      <c r="M561" s="11">
        <v>119</v>
      </c>
      <c r="N561" s="11" t="s">
        <v>491</v>
      </c>
      <c r="O561" s="11">
        <v>94</v>
      </c>
      <c r="P561" s="11" t="s">
        <v>543</v>
      </c>
      <c r="Q561" s="11">
        <v>830053669</v>
      </c>
      <c r="R561" s="11" t="s">
        <v>586</v>
      </c>
      <c r="S561" s="26">
        <v>3811107</v>
      </c>
      <c r="T561" s="26"/>
      <c r="U561" s="26"/>
      <c r="V561" s="26">
        <v>3811107</v>
      </c>
      <c r="W561" s="11" t="str">
        <f>VLOOKUP(MONTH(J561),'PLANO DISPONIBILIDADES 28-04-20'!$W$2:$X$13,2,0)</f>
        <v>ABRIL</v>
      </c>
      <c r="X561" s="11" t="str">
        <f>VLOOKUP(L561,'PLANO PREDIS EJECUCIONES'!$J$2:$Y$217,16,0)</f>
        <v>3-1-2-02-04-00-0000-00</v>
      </c>
    </row>
    <row r="562" spans="1:24" x14ac:dyDescent="0.25">
      <c r="A562" s="11">
        <v>2018</v>
      </c>
      <c r="B562" s="11">
        <v>136</v>
      </c>
      <c r="C562" s="11">
        <v>1</v>
      </c>
      <c r="D562" s="11" t="s">
        <v>601</v>
      </c>
      <c r="E562" s="11" t="s">
        <v>890</v>
      </c>
      <c r="F562" s="11" t="s">
        <v>890</v>
      </c>
      <c r="G562" s="11" t="s">
        <v>542</v>
      </c>
      <c r="H562" s="11">
        <v>0</v>
      </c>
      <c r="I562" s="11">
        <v>213</v>
      </c>
      <c r="J562" s="225">
        <v>43215</v>
      </c>
      <c r="K562" s="225">
        <v>43215</v>
      </c>
      <c r="L562" s="11">
        <v>104</v>
      </c>
      <c r="M562" s="11">
        <v>88</v>
      </c>
      <c r="N562" s="11" t="s">
        <v>538</v>
      </c>
      <c r="O562" s="11">
        <v>5</v>
      </c>
      <c r="P562" s="11" t="s">
        <v>543</v>
      </c>
      <c r="Q562" s="11">
        <v>899999061</v>
      </c>
      <c r="R562" s="11" t="s">
        <v>497</v>
      </c>
      <c r="S562" s="26">
        <v>28065</v>
      </c>
      <c r="T562" s="26"/>
      <c r="U562" s="26"/>
      <c r="V562" s="26">
        <v>28065</v>
      </c>
      <c r="W562" s="11" t="str">
        <f>VLOOKUP(MONTH(J562),'PLANO DISPONIBILIDADES 28-04-20'!$W$2:$X$13,2,0)</f>
        <v>ABRIL</v>
      </c>
      <c r="X562" s="11" t="e">
        <f>VLOOKUP(L562,'PLANO PREDIS EJECUCIONES'!$J$2:$Y$217,16,0)</f>
        <v>#N/A</v>
      </c>
    </row>
    <row r="563" spans="1:24" x14ac:dyDescent="0.25">
      <c r="A563" s="11">
        <v>2018</v>
      </c>
      <c r="B563" s="11">
        <v>136</v>
      </c>
      <c r="C563" s="11">
        <v>1</v>
      </c>
      <c r="D563" s="11" t="s">
        <v>601</v>
      </c>
      <c r="E563" s="11" t="s">
        <v>890</v>
      </c>
      <c r="F563" s="11" t="s">
        <v>890</v>
      </c>
      <c r="G563" s="11" t="s">
        <v>542</v>
      </c>
      <c r="H563" s="11">
        <v>0</v>
      </c>
      <c r="I563" s="11">
        <v>283</v>
      </c>
      <c r="J563" s="225">
        <v>43243</v>
      </c>
      <c r="K563" s="225">
        <v>43243</v>
      </c>
      <c r="L563" s="11">
        <v>112</v>
      </c>
      <c r="M563" s="11">
        <v>88</v>
      </c>
      <c r="N563" s="11" t="s">
        <v>538</v>
      </c>
      <c r="O563" s="11">
        <v>5</v>
      </c>
      <c r="P563" s="11" t="s">
        <v>543</v>
      </c>
      <c r="Q563" s="11">
        <v>899999061</v>
      </c>
      <c r="R563" s="11" t="s">
        <v>497</v>
      </c>
      <c r="S563" s="26">
        <v>2122</v>
      </c>
      <c r="T563" s="26"/>
      <c r="U563" s="26"/>
      <c r="V563" s="26">
        <v>2122</v>
      </c>
      <c r="W563" s="11" t="str">
        <f>VLOOKUP(MONTH(J563),'PLANO DISPONIBILIDADES 28-04-20'!$W$2:$X$13,2,0)</f>
        <v>MAYO</v>
      </c>
      <c r="X563" s="11" t="e">
        <f>VLOOKUP(L563,'PLANO PREDIS EJECUCIONES'!$J$2:$Y$217,16,0)</f>
        <v>#N/A</v>
      </c>
    </row>
    <row r="564" spans="1:24" x14ac:dyDescent="0.25">
      <c r="A564" s="11">
        <v>2018</v>
      </c>
      <c r="B564" s="11">
        <v>136</v>
      </c>
      <c r="C564" s="11">
        <v>1</v>
      </c>
      <c r="D564" s="11" t="s">
        <v>601</v>
      </c>
      <c r="E564" s="11" t="s">
        <v>890</v>
      </c>
      <c r="F564" s="11" t="s">
        <v>890</v>
      </c>
      <c r="G564" s="11" t="s">
        <v>542</v>
      </c>
      <c r="H564" s="11">
        <v>0</v>
      </c>
      <c r="I564" s="11">
        <v>354</v>
      </c>
      <c r="J564" s="225">
        <v>43276</v>
      </c>
      <c r="K564" s="225">
        <v>43276</v>
      </c>
      <c r="L564" s="11">
        <v>119</v>
      </c>
      <c r="M564" s="11">
        <v>88</v>
      </c>
      <c r="N564" s="11" t="s">
        <v>538</v>
      </c>
      <c r="O564" s="11">
        <v>5</v>
      </c>
      <c r="P564" s="11" t="s">
        <v>543</v>
      </c>
      <c r="Q564" s="11">
        <v>899999061</v>
      </c>
      <c r="R564" s="11" t="s">
        <v>497</v>
      </c>
      <c r="S564" s="26">
        <v>44025</v>
      </c>
      <c r="T564" s="26"/>
      <c r="U564" s="26"/>
      <c r="V564" s="26">
        <v>44025</v>
      </c>
      <c r="W564" s="11" t="str">
        <f>VLOOKUP(MONTH(J564),'PLANO DISPONIBILIDADES 28-04-20'!$W$2:$X$13,2,0)</f>
        <v>JUNIO</v>
      </c>
      <c r="X564" s="11" t="e">
        <f>VLOOKUP(L564,'PLANO PREDIS EJECUCIONES'!$J$2:$Y$217,16,0)</f>
        <v>#N/A</v>
      </c>
    </row>
    <row r="565" spans="1:24" x14ac:dyDescent="0.25">
      <c r="A565" s="11">
        <v>2018</v>
      </c>
      <c r="B565" s="11">
        <v>136</v>
      </c>
      <c r="C565" s="11">
        <v>1</v>
      </c>
      <c r="D565" s="11" t="s">
        <v>601</v>
      </c>
      <c r="E565" s="11" t="s">
        <v>890</v>
      </c>
      <c r="F565" s="11" t="s">
        <v>890</v>
      </c>
      <c r="G565" s="11" t="s">
        <v>542</v>
      </c>
      <c r="H565" s="11">
        <v>0</v>
      </c>
      <c r="I565" s="11">
        <v>355</v>
      </c>
      <c r="J565" s="225">
        <v>43277</v>
      </c>
      <c r="K565" s="225">
        <v>43277</v>
      </c>
      <c r="L565" s="11">
        <v>96</v>
      </c>
      <c r="M565" s="11">
        <v>119</v>
      </c>
      <c r="N565" s="11" t="s">
        <v>491</v>
      </c>
      <c r="O565" s="11">
        <v>94</v>
      </c>
      <c r="P565" s="11" t="s">
        <v>543</v>
      </c>
      <c r="Q565" s="11">
        <v>830053669</v>
      </c>
      <c r="R565" s="11" t="s">
        <v>586</v>
      </c>
      <c r="S565" s="26">
        <v>3118893</v>
      </c>
      <c r="T565" s="26"/>
      <c r="U565" s="26"/>
      <c r="V565" s="26">
        <v>3118893</v>
      </c>
      <c r="W565" s="11" t="str">
        <f>VLOOKUP(MONTH(J565),'PLANO DISPONIBILIDADES 28-04-20'!$W$2:$X$13,2,0)</f>
        <v>JUNIO</v>
      </c>
      <c r="X565" s="11" t="str">
        <f>VLOOKUP(L565,'PLANO PREDIS EJECUCIONES'!$J$2:$Y$217,16,0)</f>
        <v>3-1-2-02-04-00-0000-00</v>
      </c>
    </row>
    <row r="566" spans="1:24" x14ac:dyDescent="0.25">
      <c r="A566" s="11">
        <v>2018</v>
      </c>
      <c r="B566" s="11">
        <v>136</v>
      </c>
      <c r="C566" s="11">
        <v>1</v>
      </c>
      <c r="D566" s="11" t="s">
        <v>601</v>
      </c>
      <c r="E566" s="11" t="s">
        <v>890</v>
      </c>
      <c r="F566" s="11" t="s">
        <v>890</v>
      </c>
      <c r="G566" s="11" t="s">
        <v>542</v>
      </c>
      <c r="H566" s="11">
        <v>0</v>
      </c>
      <c r="I566" s="11">
        <v>430</v>
      </c>
      <c r="J566" s="225">
        <v>43306</v>
      </c>
      <c r="K566" s="225">
        <v>43306</v>
      </c>
      <c r="L566" s="11">
        <v>129</v>
      </c>
      <c r="M566" s="11">
        <v>88</v>
      </c>
      <c r="N566" s="11" t="s">
        <v>538</v>
      </c>
      <c r="O566" s="11">
        <v>5</v>
      </c>
      <c r="P566" s="11" t="s">
        <v>543</v>
      </c>
      <c r="Q566" s="11">
        <v>899999061</v>
      </c>
      <c r="R566" s="11" t="s">
        <v>497</v>
      </c>
      <c r="S566" s="26">
        <v>21328</v>
      </c>
      <c r="T566" s="26"/>
      <c r="U566" s="26"/>
      <c r="V566" s="26">
        <v>21328</v>
      </c>
      <c r="W566" s="11" t="str">
        <f>VLOOKUP(MONTH(J566),'PLANO DISPONIBILIDADES 28-04-20'!$W$2:$X$13,2,0)</f>
        <v>JULIO</v>
      </c>
      <c r="X566" s="11" t="e">
        <f>VLOOKUP(L566,'PLANO PREDIS EJECUCIONES'!$J$2:$Y$217,16,0)</f>
        <v>#N/A</v>
      </c>
    </row>
    <row r="567" spans="1:24" x14ac:dyDescent="0.25">
      <c r="A567" s="11">
        <v>2018</v>
      </c>
      <c r="B567" s="11">
        <v>136</v>
      </c>
      <c r="C567" s="11">
        <v>1</v>
      </c>
      <c r="D567" s="11" t="s">
        <v>601</v>
      </c>
      <c r="E567" s="11" t="s">
        <v>890</v>
      </c>
      <c r="F567" s="11" t="s">
        <v>890</v>
      </c>
      <c r="G567" s="11" t="s">
        <v>542</v>
      </c>
      <c r="H567" s="11">
        <v>0</v>
      </c>
      <c r="I567" s="11">
        <v>504</v>
      </c>
      <c r="J567" s="225">
        <v>43340</v>
      </c>
      <c r="K567" s="225">
        <v>43340</v>
      </c>
      <c r="L567" s="11">
        <v>143</v>
      </c>
      <c r="M567" s="11">
        <v>88</v>
      </c>
      <c r="N567" s="11" t="s">
        <v>538</v>
      </c>
      <c r="O567" s="11">
        <v>5</v>
      </c>
      <c r="P567" s="11" t="s">
        <v>543</v>
      </c>
      <c r="Q567" s="11">
        <v>899999061</v>
      </c>
      <c r="R567" s="11" t="s">
        <v>497</v>
      </c>
      <c r="S567" s="26">
        <v>67918</v>
      </c>
      <c r="T567" s="26"/>
      <c r="U567" s="26"/>
      <c r="V567" s="26">
        <v>67918</v>
      </c>
      <c r="W567" s="11" t="str">
        <f>VLOOKUP(MONTH(J567),'PLANO DISPONIBILIDADES 28-04-20'!$W$2:$X$13,2,0)</f>
        <v>AGOSTO</v>
      </c>
      <c r="X567" s="11" t="e">
        <f>VLOOKUP(L567,'PLANO PREDIS EJECUCIONES'!$J$2:$Y$217,16,0)</f>
        <v>#N/A</v>
      </c>
    </row>
    <row r="568" spans="1:24" x14ac:dyDescent="0.25">
      <c r="A568" s="11">
        <v>2018</v>
      </c>
      <c r="B568" s="11">
        <v>136</v>
      </c>
      <c r="C568" s="11">
        <v>1</v>
      </c>
      <c r="D568" s="11" t="s">
        <v>601</v>
      </c>
      <c r="E568" s="11" t="s">
        <v>890</v>
      </c>
      <c r="F568" s="11" t="s">
        <v>890</v>
      </c>
      <c r="G568" s="11" t="s">
        <v>542</v>
      </c>
      <c r="H568" s="11">
        <v>0</v>
      </c>
      <c r="I568" s="11">
        <v>589</v>
      </c>
      <c r="J568" s="225">
        <v>43363</v>
      </c>
      <c r="K568" s="225">
        <v>43363</v>
      </c>
      <c r="L568" s="11">
        <v>166</v>
      </c>
      <c r="M568" s="11">
        <v>88</v>
      </c>
      <c r="N568" s="11" t="s">
        <v>538</v>
      </c>
      <c r="O568" s="11">
        <v>5</v>
      </c>
      <c r="P568" s="11" t="s">
        <v>543</v>
      </c>
      <c r="Q568" s="11">
        <v>899999061</v>
      </c>
      <c r="R568" s="11" t="s">
        <v>497</v>
      </c>
      <c r="S568" s="26">
        <v>3753</v>
      </c>
      <c r="T568" s="26"/>
      <c r="U568" s="26"/>
      <c r="V568" s="26">
        <v>3753</v>
      </c>
      <c r="W568" s="11" t="str">
        <f>VLOOKUP(MONTH(J568),'PLANO DISPONIBILIDADES 28-04-20'!$W$2:$X$13,2,0)</f>
        <v>SEPTIEMBRE</v>
      </c>
      <c r="X568" s="11" t="e">
        <f>VLOOKUP(L568,'PLANO PREDIS EJECUCIONES'!$J$2:$Y$217,16,0)</f>
        <v>#N/A</v>
      </c>
    </row>
    <row r="569" spans="1:24" x14ac:dyDescent="0.25">
      <c r="A569" s="11">
        <v>2018</v>
      </c>
      <c r="B569" s="11">
        <v>136</v>
      </c>
      <c r="C569" s="11">
        <v>1</v>
      </c>
      <c r="D569" s="11" t="s">
        <v>601</v>
      </c>
      <c r="E569" s="11" t="s">
        <v>890</v>
      </c>
      <c r="F569" s="11" t="s">
        <v>890</v>
      </c>
      <c r="G569" s="11" t="s">
        <v>542</v>
      </c>
      <c r="H569" s="11">
        <v>0</v>
      </c>
      <c r="I569" s="11">
        <v>591</v>
      </c>
      <c r="J569" s="225">
        <v>43368</v>
      </c>
      <c r="K569" s="225">
        <v>43368</v>
      </c>
      <c r="L569" s="11">
        <v>125</v>
      </c>
      <c r="M569" s="11">
        <v>140</v>
      </c>
      <c r="N569" s="11" t="s">
        <v>491</v>
      </c>
      <c r="O569" s="11">
        <v>93</v>
      </c>
      <c r="P569" s="11" t="s">
        <v>543</v>
      </c>
      <c r="Q569" s="11">
        <v>830053669</v>
      </c>
      <c r="R569" s="11" t="s">
        <v>586</v>
      </c>
      <c r="S569" s="26">
        <v>3951322</v>
      </c>
      <c r="T569" s="26"/>
      <c r="U569" s="26"/>
      <c r="V569" s="26">
        <v>3951322</v>
      </c>
      <c r="W569" s="11" t="str">
        <f>VLOOKUP(MONTH(J569),'PLANO DISPONIBILIDADES 28-04-20'!$W$2:$X$13,2,0)</f>
        <v>SEPTIEMBRE</v>
      </c>
      <c r="X569" s="11" t="str">
        <f>VLOOKUP(L569,'PLANO PREDIS EJECUCIONES'!$J$2:$Y$217,16,0)</f>
        <v>3-1-2-02-04-00-0000-00</v>
      </c>
    </row>
    <row r="570" spans="1:24" x14ac:dyDescent="0.25">
      <c r="A570" s="11">
        <v>2018</v>
      </c>
      <c r="B570" s="11">
        <v>136</v>
      </c>
      <c r="C570" s="11">
        <v>1</v>
      </c>
      <c r="D570" s="11" t="s">
        <v>601</v>
      </c>
      <c r="E570" s="11" t="s">
        <v>890</v>
      </c>
      <c r="F570" s="11" t="s">
        <v>890</v>
      </c>
      <c r="G570" s="11" t="s">
        <v>542</v>
      </c>
      <c r="H570" s="11">
        <v>0</v>
      </c>
      <c r="I570" s="11">
        <v>677</v>
      </c>
      <c r="J570" s="225">
        <v>43398</v>
      </c>
      <c r="K570" s="225">
        <v>43398</v>
      </c>
      <c r="L570" s="11">
        <v>182</v>
      </c>
      <c r="M570" s="11">
        <v>88</v>
      </c>
      <c r="N570" s="11" t="s">
        <v>538</v>
      </c>
      <c r="O570" s="11">
        <v>5</v>
      </c>
      <c r="P570" s="11" t="s">
        <v>543</v>
      </c>
      <c r="Q570" s="11">
        <v>899999061</v>
      </c>
      <c r="R570" s="11" t="s">
        <v>497</v>
      </c>
      <c r="S570" s="26">
        <v>16233</v>
      </c>
      <c r="T570" s="26"/>
      <c r="U570" s="26"/>
      <c r="V570" s="26">
        <v>16233</v>
      </c>
      <c r="W570" s="11" t="str">
        <f>VLOOKUP(MONTH(J570),'PLANO DISPONIBILIDADES 28-04-20'!$W$2:$X$13,2,0)</f>
        <v>OCTUBRE</v>
      </c>
      <c r="X570" s="11" t="e">
        <f>VLOOKUP(L570,'PLANO PREDIS EJECUCIONES'!$J$2:$Y$217,16,0)</f>
        <v>#N/A</v>
      </c>
    </row>
    <row r="571" spans="1:24" x14ac:dyDescent="0.25">
      <c r="A571" s="11">
        <v>2018</v>
      </c>
      <c r="B571" s="11">
        <v>136</v>
      </c>
      <c r="C571" s="11">
        <v>1</v>
      </c>
      <c r="D571" s="11" t="s">
        <v>601</v>
      </c>
      <c r="E571" s="11" t="s">
        <v>890</v>
      </c>
      <c r="F571" s="11" t="s">
        <v>890</v>
      </c>
      <c r="G571" s="11" t="s">
        <v>542</v>
      </c>
      <c r="H571" s="11">
        <v>0</v>
      </c>
      <c r="I571" s="11">
        <v>678</v>
      </c>
      <c r="J571" s="225">
        <v>43398</v>
      </c>
      <c r="K571" s="225">
        <v>43398</v>
      </c>
      <c r="L571" s="11">
        <v>125</v>
      </c>
      <c r="M571" s="11">
        <v>140</v>
      </c>
      <c r="N571" s="11" t="s">
        <v>491</v>
      </c>
      <c r="O571" s="11">
        <v>93</v>
      </c>
      <c r="P571" s="11" t="s">
        <v>543</v>
      </c>
      <c r="Q571" s="11">
        <v>830053669</v>
      </c>
      <c r="R571" s="11" t="s">
        <v>586</v>
      </c>
      <c r="S571" s="26">
        <v>2530843</v>
      </c>
      <c r="T571" s="26"/>
      <c r="U571" s="26"/>
      <c r="V571" s="26">
        <v>2530843</v>
      </c>
      <c r="W571" s="11" t="str">
        <f>VLOOKUP(MONTH(J571),'PLANO DISPONIBILIDADES 28-04-20'!$W$2:$X$13,2,0)</f>
        <v>OCTUBRE</v>
      </c>
      <c r="X571" s="11" t="str">
        <f>VLOOKUP(L571,'PLANO PREDIS EJECUCIONES'!$J$2:$Y$217,16,0)</f>
        <v>3-1-2-02-04-00-0000-00</v>
      </c>
    </row>
    <row r="572" spans="1:24" x14ac:dyDescent="0.25">
      <c r="A572" s="11">
        <v>2018</v>
      </c>
      <c r="B572" s="11">
        <v>136</v>
      </c>
      <c r="C572" s="11">
        <v>1</v>
      </c>
      <c r="D572" s="11" t="s">
        <v>601</v>
      </c>
      <c r="E572" s="11" t="s">
        <v>890</v>
      </c>
      <c r="F572" s="11" t="s">
        <v>890</v>
      </c>
      <c r="G572" s="11" t="s">
        <v>542</v>
      </c>
      <c r="H572" s="11">
        <v>0</v>
      </c>
      <c r="I572" s="11">
        <v>770</v>
      </c>
      <c r="J572" s="225">
        <v>43431</v>
      </c>
      <c r="K572" s="225">
        <v>43431</v>
      </c>
      <c r="L572" s="11">
        <v>125</v>
      </c>
      <c r="M572" s="11">
        <v>140</v>
      </c>
      <c r="N572" s="11" t="s">
        <v>491</v>
      </c>
      <c r="O572" s="11">
        <v>93</v>
      </c>
      <c r="P572" s="11" t="s">
        <v>543</v>
      </c>
      <c r="Q572" s="11">
        <v>830053669</v>
      </c>
      <c r="R572" s="11" t="s">
        <v>586</v>
      </c>
      <c r="S572" s="26">
        <v>2160919</v>
      </c>
      <c r="T572" s="26"/>
      <c r="U572" s="26"/>
      <c r="V572" s="26">
        <v>2160919</v>
      </c>
      <c r="W572" s="11" t="str">
        <f>VLOOKUP(MONTH(J572),'PLANO DISPONIBILIDADES 28-04-20'!$W$2:$X$13,2,0)</f>
        <v>NOVIEMBRE</v>
      </c>
      <c r="X572" s="11" t="str">
        <f>VLOOKUP(L572,'PLANO PREDIS EJECUCIONES'!$J$2:$Y$217,16,0)</f>
        <v>3-1-2-02-04-00-0000-00</v>
      </c>
    </row>
    <row r="573" spans="1:24" x14ac:dyDescent="0.25">
      <c r="A573" s="11">
        <v>2018</v>
      </c>
      <c r="B573" s="11">
        <v>136</v>
      </c>
      <c r="C573" s="11">
        <v>1</v>
      </c>
      <c r="D573" s="11" t="s">
        <v>601</v>
      </c>
      <c r="E573" s="11" t="s">
        <v>890</v>
      </c>
      <c r="F573" s="11" t="s">
        <v>890</v>
      </c>
      <c r="G573" s="11" t="s">
        <v>542</v>
      </c>
      <c r="H573" s="11">
        <v>0</v>
      </c>
      <c r="I573" s="11">
        <v>771</v>
      </c>
      <c r="J573" s="225">
        <v>43431</v>
      </c>
      <c r="K573" s="225">
        <v>43431</v>
      </c>
      <c r="L573" s="11">
        <v>203</v>
      </c>
      <c r="M573" s="11">
        <v>88</v>
      </c>
      <c r="N573" s="11" t="s">
        <v>538</v>
      </c>
      <c r="O573" s="11">
        <v>5</v>
      </c>
      <c r="P573" s="11" t="s">
        <v>543</v>
      </c>
      <c r="Q573" s="11">
        <v>899999061</v>
      </c>
      <c r="R573" s="11" t="s">
        <v>497</v>
      </c>
      <c r="S573" s="26">
        <v>63128</v>
      </c>
      <c r="T573" s="26"/>
      <c r="U573" s="26"/>
      <c r="V573" s="26">
        <v>63128</v>
      </c>
      <c r="W573" s="11" t="str">
        <f>VLOOKUP(MONTH(J573),'PLANO DISPONIBILIDADES 28-04-20'!$W$2:$X$13,2,0)</f>
        <v>NOVIEMBRE</v>
      </c>
      <c r="X573" s="11" t="e">
        <f>VLOOKUP(L573,'PLANO PREDIS EJECUCIONES'!$J$2:$Y$217,16,0)</f>
        <v>#N/A</v>
      </c>
    </row>
    <row r="574" spans="1:24" x14ac:dyDescent="0.25">
      <c r="A574" s="11">
        <v>2018</v>
      </c>
      <c r="B574" s="11">
        <v>136</v>
      </c>
      <c r="C574" s="11">
        <v>1</v>
      </c>
      <c r="D574" s="11" t="s">
        <v>601</v>
      </c>
      <c r="E574" s="11" t="s">
        <v>890</v>
      </c>
      <c r="F574" s="11" t="s">
        <v>890</v>
      </c>
      <c r="G574" s="11" t="s">
        <v>542</v>
      </c>
      <c r="H574" s="11">
        <v>0</v>
      </c>
      <c r="I574" s="11">
        <v>839</v>
      </c>
      <c r="J574" s="225">
        <v>43447</v>
      </c>
      <c r="K574" s="225">
        <v>43447</v>
      </c>
      <c r="L574" s="11">
        <v>125</v>
      </c>
      <c r="M574" s="11">
        <v>140</v>
      </c>
      <c r="N574" s="11" t="s">
        <v>491</v>
      </c>
      <c r="O574" s="11">
        <v>93</v>
      </c>
      <c r="P574" s="11" t="s">
        <v>543</v>
      </c>
      <c r="Q574" s="11">
        <v>830053669</v>
      </c>
      <c r="R574" s="11" t="s">
        <v>586</v>
      </c>
      <c r="S574" s="26">
        <v>2828606</v>
      </c>
      <c r="T574" s="26"/>
      <c r="U574" s="26"/>
      <c r="V574" s="26">
        <v>2828606</v>
      </c>
      <c r="W574" s="11" t="str">
        <f>VLOOKUP(MONTH(J574),'PLANO DISPONIBILIDADES 28-04-20'!$W$2:$X$13,2,0)</f>
        <v>DICIEMBRE</v>
      </c>
      <c r="X574" s="11" t="str">
        <f>VLOOKUP(L574,'PLANO PREDIS EJECUCIONES'!$J$2:$Y$217,16,0)</f>
        <v>3-1-2-02-04-00-0000-00</v>
      </c>
    </row>
    <row r="575" spans="1:24" x14ac:dyDescent="0.25">
      <c r="A575" s="11">
        <v>2018</v>
      </c>
      <c r="B575" s="11">
        <v>136</v>
      </c>
      <c r="C575" s="11">
        <v>1</v>
      </c>
      <c r="D575" s="11" t="s">
        <v>601</v>
      </c>
      <c r="E575" s="11" t="s">
        <v>890</v>
      </c>
      <c r="F575" s="11" t="s">
        <v>890</v>
      </c>
      <c r="G575" s="11" t="s">
        <v>542</v>
      </c>
      <c r="H575" s="11">
        <v>0</v>
      </c>
      <c r="I575" s="11">
        <v>878</v>
      </c>
      <c r="J575" s="225">
        <v>43455</v>
      </c>
      <c r="K575" s="225">
        <v>43455</v>
      </c>
      <c r="L575" s="11">
        <v>217</v>
      </c>
      <c r="M575" s="11">
        <v>88</v>
      </c>
      <c r="N575" s="11" t="s">
        <v>538</v>
      </c>
      <c r="O575" s="11">
        <v>5</v>
      </c>
      <c r="P575" s="11" t="s">
        <v>543</v>
      </c>
      <c r="Q575" s="11">
        <v>899999061</v>
      </c>
      <c r="R575" s="11" t="s">
        <v>497</v>
      </c>
      <c r="S575" s="26">
        <v>429846</v>
      </c>
      <c r="T575" s="26"/>
      <c r="U575" s="26"/>
      <c r="V575" s="26">
        <v>429846</v>
      </c>
      <c r="W575" s="11" t="str">
        <f>VLOOKUP(MONTH(J575),'PLANO DISPONIBILIDADES 28-04-20'!$W$2:$X$13,2,0)</f>
        <v>DICIEMBRE</v>
      </c>
      <c r="X575" s="11" t="e">
        <f>VLOOKUP(L575,'PLANO PREDIS EJECUCIONES'!$J$2:$Y$217,16,0)</f>
        <v>#N/A</v>
      </c>
    </row>
    <row r="576" spans="1:24" x14ac:dyDescent="0.25">
      <c r="A576" s="11">
        <v>2018</v>
      </c>
      <c r="B576" s="11">
        <v>136</v>
      </c>
      <c r="C576" s="11">
        <v>1</v>
      </c>
      <c r="D576" s="11" t="s">
        <v>601</v>
      </c>
      <c r="E576" s="11" t="s">
        <v>890</v>
      </c>
      <c r="F576" s="11" t="s">
        <v>890</v>
      </c>
      <c r="G576" s="11" t="s">
        <v>542</v>
      </c>
      <c r="H576" s="11">
        <v>0</v>
      </c>
      <c r="I576" s="11">
        <v>956</v>
      </c>
      <c r="J576" s="225">
        <v>43465</v>
      </c>
      <c r="K576" s="225">
        <v>43465</v>
      </c>
      <c r="L576" s="11">
        <v>125</v>
      </c>
      <c r="M576" s="11">
        <v>140</v>
      </c>
      <c r="N576" s="11" t="s">
        <v>491</v>
      </c>
      <c r="O576" s="11">
        <v>93</v>
      </c>
      <c r="P576" s="11" t="s">
        <v>543</v>
      </c>
      <c r="Q576" s="11">
        <v>830053669</v>
      </c>
      <c r="R576" s="11" t="s">
        <v>586</v>
      </c>
      <c r="S576" s="26">
        <v>10025510</v>
      </c>
      <c r="T576" s="26"/>
      <c r="U576" s="26"/>
      <c r="V576" s="26">
        <v>10025510</v>
      </c>
      <c r="W576" s="11" t="str">
        <f>VLOOKUP(MONTH(J576),'PLANO DISPONIBILIDADES 28-04-20'!$W$2:$X$13,2,0)</f>
        <v>DICIEMBRE</v>
      </c>
      <c r="X576" s="11" t="str">
        <f>VLOOKUP(L576,'PLANO PREDIS EJECUCIONES'!$J$2:$Y$217,16,0)</f>
        <v>3-1-2-02-04-00-0000-00</v>
      </c>
    </row>
    <row r="577" spans="1:24" x14ac:dyDescent="0.25">
      <c r="A577" s="11">
        <v>2018</v>
      </c>
      <c r="B577" s="11">
        <v>136</v>
      </c>
      <c r="C577" s="11">
        <v>1</v>
      </c>
      <c r="D577" s="11" t="s">
        <v>601</v>
      </c>
      <c r="E577" s="11" t="s">
        <v>890</v>
      </c>
      <c r="F577" s="11" t="s">
        <v>890</v>
      </c>
      <c r="G577" s="11" t="s">
        <v>542</v>
      </c>
      <c r="H577" s="11">
        <v>0</v>
      </c>
      <c r="I577" s="11">
        <v>108</v>
      </c>
      <c r="J577" s="225">
        <v>43175</v>
      </c>
      <c r="K577" s="225">
        <v>43175</v>
      </c>
      <c r="L577" s="11">
        <v>91</v>
      </c>
      <c r="M577" s="11">
        <v>88</v>
      </c>
      <c r="N577" s="11" t="s">
        <v>538</v>
      </c>
      <c r="O577" s="11">
        <v>5</v>
      </c>
      <c r="P577" s="11" t="s">
        <v>543</v>
      </c>
      <c r="Q577" s="11">
        <v>899999061</v>
      </c>
      <c r="R577" s="11" t="s">
        <v>497</v>
      </c>
      <c r="S577" s="26">
        <v>2545</v>
      </c>
      <c r="T577" s="26"/>
      <c r="U577" s="26"/>
      <c r="V577" s="26">
        <v>2545</v>
      </c>
      <c r="W577" s="11" t="str">
        <f>VLOOKUP(MONTH(J577),'PLANO DISPONIBILIDADES 28-04-20'!$W$2:$X$13,2,0)</f>
        <v>MARZO</v>
      </c>
      <c r="X577" s="11" t="e">
        <f>VLOOKUP(L577,'PLANO PREDIS EJECUCIONES'!$J$2:$Y$217,16,0)</f>
        <v>#N/A</v>
      </c>
    </row>
    <row r="578" spans="1:24" x14ac:dyDescent="0.25">
      <c r="A578" s="11">
        <v>2018</v>
      </c>
      <c r="B578" s="11">
        <v>136</v>
      </c>
      <c r="C578" s="11">
        <v>1</v>
      </c>
      <c r="D578" s="11" t="s">
        <v>601</v>
      </c>
      <c r="E578" s="11" t="s">
        <v>890</v>
      </c>
      <c r="F578" s="11" t="s">
        <v>890</v>
      </c>
      <c r="G578" s="11" t="s">
        <v>542</v>
      </c>
      <c r="H578" s="11">
        <v>0</v>
      </c>
      <c r="I578" s="11">
        <v>127</v>
      </c>
      <c r="J578" s="225">
        <v>43182</v>
      </c>
      <c r="K578" s="225">
        <v>43182</v>
      </c>
      <c r="L578" s="11">
        <v>94</v>
      </c>
      <c r="M578" s="11">
        <v>88</v>
      </c>
      <c r="N578" s="11" t="s">
        <v>538</v>
      </c>
      <c r="O578" s="11">
        <v>5</v>
      </c>
      <c r="P578" s="11" t="s">
        <v>543</v>
      </c>
      <c r="Q578" s="11">
        <v>899999061</v>
      </c>
      <c r="R578" s="11" t="s">
        <v>497</v>
      </c>
      <c r="S578" s="26">
        <v>34</v>
      </c>
      <c r="T578" s="26"/>
      <c r="U578" s="26"/>
      <c r="V578" s="26">
        <v>34</v>
      </c>
      <c r="W578" s="11" t="str">
        <f>VLOOKUP(MONTH(J578),'PLANO DISPONIBILIDADES 28-04-20'!$W$2:$X$13,2,0)</f>
        <v>MARZO</v>
      </c>
      <c r="X578" s="11" t="e">
        <f>VLOOKUP(L578,'PLANO PREDIS EJECUCIONES'!$J$2:$Y$217,16,0)</f>
        <v>#N/A</v>
      </c>
    </row>
    <row r="579" spans="1:24" x14ac:dyDescent="0.25">
      <c r="A579" s="11">
        <v>2018</v>
      </c>
      <c r="B579" s="11">
        <v>136</v>
      </c>
      <c r="C579" s="11">
        <v>1</v>
      </c>
      <c r="D579" s="11" t="s">
        <v>601</v>
      </c>
      <c r="E579" s="11" t="s">
        <v>890</v>
      </c>
      <c r="F579" s="11" t="s">
        <v>890</v>
      </c>
      <c r="G579" s="11" t="s">
        <v>542</v>
      </c>
      <c r="H579" s="11">
        <v>0</v>
      </c>
      <c r="I579" s="11">
        <v>283</v>
      </c>
      <c r="J579" s="225">
        <v>43243</v>
      </c>
      <c r="K579" s="225">
        <v>43243</v>
      </c>
      <c r="L579" s="11">
        <v>112</v>
      </c>
      <c r="M579" s="11">
        <v>88</v>
      </c>
      <c r="N579" s="11" t="s">
        <v>538</v>
      </c>
      <c r="O579" s="11">
        <v>5</v>
      </c>
      <c r="P579" s="11" t="s">
        <v>543</v>
      </c>
      <c r="Q579" s="11">
        <v>899999061</v>
      </c>
      <c r="R579" s="11" t="s">
        <v>497</v>
      </c>
      <c r="S579" s="26">
        <v>17</v>
      </c>
      <c r="T579" s="26"/>
      <c r="U579" s="26"/>
      <c r="V579" s="26">
        <v>17</v>
      </c>
      <c r="W579" s="11" t="str">
        <f>VLOOKUP(MONTH(J579),'PLANO DISPONIBILIDADES 28-04-20'!$W$2:$X$13,2,0)</f>
        <v>MAYO</v>
      </c>
      <c r="X579" s="11" t="e">
        <f>VLOOKUP(L579,'PLANO PREDIS EJECUCIONES'!$J$2:$Y$217,16,0)</f>
        <v>#N/A</v>
      </c>
    </row>
    <row r="580" spans="1:24" x14ac:dyDescent="0.25">
      <c r="A580" s="11">
        <v>2018</v>
      </c>
      <c r="B580" s="11">
        <v>136</v>
      </c>
      <c r="C580" s="11">
        <v>1</v>
      </c>
      <c r="D580" s="11" t="s">
        <v>601</v>
      </c>
      <c r="E580" s="11" t="s">
        <v>890</v>
      </c>
      <c r="F580" s="11" t="s">
        <v>890</v>
      </c>
      <c r="G580" s="11" t="s">
        <v>542</v>
      </c>
      <c r="H580" s="11">
        <v>0</v>
      </c>
      <c r="I580" s="11">
        <v>574</v>
      </c>
      <c r="J580" s="225">
        <v>43360</v>
      </c>
      <c r="K580" s="225">
        <v>43360</v>
      </c>
      <c r="L580" s="11">
        <v>155</v>
      </c>
      <c r="M580" s="11">
        <v>165</v>
      </c>
      <c r="N580" s="11" t="s">
        <v>753</v>
      </c>
      <c r="O580" s="11">
        <v>97</v>
      </c>
      <c r="P580" s="11" t="s">
        <v>543</v>
      </c>
      <c r="Q580" s="11">
        <v>860506170</v>
      </c>
      <c r="R580" s="11" t="s">
        <v>754</v>
      </c>
      <c r="S580" s="26">
        <v>21976435</v>
      </c>
      <c r="T580" s="26"/>
      <c r="U580" s="26"/>
      <c r="V580" s="26">
        <v>21976435</v>
      </c>
      <c r="W580" s="11" t="str">
        <f>VLOOKUP(MONTH(J580),'PLANO DISPONIBILIDADES 28-04-20'!$W$2:$X$13,2,0)</f>
        <v>SEPTIEMBRE</v>
      </c>
      <c r="X580" s="11" t="str">
        <f>VLOOKUP(L580,'PLANO PREDIS EJECUCIONES'!$J$2:$Y$217,16,0)</f>
        <v>3-1-2-02-05-01-0000-00</v>
      </c>
    </row>
    <row r="581" spans="1:24" x14ac:dyDescent="0.25">
      <c r="A581" s="11">
        <v>2018</v>
      </c>
      <c r="B581" s="11">
        <v>136</v>
      </c>
      <c r="C581" s="11">
        <v>1</v>
      </c>
      <c r="D581" s="11" t="s">
        <v>601</v>
      </c>
      <c r="E581" s="11" t="s">
        <v>890</v>
      </c>
      <c r="F581" s="11" t="s">
        <v>890</v>
      </c>
      <c r="G581" s="11" t="s">
        <v>542</v>
      </c>
      <c r="H581" s="11">
        <v>0</v>
      </c>
      <c r="I581" s="11">
        <v>581</v>
      </c>
      <c r="J581" s="225">
        <v>43361</v>
      </c>
      <c r="K581" s="225">
        <v>43361</v>
      </c>
      <c r="L581" s="11">
        <v>139</v>
      </c>
      <c r="M581" s="11">
        <v>163</v>
      </c>
      <c r="N581" s="11" t="s">
        <v>747</v>
      </c>
      <c r="O581" s="11">
        <v>102</v>
      </c>
      <c r="P581" s="11" t="s">
        <v>543</v>
      </c>
      <c r="Q581" s="11">
        <v>899999061</v>
      </c>
      <c r="R581" s="11" t="s">
        <v>746</v>
      </c>
      <c r="S581" s="26">
        <v>805000000</v>
      </c>
      <c r="T581" s="26"/>
      <c r="U581" s="26"/>
      <c r="V581" s="26">
        <v>805000000</v>
      </c>
      <c r="W581" s="11" t="str">
        <f>VLOOKUP(MONTH(J581),'PLANO DISPONIBILIDADES 28-04-20'!$W$2:$X$13,2,0)</f>
        <v>SEPTIEMBRE</v>
      </c>
      <c r="X581" s="11" t="e">
        <f>VLOOKUP(L581,'PLANO PREDIS EJECUCIONES'!$J$2:$Y$217,16,0)</f>
        <v>#N/A</v>
      </c>
    </row>
    <row r="582" spans="1:24" x14ac:dyDescent="0.25">
      <c r="A582" s="11">
        <v>2018</v>
      </c>
      <c r="B582" s="11">
        <v>136</v>
      </c>
      <c r="C582" s="11">
        <v>1</v>
      </c>
      <c r="D582" s="11" t="s">
        <v>601</v>
      </c>
      <c r="E582" s="11" t="s">
        <v>890</v>
      </c>
      <c r="F582" s="11" t="s">
        <v>890</v>
      </c>
      <c r="G582" s="11" t="s">
        <v>542</v>
      </c>
      <c r="H582" s="11">
        <v>0</v>
      </c>
      <c r="I582" s="11">
        <v>677</v>
      </c>
      <c r="J582" s="225">
        <v>43398</v>
      </c>
      <c r="K582" s="225">
        <v>43398</v>
      </c>
      <c r="L582" s="11">
        <v>182</v>
      </c>
      <c r="M582" s="11">
        <v>88</v>
      </c>
      <c r="N582" s="11" t="s">
        <v>538</v>
      </c>
      <c r="O582" s="11">
        <v>5</v>
      </c>
      <c r="P582" s="11" t="s">
        <v>543</v>
      </c>
      <c r="Q582" s="11">
        <v>899999061</v>
      </c>
      <c r="R582" s="11" t="s">
        <v>497</v>
      </c>
      <c r="S582" s="26">
        <v>70</v>
      </c>
      <c r="T582" s="26"/>
      <c r="U582" s="26"/>
      <c r="V582" s="26">
        <v>70</v>
      </c>
      <c r="W582" s="11" t="str">
        <f>VLOOKUP(MONTH(J582),'PLANO DISPONIBILIDADES 28-04-20'!$W$2:$X$13,2,0)</f>
        <v>OCTUBRE</v>
      </c>
      <c r="X582" s="11" t="e">
        <f>VLOOKUP(L582,'PLANO PREDIS EJECUCIONES'!$J$2:$Y$217,16,0)</f>
        <v>#N/A</v>
      </c>
    </row>
    <row r="583" spans="1:24" x14ac:dyDescent="0.25">
      <c r="A583" s="11">
        <v>2018</v>
      </c>
      <c r="B583" s="11">
        <v>136</v>
      </c>
      <c r="C583" s="11">
        <v>1</v>
      </c>
      <c r="D583" s="11" t="s">
        <v>601</v>
      </c>
      <c r="E583" s="11" t="s">
        <v>890</v>
      </c>
      <c r="F583" s="11" t="s">
        <v>890</v>
      </c>
      <c r="G583" s="11" t="s">
        <v>542</v>
      </c>
      <c r="H583" s="11">
        <v>0</v>
      </c>
      <c r="I583" s="11">
        <v>771</v>
      </c>
      <c r="J583" s="225">
        <v>43431</v>
      </c>
      <c r="K583" s="225">
        <v>43431</v>
      </c>
      <c r="L583" s="11">
        <v>203</v>
      </c>
      <c r="M583" s="11">
        <v>88</v>
      </c>
      <c r="N583" s="11" t="s">
        <v>538</v>
      </c>
      <c r="O583" s="11">
        <v>5</v>
      </c>
      <c r="P583" s="11" t="s">
        <v>543</v>
      </c>
      <c r="Q583" s="11">
        <v>899999061</v>
      </c>
      <c r="R583" s="11" t="s">
        <v>497</v>
      </c>
      <c r="S583" s="26">
        <v>222442</v>
      </c>
      <c r="T583" s="26"/>
      <c r="U583" s="26"/>
      <c r="V583" s="26">
        <v>222442</v>
      </c>
      <c r="W583" s="11" t="str">
        <f>VLOOKUP(MONTH(J583),'PLANO DISPONIBILIDADES 28-04-20'!$W$2:$X$13,2,0)</f>
        <v>NOVIEMBRE</v>
      </c>
      <c r="X583" s="11" t="e">
        <f>VLOOKUP(L583,'PLANO PREDIS EJECUCIONES'!$J$2:$Y$217,16,0)</f>
        <v>#N/A</v>
      </c>
    </row>
    <row r="584" spans="1:24" x14ac:dyDescent="0.25">
      <c r="A584" s="11">
        <v>2018</v>
      </c>
      <c r="B584" s="11">
        <v>136</v>
      </c>
      <c r="C584" s="11">
        <v>1</v>
      </c>
      <c r="D584" s="11" t="s">
        <v>601</v>
      </c>
      <c r="E584" s="11" t="s">
        <v>890</v>
      </c>
      <c r="F584" s="11" t="s">
        <v>890</v>
      </c>
      <c r="G584" s="11" t="s">
        <v>542</v>
      </c>
      <c r="H584" s="11">
        <v>0</v>
      </c>
      <c r="I584" s="11">
        <v>878</v>
      </c>
      <c r="J584" s="225">
        <v>43455</v>
      </c>
      <c r="K584" s="225">
        <v>43455</v>
      </c>
      <c r="L584" s="11">
        <v>217</v>
      </c>
      <c r="M584" s="11">
        <v>88</v>
      </c>
      <c r="N584" s="11" t="s">
        <v>538</v>
      </c>
      <c r="O584" s="11">
        <v>5</v>
      </c>
      <c r="P584" s="11" t="s">
        <v>543</v>
      </c>
      <c r="Q584" s="11">
        <v>899999061</v>
      </c>
      <c r="R584" s="11" t="s">
        <v>497</v>
      </c>
      <c r="S584" s="26">
        <v>2499</v>
      </c>
      <c r="T584" s="26"/>
      <c r="U584" s="26"/>
      <c r="V584" s="26">
        <v>2499</v>
      </c>
      <c r="W584" s="11" t="str">
        <f>VLOOKUP(MONTH(J584),'PLANO DISPONIBILIDADES 28-04-20'!$W$2:$X$13,2,0)</f>
        <v>DICIEMBRE</v>
      </c>
      <c r="X584" s="11" t="e">
        <f>VLOOKUP(L584,'PLANO PREDIS EJECUCIONES'!$J$2:$Y$217,16,0)</f>
        <v>#N/A</v>
      </c>
    </row>
    <row r="585" spans="1:24" x14ac:dyDescent="0.25">
      <c r="A585" s="11">
        <v>2018</v>
      </c>
      <c r="B585" s="11">
        <v>136</v>
      </c>
      <c r="C585" s="11">
        <v>1</v>
      </c>
      <c r="D585" s="11" t="s">
        <v>601</v>
      </c>
      <c r="E585" s="11" t="s">
        <v>890</v>
      </c>
      <c r="F585" s="11" t="s">
        <v>890</v>
      </c>
      <c r="G585" s="11" t="s">
        <v>542</v>
      </c>
      <c r="H585" s="11">
        <v>0</v>
      </c>
      <c r="I585" s="11">
        <v>855</v>
      </c>
      <c r="J585" s="225">
        <v>43453</v>
      </c>
      <c r="K585" s="225">
        <v>43453</v>
      </c>
      <c r="L585" s="11">
        <v>206</v>
      </c>
      <c r="M585" s="11">
        <v>215</v>
      </c>
      <c r="N585" s="11" t="s">
        <v>876</v>
      </c>
      <c r="O585" s="11">
        <v>1010631</v>
      </c>
      <c r="P585" s="11" t="s">
        <v>543</v>
      </c>
      <c r="Q585" s="11">
        <v>860002400</v>
      </c>
      <c r="R585" s="11" t="s">
        <v>888</v>
      </c>
      <c r="S585" s="26">
        <v>4501077</v>
      </c>
      <c r="T585" s="26"/>
      <c r="U585" s="26"/>
      <c r="V585" s="26">
        <v>4501077</v>
      </c>
      <c r="W585" s="11" t="str">
        <f>VLOOKUP(MONTH(J585),'PLANO DISPONIBILIDADES 28-04-20'!$W$2:$X$13,2,0)</f>
        <v>DICIEMBRE</v>
      </c>
      <c r="X585" s="11" t="str">
        <f>VLOOKUP(L585,'PLANO PREDIS EJECUCIONES'!$J$2:$Y$217,16,0)</f>
        <v>3-1-2-02-06-01-0000-00</v>
      </c>
    </row>
    <row r="586" spans="1:24" x14ac:dyDescent="0.25">
      <c r="A586" s="11">
        <v>2018</v>
      </c>
      <c r="B586" s="11">
        <v>136</v>
      </c>
      <c r="C586" s="11">
        <v>1</v>
      </c>
      <c r="D586" s="11" t="s">
        <v>601</v>
      </c>
      <c r="E586" s="11" t="s">
        <v>890</v>
      </c>
      <c r="F586" s="11" t="s">
        <v>890</v>
      </c>
      <c r="G586" s="11" t="s">
        <v>542</v>
      </c>
      <c r="H586" s="11">
        <v>0</v>
      </c>
      <c r="I586" s="11">
        <v>592</v>
      </c>
      <c r="J586" s="225">
        <v>43368</v>
      </c>
      <c r="K586" s="225">
        <v>43368</v>
      </c>
      <c r="L586" s="11">
        <v>142</v>
      </c>
      <c r="M586" s="11">
        <v>170</v>
      </c>
      <c r="N586" s="11" t="s">
        <v>538</v>
      </c>
      <c r="O586" s="11">
        <v>151</v>
      </c>
      <c r="P586" s="11" t="s">
        <v>543</v>
      </c>
      <c r="Q586" s="11">
        <v>900850150</v>
      </c>
      <c r="R586" s="11" t="s">
        <v>749</v>
      </c>
      <c r="S586" s="26">
        <v>3561075</v>
      </c>
      <c r="T586" s="26"/>
      <c r="U586" s="26"/>
      <c r="V586" s="26">
        <v>3561075</v>
      </c>
      <c r="W586" s="11" t="str">
        <f>VLOOKUP(MONTH(J586),'PLANO DISPONIBILIDADES 28-04-20'!$W$2:$X$13,2,0)</f>
        <v>SEPTIEMBRE</v>
      </c>
      <c r="X586" s="11" t="e">
        <f>VLOOKUP(L586,'PLANO PREDIS EJECUCIONES'!$J$2:$Y$217,16,0)</f>
        <v>#N/A</v>
      </c>
    </row>
    <row r="587" spans="1:24" x14ac:dyDescent="0.25">
      <c r="A587" s="11">
        <v>2018</v>
      </c>
      <c r="B587" s="11">
        <v>136</v>
      </c>
      <c r="C587" s="11">
        <v>1</v>
      </c>
      <c r="D587" s="11" t="s">
        <v>601</v>
      </c>
      <c r="E587" s="11" t="s">
        <v>890</v>
      </c>
      <c r="F587" s="11" t="s">
        <v>890</v>
      </c>
      <c r="G587" s="11" t="s">
        <v>542</v>
      </c>
      <c r="H587" s="11">
        <v>0</v>
      </c>
      <c r="I587" s="11">
        <v>659</v>
      </c>
      <c r="J587" s="225">
        <v>43389</v>
      </c>
      <c r="K587" s="225">
        <v>43389</v>
      </c>
      <c r="L587" s="11">
        <v>135</v>
      </c>
      <c r="M587" s="11">
        <v>161</v>
      </c>
      <c r="N587" s="11" t="s">
        <v>538</v>
      </c>
      <c r="O587" s="11">
        <v>145</v>
      </c>
      <c r="P587" s="11" t="s">
        <v>543</v>
      </c>
      <c r="Q587" s="11">
        <v>860014918</v>
      </c>
      <c r="R587" s="11" t="s">
        <v>719</v>
      </c>
      <c r="S587" s="26">
        <v>1480000</v>
      </c>
      <c r="T587" s="26"/>
      <c r="U587" s="26"/>
      <c r="V587" s="26">
        <v>1480000</v>
      </c>
      <c r="W587" s="11" t="str">
        <f>VLOOKUP(MONTH(J587),'PLANO DISPONIBILIDADES 28-04-20'!$W$2:$X$13,2,0)</f>
        <v>OCTUBRE</v>
      </c>
      <c r="X587" s="11" t="e">
        <f>VLOOKUP(L587,'PLANO PREDIS EJECUCIONES'!$J$2:$Y$217,16,0)</f>
        <v>#N/A</v>
      </c>
    </row>
    <row r="588" spans="1:24" x14ac:dyDescent="0.25">
      <c r="A588" s="11">
        <v>2018</v>
      </c>
      <c r="B588" s="11">
        <v>136</v>
      </c>
      <c r="C588" s="11">
        <v>1</v>
      </c>
      <c r="D588" s="11" t="s">
        <v>601</v>
      </c>
      <c r="E588" s="11" t="s">
        <v>890</v>
      </c>
      <c r="F588" s="11" t="s">
        <v>890</v>
      </c>
      <c r="G588" s="11" t="s">
        <v>542</v>
      </c>
      <c r="H588" s="11">
        <v>0</v>
      </c>
      <c r="I588" s="11">
        <v>662</v>
      </c>
      <c r="J588" s="225">
        <v>43389</v>
      </c>
      <c r="K588" s="225">
        <v>43389</v>
      </c>
      <c r="L588" s="11">
        <v>167</v>
      </c>
      <c r="M588" s="11">
        <v>188</v>
      </c>
      <c r="N588" s="11" t="s">
        <v>538</v>
      </c>
      <c r="O588" s="11">
        <v>178</v>
      </c>
      <c r="P588" s="11" t="s">
        <v>543</v>
      </c>
      <c r="Q588" s="11">
        <v>900796153</v>
      </c>
      <c r="R588" s="11" t="s">
        <v>784</v>
      </c>
      <c r="S588" s="26">
        <v>3780000</v>
      </c>
      <c r="T588" s="26"/>
      <c r="U588" s="26"/>
      <c r="V588" s="26">
        <v>3780000</v>
      </c>
      <c r="W588" s="11" t="str">
        <f>VLOOKUP(MONTH(J588),'PLANO DISPONIBILIDADES 28-04-20'!$W$2:$X$13,2,0)</f>
        <v>OCTUBRE</v>
      </c>
      <c r="X588" s="11" t="e">
        <f>VLOOKUP(L588,'PLANO PREDIS EJECUCIONES'!$J$2:$Y$217,16,0)</f>
        <v>#N/A</v>
      </c>
    </row>
    <row r="589" spans="1:24" x14ac:dyDescent="0.25">
      <c r="A589" s="11">
        <v>2018</v>
      </c>
      <c r="B589" s="11">
        <v>136</v>
      </c>
      <c r="C589" s="11">
        <v>1</v>
      </c>
      <c r="D589" s="11" t="s">
        <v>601</v>
      </c>
      <c r="E589" s="11" t="s">
        <v>890</v>
      </c>
      <c r="F589" s="11" t="s">
        <v>890</v>
      </c>
      <c r="G589" s="11" t="s">
        <v>542</v>
      </c>
      <c r="H589" s="11">
        <v>0</v>
      </c>
      <c r="I589" s="11">
        <v>663</v>
      </c>
      <c r="J589" s="225">
        <v>43389</v>
      </c>
      <c r="K589" s="225">
        <v>43389</v>
      </c>
      <c r="L589" s="11">
        <v>165</v>
      </c>
      <c r="M589" s="11">
        <v>187</v>
      </c>
      <c r="N589" s="11" t="s">
        <v>538</v>
      </c>
      <c r="O589" s="11">
        <v>176</v>
      </c>
      <c r="P589" s="11" t="s">
        <v>543</v>
      </c>
      <c r="Q589" s="11">
        <v>860007322</v>
      </c>
      <c r="R589" s="11" t="s">
        <v>782</v>
      </c>
      <c r="S589" s="26">
        <v>2397260</v>
      </c>
      <c r="T589" s="26"/>
      <c r="U589" s="26"/>
      <c r="V589" s="26">
        <v>2397260</v>
      </c>
      <c r="W589" s="11" t="str">
        <f>VLOOKUP(MONTH(J589),'PLANO DISPONIBILIDADES 28-04-20'!$W$2:$X$13,2,0)</f>
        <v>OCTUBRE</v>
      </c>
      <c r="X589" s="11" t="e">
        <f>VLOOKUP(L589,'PLANO PREDIS EJECUCIONES'!$J$2:$Y$217,16,0)</f>
        <v>#N/A</v>
      </c>
    </row>
    <row r="590" spans="1:24" x14ac:dyDescent="0.25">
      <c r="A590" s="11">
        <v>2018</v>
      </c>
      <c r="B590" s="11">
        <v>136</v>
      </c>
      <c r="C590" s="11">
        <v>1</v>
      </c>
      <c r="D590" s="11" t="s">
        <v>601</v>
      </c>
      <c r="E590" s="11" t="s">
        <v>890</v>
      </c>
      <c r="F590" s="11" t="s">
        <v>890</v>
      </c>
      <c r="G590" s="11" t="s">
        <v>542</v>
      </c>
      <c r="H590" s="11">
        <v>0</v>
      </c>
      <c r="I590" s="11">
        <v>666</v>
      </c>
      <c r="J590" s="225">
        <v>43389</v>
      </c>
      <c r="K590" s="225">
        <v>43389</v>
      </c>
      <c r="L590" s="11">
        <v>164</v>
      </c>
      <c r="M590" s="11">
        <v>182</v>
      </c>
      <c r="N590" s="11" t="s">
        <v>538</v>
      </c>
      <c r="O590" s="11">
        <v>174</v>
      </c>
      <c r="P590" s="11" t="s">
        <v>543</v>
      </c>
      <c r="Q590" s="11">
        <v>900622534</v>
      </c>
      <c r="R590" s="11" t="s">
        <v>781</v>
      </c>
      <c r="S590" s="26">
        <v>560574</v>
      </c>
      <c r="T590" s="26"/>
      <c r="U590" s="26"/>
      <c r="V590" s="26">
        <v>560574</v>
      </c>
      <c r="W590" s="11" t="str">
        <f>VLOOKUP(MONTH(J590),'PLANO DISPONIBILIDADES 28-04-20'!$W$2:$X$13,2,0)</f>
        <v>OCTUBRE</v>
      </c>
      <c r="X590" s="11" t="e">
        <f>VLOOKUP(L590,'PLANO PREDIS EJECUCIONES'!$J$2:$Y$217,16,0)</f>
        <v>#N/A</v>
      </c>
    </row>
    <row r="591" spans="1:24" x14ac:dyDescent="0.25">
      <c r="A591" s="11">
        <v>2018</v>
      </c>
      <c r="B591" s="11">
        <v>136</v>
      </c>
      <c r="C591" s="11">
        <v>1</v>
      </c>
      <c r="D591" s="11" t="s">
        <v>601</v>
      </c>
      <c r="E591" s="11" t="s">
        <v>890</v>
      </c>
      <c r="F591" s="11" t="s">
        <v>890</v>
      </c>
      <c r="G591" s="11" t="s">
        <v>542</v>
      </c>
      <c r="H591" s="11">
        <v>0</v>
      </c>
      <c r="I591" s="11">
        <v>669</v>
      </c>
      <c r="J591" s="225">
        <v>43392</v>
      </c>
      <c r="K591" s="225">
        <v>43392</v>
      </c>
      <c r="L591" s="11">
        <v>151</v>
      </c>
      <c r="M591" s="11">
        <v>177</v>
      </c>
      <c r="N591" s="11" t="s">
        <v>538</v>
      </c>
      <c r="O591" s="11">
        <v>154</v>
      </c>
      <c r="P591" s="11" t="s">
        <v>543</v>
      </c>
      <c r="Q591" s="11">
        <v>800046203</v>
      </c>
      <c r="R591" s="11" t="s">
        <v>751</v>
      </c>
      <c r="S591" s="26">
        <v>2700000</v>
      </c>
      <c r="T591" s="26"/>
      <c r="U591" s="26"/>
      <c r="V591" s="26">
        <v>2700000</v>
      </c>
      <c r="W591" s="11" t="str">
        <f>VLOOKUP(MONTH(J591),'PLANO DISPONIBILIDADES 28-04-20'!$W$2:$X$13,2,0)</f>
        <v>OCTUBRE</v>
      </c>
      <c r="X591" s="11" t="e">
        <f>VLOOKUP(L591,'PLANO PREDIS EJECUCIONES'!$J$2:$Y$217,16,0)</f>
        <v>#N/A</v>
      </c>
    </row>
    <row r="592" spans="1:24" x14ac:dyDescent="0.25">
      <c r="A592" s="11">
        <v>2018</v>
      </c>
      <c r="B592" s="11">
        <v>136</v>
      </c>
      <c r="C592" s="11">
        <v>1</v>
      </c>
      <c r="D592" s="11" t="s">
        <v>601</v>
      </c>
      <c r="E592" s="11" t="s">
        <v>890</v>
      </c>
      <c r="F592" s="11" t="s">
        <v>890</v>
      </c>
      <c r="G592" s="11" t="s">
        <v>542</v>
      </c>
      <c r="H592" s="11">
        <v>0</v>
      </c>
      <c r="I592" s="11">
        <v>859</v>
      </c>
      <c r="J592" s="225">
        <v>43453</v>
      </c>
      <c r="K592" s="225">
        <v>43453</v>
      </c>
      <c r="L592" s="11">
        <v>202</v>
      </c>
      <c r="M592" s="11">
        <v>216</v>
      </c>
      <c r="N592" s="11" t="s">
        <v>538</v>
      </c>
      <c r="O592" s="11">
        <v>216</v>
      </c>
      <c r="P592" s="11" t="s">
        <v>543</v>
      </c>
      <c r="Q592" s="11">
        <v>900176422</v>
      </c>
      <c r="R592" s="11" t="s">
        <v>838</v>
      </c>
      <c r="S592" s="26">
        <v>5750000</v>
      </c>
      <c r="T592" s="26"/>
      <c r="U592" s="26"/>
      <c r="V592" s="26">
        <v>5750000</v>
      </c>
      <c r="W592" s="11" t="str">
        <f>VLOOKUP(MONTH(J592),'PLANO DISPONIBILIDADES 28-04-20'!$W$2:$X$13,2,0)</f>
        <v>DICIEMBRE</v>
      </c>
      <c r="X592" s="11" t="e">
        <f>VLOOKUP(L592,'PLANO PREDIS EJECUCIONES'!$J$2:$Y$217,16,0)</f>
        <v>#N/A</v>
      </c>
    </row>
    <row r="593" spans="1:24" x14ac:dyDescent="0.25">
      <c r="A593" s="11">
        <v>2018</v>
      </c>
      <c r="B593" s="11">
        <v>136</v>
      </c>
      <c r="C593" s="11">
        <v>1</v>
      </c>
      <c r="D593" s="11" t="s">
        <v>601</v>
      </c>
      <c r="E593" s="11" t="s">
        <v>890</v>
      </c>
      <c r="F593" s="11" t="s">
        <v>890</v>
      </c>
      <c r="G593" s="11" t="s">
        <v>542</v>
      </c>
      <c r="H593" s="11">
        <v>0</v>
      </c>
      <c r="I593" s="11">
        <v>860</v>
      </c>
      <c r="J593" s="225">
        <v>43453</v>
      </c>
      <c r="K593" s="225">
        <v>43453</v>
      </c>
      <c r="L593" s="11">
        <v>191</v>
      </c>
      <c r="M593" s="11">
        <v>203</v>
      </c>
      <c r="N593" s="11" t="s">
        <v>538</v>
      </c>
      <c r="O593" s="11">
        <v>199</v>
      </c>
      <c r="P593" s="11" t="s">
        <v>543</v>
      </c>
      <c r="Q593" s="11">
        <v>860007386</v>
      </c>
      <c r="R593" s="11" t="s">
        <v>836</v>
      </c>
      <c r="S593" s="26">
        <v>8520000</v>
      </c>
      <c r="T593" s="26"/>
      <c r="U593" s="26"/>
      <c r="V593" s="26">
        <v>8520000</v>
      </c>
      <c r="W593" s="11" t="str">
        <f>VLOOKUP(MONTH(J593),'PLANO DISPONIBILIDADES 28-04-20'!$W$2:$X$13,2,0)</f>
        <v>DICIEMBRE</v>
      </c>
      <c r="X593" s="11" t="e">
        <f>VLOOKUP(L593,'PLANO PREDIS EJECUCIONES'!$J$2:$Y$217,16,0)</f>
        <v>#N/A</v>
      </c>
    </row>
    <row r="594" spans="1:24" x14ac:dyDescent="0.25">
      <c r="A594" s="11">
        <v>2018</v>
      </c>
      <c r="B594" s="11">
        <v>136</v>
      </c>
      <c r="C594" s="11">
        <v>1</v>
      </c>
      <c r="D594" s="11" t="s">
        <v>601</v>
      </c>
      <c r="E594" s="11" t="s">
        <v>890</v>
      </c>
      <c r="F594" s="11" t="s">
        <v>890</v>
      </c>
      <c r="G594" s="11" t="s">
        <v>542</v>
      </c>
      <c r="H594" s="11">
        <v>0</v>
      </c>
      <c r="I594" s="11">
        <v>860</v>
      </c>
      <c r="J594" s="225">
        <v>43453</v>
      </c>
      <c r="K594" s="225">
        <v>43453</v>
      </c>
      <c r="L594" s="11">
        <v>192</v>
      </c>
      <c r="M594" s="11">
        <v>203</v>
      </c>
      <c r="N594" s="11" t="s">
        <v>538</v>
      </c>
      <c r="O594" s="11">
        <v>199</v>
      </c>
      <c r="P594" s="11" t="s">
        <v>543</v>
      </c>
      <c r="Q594" s="11">
        <v>860007386</v>
      </c>
      <c r="R594" s="11" t="s">
        <v>836</v>
      </c>
      <c r="S594" s="26">
        <v>1420000</v>
      </c>
      <c r="T594" s="26"/>
      <c r="U594" s="26"/>
      <c r="V594" s="26">
        <v>1420000</v>
      </c>
      <c r="W594" s="11" t="str">
        <f>VLOOKUP(MONTH(J594),'PLANO DISPONIBILIDADES 28-04-20'!$W$2:$X$13,2,0)</f>
        <v>DICIEMBRE</v>
      </c>
      <c r="X594" s="11" t="e">
        <f>VLOOKUP(L594,'PLANO PREDIS EJECUCIONES'!$J$2:$Y$217,16,0)</f>
        <v>#N/A</v>
      </c>
    </row>
    <row r="595" spans="1:24" x14ac:dyDescent="0.25">
      <c r="A595" s="11">
        <v>2018</v>
      </c>
      <c r="B595" s="11">
        <v>136</v>
      </c>
      <c r="C595" s="11">
        <v>1</v>
      </c>
      <c r="D595" s="11" t="s">
        <v>601</v>
      </c>
      <c r="E595" s="11" t="s">
        <v>890</v>
      </c>
      <c r="F595" s="11" t="s">
        <v>890</v>
      </c>
      <c r="G595" s="11" t="s">
        <v>542</v>
      </c>
      <c r="H595" s="11">
        <v>0</v>
      </c>
      <c r="I595" s="11">
        <v>863</v>
      </c>
      <c r="J595" s="225">
        <v>43453</v>
      </c>
      <c r="K595" s="225">
        <v>43453</v>
      </c>
      <c r="L595" s="11">
        <v>178</v>
      </c>
      <c r="M595" s="11">
        <v>196</v>
      </c>
      <c r="N595" s="11" t="s">
        <v>538</v>
      </c>
      <c r="O595" s="11">
        <v>192</v>
      </c>
      <c r="P595" s="11" t="s">
        <v>543</v>
      </c>
      <c r="Q595" s="11">
        <v>860014918</v>
      </c>
      <c r="R595" s="11" t="s">
        <v>719</v>
      </c>
      <c r="S595" s="26">
        <v>1800000</v>
      </c>
      <c r="T595" s="26"/>
      <c r="U595" s="26"/>
      <c r="V595" s="26">
        <v>1800000</v>
      </c>
      <c r="W595" s="11" t="str">
        <f>VLOOKUP(MONTH(J595),'PLANO DISPONIBILIDADES 28-04-20'!$W$2:$X$13,2,0)</f>
        <v>DICIEMBRE</v>
      </c>
      <c r="X595" s="11" t="e">
        <f>VLOOKUP(L595,'PLANO PREDIS EJECUCIONES'!$J$2:$Y$217,16,0)</f>
        <v>#N/A</v>
      </c>
    </row>
    <row r="596" spans="1:24" x14ac:dyDescent="0.25">
      <c r="A596" s="11">
        <v>2018</v>
      </c>
      <c r="B596" s="11">
        <v>136</v>
      </c>
      <c r="C596" s="11">
        <v>1</v>
      </c>
      <c r="D596" s="11" t="s">
        <v>601</v>
      </c>
      <c r="E596" s="11" t="s">
        <v>890</v>
      </c>
      <c r="F596" s="11" t="s">
        <v>890</v>
      </c>
      <c r="G596" s="11" t="s">
        <v>542</v>
      </c>
      <c r="H596" s="11">
        <v>0</v>
      </c>
      <c r="I596" s="11">
        <v>865</v>
      </c>
      <c r="J596" s="225">
        <v>43453</v>
      </c>
      <c r="K596" s="225">
        <v>43453</v>
      </c>
      <c r="L596" s="11">
        <v>127</v>
      </c>
      <c r="M596" s="11">
        <v>143</v>
      </c>
      <c r="N596" s="11" t="s">
        <v>491</v>
      </c>
      <c r="O596" s="11">
        <v>94</v>
      </c>
      <c r="P596" s="11" t="s">
        <v>543</v>
      </c>
      <c r="Q596" s="11">
        <v>860066942</v>
      </c>
      <c r="R596" s="11" t="s">
        <v>700</v>
      </c>
      <c r="S596" s="26">
        <v>8631942</v>
      </c>
      <c r="T596" s="26"/>
      <c r="U596" s="26"/>
      <c r="V596" s="26">
        <v>8631942</v>
      </c>
      <c r="W596" s="11" t="str">
        <f>VLOOKUP(MONTH(J596),'PLANO DISPONIBILIDADES 28-04-20'!$W$2:$X$13,2,0)</f>
        <v>DICIEMBRE</v>
      </c>
      <c r="X596" s="11" t="str">
        <f>VLOOKUP(L596,'PLANO PREDIS EJECUCIONES'!$J$2:$Y$217,16,0)</f>
        <v>3-1-2-02-09-01-0000-00</v>
      </c>
    </row>
    <row r="597" spans="1:24" x14ac:dyDescent="0.25">
      <c r="A597" s="11">
        <v>2018</v>
      </c>
      <c r="B597" s="11">
        <v>136</v>
      </c>
      <c r="C597" s="11">
        <v>1</v>
      </c>
      <c r="D597" s="11" t="s">
        <v>601</v>
      </c>
      <c r="E597" s="11" t="s">
        <v>890</v>
      </c>
      <c r="F597" s="11" t="s">
        <v>890</v>
      </c>
      <c r="G597" s="11" t="s">
        <v>542</v>
      </c>
      <c r="H597" s="11">
        <v>0</v>
      </c>
      <c r="I597" s="11">
        <v>875</v>
      </c>
      <c r="J597" s="225">
        <v>43455</v>
      </c>
      <c r="K597" s="225">
        <v>43455</v>
      </c>
      <c r="L597" s="11">
        <v>173</v>
      </c>
      <c r="M597" s="11">
        <v>156</v>
      </c>
      <c r="N597" s="11" t="s">
        <v>439</v>
      </c>
      <c r="O597" s="11">
        <v>114</v>
      </c>
      <c r="P597" s="11" t="s">
        <v>543</v>
      </c>
      <c r="Q597" s="11">
        <v>800225340</v>
      </c>
      <c r="R597" s="11" t="s">
        <v>811</v>
      </c>
      <c r="S597" s="26">
        <v>93290000</v>
      </c>
      <c r="T597" s="26"/>
      <c r="U597" s="26"/>
      <c r="V597" s="26">
        <v>93290000</v>
      </c>
      <c r="W597" s="11" t="str">
        <f>VLOOKUP(MONTH(J597),'PLANO DISPONIBILIDADES 28-04-20'!$W$2:$X$13,2,0)</f>
        <v>DICIEMBRE</v>
      </c>
      <c r="X597" s="11" t="str">
        <f>VLOOKUP(L597,'PLANO PREDIS EJECUCIONES'!$J$2:$Y$217,16,0)</f>
        <v>3-1-2-02-09-01-0000-00</v>
      </c>
    </row>
    <row r="598" spans="1:24" x14ac:dyDescent="0.25">
      <c r="A598" s="11">
        <v>2018</v>
      </c>
      <c r="B598" s="11">
        <v>136</v>
      </c>
      <c r="C598" s="11">
        <v>1</v>
      </c>
      <c r="D598" s="11" t="s">
        <v>601</v>
      </c>
      <c r="E598" s="11" t="s">
        <v>890</v>
      </c>
      <c r="F598" s="11" t="s">
        <v>890</v>
      </c>
      <c r="G598" s="11" t="s">
        <v>542</v>
      </c>
      <c r="H598" s="11">
        <v>0</v>
      </c>
      <c r="I598" s="11">
        <v>876</v>
      </c>
      <c r="J598" s="225">
        <v>43455</v>
      </c>
      <c r="K598" s="225">
        <v>43455</v>
      </c>
      <c r="L598" s="11">
        <v>127</v>
      </c>
      <c r="M598" s="11">
        <v>143</v>
      </c>
      <c r="N598" s="11" t="s">
        <v>491</v>
      </c>
      <c r="O598" s="11">
        <v>94</v>
      </c>
      <c r="P598" s="11" t="s">
        <v>543</v>
      </c>
      <c r="Q598" s="11">
        <v>860066942</v>
      </c>
      <c r="R598" s="11" t="s">
        <v>700</v>
      </c>
      <c r="S598" s="26">
        <v>413136</v>
      </c>
      <c r="T598" s="26"/>
      <c r="U598" s="26"/>
      <c r="V598" s="26">
        <v>413136</v>
      </c>
      <c r="W598" s="11" t="str">
        <f>VLOOKUP(MONTH(J598),'PLANO DISPONIBILIDADES 28-04-20'!$W$2:$X$13,2,0)</f>
        <v>DICIEMBRE</v>
      </c>
      <c r="X598" s="11" t="str">
        <f>VLOOKUP(L598,'PLANO PREDIS EJECUCIONES'!$J$2:$Y$217,16,0)</f>
        <v>3-1-2-02-09-01-0000-00</v>
      </c>
    </row>
    <row r="599" spans="1:24" x14ac:dyDescent="0.25">
      <c r="A599" s="11">
        <v>2018</v>
      </c>
      <c r="B599" s="11">
        <v>136</v>
      </c>
      <c r="C599" s="11">
        <v>1</v>
      </c>
      <c r="D599" s="11" t="s">
        <v>601</v>
      </c>
      <c r="E599" s="11" t="s">
        <v>890</v>
      </c>
      <c r="F599" s="11" t="s">
        <v>890</v>
      </c>
      <c r="G599" s="11" t="s">
        <v>542</v>
      </c>
      <c r="H599" s="11">
        <v>0</v>
      </c>
      <c r="I599" s="11">
        <v>939</v>
      </c>
      <c r="J599" s="225">
        <v>43465</v>
      </c>
      <c r="K599" s="225">
        <v>43465</v>
      </c>
      <c r="L599" s="11">
        <v>127</v>
      </c>
      <c r="M599" s="11">
        <v>143</v>
      </c>
      <c r="N599" s="11" t="s">
        <v>491</v>
      </c>
      <c r="O599" s="11">
        <v>94</v>
      </c>
      <c r="P599" s="11" t="s">
        <v>543</v>
      </c>
      <c r="Q599" s="11">
        <v>860066942</v>
      </c>
      <c r="R599" s="11" t="s">
        <v>700</v>
      </c>
      <c r="S599" s="26">
        <v>7051266</v>
      </c>
      <c r="T599" s="26"/>
      <c r="U599" s="26"/>
      <c r="V599" s="26">
        <v>7051266</v>
      </c>
      <c r="W599" s="11" t="str">
        <f>VLOOKUP(MONTH(J599),'PLANO DISPONIBILIDADES 28-04-20'!$W$2:$X$13,2,0)</f>
        <v>DICIEMBRE</v>
      </c>
      <c r="X599" s="11" t="str">
        <f>VLOOKUP(L599,'PLANO PREDIS EJECUCIONES'!$J$2:$Y$217,16,0)</f>
        <v>3-1-2-02-09-01-0000-00</v>
      </c>
    </row>
    <row r="600" spans="1:24" x14ac:dyDescent="0.25">
      <c r="A600" s="11">
        <v>2018</v>
      </c>
      <c r="B600" s="11">
        <v>136</v>
      </c>
      <c r="C600" s="11">
        <v>1</v>
      </c>
      <c r="D600" s="11" t="s">
        <v>601</v>
      </c>
      <c r="E600" s="11" t="s">
        <v>890</v>
      </c>
      <c r="F600" s="11" t="s">
        <v>890</v>
      </c>
      <c r="G600" s="11" t="s">
        <v>542</v>
      </c>
      <c r="H600" s="11">
        <v>0</v>
      </c>
      <c r="I600" s="11">
        <v>941</v>
      </c>
      <c r="J600" s="225">
        <v>43465</v>
      </c>
      <c r="K600" s="225">
        <v>43465</v>
      </c>
      <c r="L600" s="11">
        <v>127</v>
      </c>
      <c r="M600" s="11">
        <v>143</v>
      </c>
      <c r="N600" s="11" t="s">
        <v>491</v>
      </c>
      <c r="O600" s="11">
        <v>94</v>
      </c>
      <c r="P600" s="11" t="s">
        <v>543</v>
      </c>
      <c r="Q600" s="11">
        <v>860066942</v>
      </c>
      <c r="R600" s="11" t="s">
        <v>700</v>
      </c>
      <c r="S600" s="26">
        <v>16648168</v>
      </c>
      <c r="T600" s="26"/>
      <c r="U600" s="26"/>
      <c r="V600" s="26">
        <v>16648168</v>
      </c>
      <c r="W600" s="11" t="str">
        <f>VLOOKUP(MONTH(J600),'PLANO DISPONIBILIDADES 28-04-20'!$W$2:$X$13,2,0)</f>
        <v>DICIEMBRE</v>
      </c>
      <c r="X600" s="11" t="str">
        <f>VLOOKUP(L600,'PLANO PREDIS EJECUCIONES'!$J$2:$Y$217,16,0)</f>
        <v>3-1-2-02-09-01-0000-00</v>
      </c>
    </row>
    <row r="601" spans="1:24" x14ac:dyDescent="0.25">
      <c r="A601" s="11">
        <v>2018</v>
      </c>
      <c r="B601" s="11">
        <v>136</v>
      </c>
      <c r="C601" s="11">
        <v>1</v>
      </c>
      <c r="D601" s="11" t="s">
        <v>601</v>
      </c>
      <c r="E601" s="11" t="s">
        <v>890</v>
      </c>
      <c r="F601" s="11" t="s">
        <v>890</v>
      </c>
      <c r="G601" s="11" t="s">
        <v>542</v>
      </c>
      <c r="H601" s="11">
        <v>0</v>
      </c>
      <c r="I601" s="11">
        <v>212</v>
      </c>
      <c r="J601" s="225">
        <v>43214</v>
      </c>
      <c r="K601" s="225">
        <v>43214</v>
      </c>
      <c r="L601" s="11">
        <v>103</v>
      </c>
      <c r="M601" s="11">
        <v>109</v>
      </c>
      <c r="N601" s="11" t="s">
        <v>538</v>
      </c>
      <c r="O601" s="11">
        <v>74</v>
      </c>
      <c r="P601" s="11" t="s">
        <v>541</v>
      </c>
      <c r="Q601" s="11">
        <v>79431243</v>
      </c>
      <c r="R601" s="11" t="s">
        <v>618</v>
      </c>
      <c r="S601" s="26">
        <v>774323</v>
      </c>
      <c r="T601" s="26"/>
      <c r="U601" s="26"/>
      <c r="V601" s="26">
        <v>774323</v>
      </c>
      <c r="W601" s="11" t="str">
        <f>VLOOKUP(MONTH(J601),'PLANO DISPONIBILIDADES 28-04-20'!$W$2:$X$13,2,0)</f>
        <v>ABRIL</v>
      </c>
      <c r="X601" s="11" t="e">
        <f>VLOOKUP(L601,'PLANO PREDIS EJECUCIONES'!$J$2:$Y$217,16,0)</f>
        <v>#N/A</v>
      </c>
    </row>
    <row r="602" spans="1:24" x14ac:dyDescent="0.25">
      <c r="A602" s="11">
        <v>2018</v>
      </c>
      <c r="B602" s="11">
        <v>136</v>
      </c>
      <c r="C602" s="11">
        <v>1</v>
      </c>
      <c r="D602" s="11" t="s">
        <v>601</v>
      </c>
      <c r="E602" s="11" t="s">
        <v>890</v>
      </c>
      <c r="F602" s="11" t="s">
        <v>890</v>
      </c>
      <c r="G602" s="11" t="s">
        <v>542</v>
      </c>
      <c r="H602" s="11">
        <v>0</v>
      </c>
      <c r="I602" s="11">
        <v>580</v>
      </c>
      <c r="J602" s="225">
        <v>43361</v>
      </c>
      <c r="K602" s="225">
        <v>43361</v>
      </c>
      <c r="L602" s="11">
        <v>128</v>
      </c>
      <c r="M602" s="11">
        <v>144</v>
      </c>
      <c r="N602" s="11" t="s">
        <v>491</v>
      </c>
      <c r="O602" s="11">
        <v>94</v>
      </c>
      <c r="P602" s="11" t="s">
        <v>543</v>
      </c>
      <c r="Q602" s="11">
        <v>860066942</v>
      </c>
      <c r="R602" s="11" t="s">
        <v>700</v>
      </c>
      <c r="S602" s="26">
        <v>22702022</v>
      </c>
      <c r="T602" s="26"/>
      <c r="U602" s="26"/>
      <c r="V602" s="26">
        <v>22702022</v>
      </c>
      <c r="W602" s="11" t="str">
        <f>VLOOKUP(MONTH(J602),'PLANO DISPONIBILIDADES 28-04-20'!$W$2:$X$13,2,0)</f>
        <v>SEPTIEMBRE</v>
      </c>
      <c r="X602" s="11" t="str">
        <f>VLOOKUP(L602,'PLANO PREDIS EJECUCIONES'!$J$2:$Y$217,16,0)</f>
        <v>3-1-2-02-10-00-0000-00</v>
      </c>
    </row>
    <row r="603" spans="1:24" x14ac:dyDescent="0.25">
      <c r="A603" s="11">
        <v>2018</v>
      </c>
      <c r="B603" s="11">
        <v>136</v>
      </c>
      <c r="C603" s="11">
        <v>1</v>
      </c>
      <c r="D603" s="11" t="s">
        <v>601</v>
      </c>
      <c r="E603" s="11" t="s">
        <v>890</v>
      </c>
      <c r="F603" s="11" t="s">
        <v>890</v>
      </c>
      <c r="G603" s="11" t="s">
        <v>542</v>
      </c>
      <c r="H603" s="11">
        <v>0</v>
      </c>
      <c r="I603" s="11">
        <v>582</v>
      </c>
      <c r="J603" s="225">
        <v>43363</v>
      </c>
      <c r="K603" s="225">
        <v>43363</v>
      </c>
      <c r="L603" s="11">
        <v>158</v>
      </c>
      <c r="M603" s="11">
        <v>147</v>
      </c>
      <c r="N603" s="11" t="s">
        <v>538</v>
      </c>
      <c r="O603" s="11">
        <v>165</v>
      </c>
      <c r="P603" s="11" t="s">
        <v>541</v>
      </c>
      <c r="Q603" s="11">
        <v>24179106</v>
      </c>
      <c r="R603" s="11" t="s">
        <v>785</v>
      </c>
      <c r="S603" s="26">
        <v>9401242</v>
      </c>
      <c r="T603" s="26"/>
      <c r="U603" s="26"/>
      <c r="V603" s="26">
        <v>9401242</v>
      </c>
      <c r="W603" s="11" t="str">
        <f>VLOOKUP(MONTH(J603),'PLANO DISPONIBILIDADES 28-04-20'!$W$2:$X$13,2,0)</f>
        <v>SEPTIEMBRE</v>
      </c>
      <c r="X603" s="11" t="e">
        <f>VLOOKUP(L603,'PLANO PREDIS EJECUCIONES'!$J$2:$Y$217,16,0)</f>
        <v>#N/A</v>
      </c>
    </row>
    <row r="604" spans="1:24" x14ac:dyDescent="0.25">
      <c r="A604" s="11">
        <v>2018</v>
      </c>
      <c r="B604" s="11">
        <v>136</v>
      </c>
      <c r="C604" s="11">
        <v>1</v>
      </c>
      <c r="D604" s="11" t="s">
        <v>601</v>
      </c>
      <c r="E604" s="11" t="s">
        <v>890</v>
      </c>
      <c r="F604" s="11" t="s">
        <v>890</v>
      </c>
      <c r="G604" s="11" t="s">
        <v>542</v>
      </c>
      <c r="H604" s="11">
        <v>0</v>
      </c>
      <c r="I604" s="11">
        <v>584</v>
      </c>
      <c r="J604" s="225">
        <v>43363</v>
      </c>
      <c r="K604" s="225">
        <v>43363</v>
      </c>
      <c r="L604" s="11">
        <v>159</v>
      </c>
      <c r="M604" s="11">
        <v>147</v>
      </c>
      <c r="N604" s="11" t="s">
        <v>538</v>
      </c>
      <c r="O604" s="11">
        <v>163</v>
      </c>
      <c r="P604" s="11" t="s">
        <v>541</v>
      </c>
      <c r="Q604" s="11">
        <v>79431243</v>
      </c>
      <c r="R604" s="11" t="s">
        <v>618</v>
      </c>
      <c r="S604" s="26">
        <v>3530150</v>
      </c>
      <c r="T604" s="26"/>
      <c r="U604" s="26"/>
      <c r="V604" s="26">
        <v>3530150</v>
      </c>
      <c r="W604" s="11" t="str">
        <f>VLOOKUP(MONTH(J604),'PLANO DISPONIBILIDADES 28-04-20'!$W$2:$X$13,2,0)</f>
        <v>SEPTIEMBRE</v>
      </c>
      <c r="X604" s="11" t="e">
        <f>VLOOKUP(L604,'PLANO PREDIS EJECUCIONES'!$J$2:$Y$217,16,0)</f>
        <v>#N/A</v>
      </c>
    </row>
    <row r="605" spans="1:24" x14ac:dyDescent="0.25">
      <c r="A605" s="11">
        <v>2018</v>
      </c>
      <c r="B605" s="11">
        <v>136</v>
      </c>
      <c r="C605" s="11">
        <v>1</v>
      </c>
      <c r="D605" s="11" t="s">
        <v>601</v>
      </c>
      <c r="E605" s="11" t="s">
        <v>890</v>
      </c>
      <c r="F605" s="11" t="s">
        <v>890</v>
      </c>
      <c r="G605" s="11" t="s">
        <v>542</v>
      </c>
      <c r="H605" s="11">
        <v>0</v>
      </c>
      <c r="I605" s="11">
        <v>585</v>
      </c>
      <c r="J605" s="225">
        <v>43363</v>
      </c>
      <c r="K605" s="225">
        <v>43363</v>
      </c>
      <c r="L605" s="11">
        <v>160</v>
      </c>
      <c r="M605" s="11">
        <v>147</v>
      </c>
      <c r="N605" s="11" t="s">
        <v>538</v>
      </c>
      <c r="O605" s="11">
        <v>164</v>
      </c>
      <c r="P605" s="11" t="s">
        <v>541</v>
      </c>
      <c r="Q605" s="11">
        <v>52235989</v>
      </c>
      <c r="R605" s="11" t="s">
        <v>788</v>
      </c>
      <c r="S605" s="26">
        <v>1220000</v>
      </c>
      <c r="T605" s="26"/>
      <c r="U605" s="26"/>
      <c r="V605" s="26">
        <v>1220000</v>
      </c>
      <c r="W605" s="11" t="str">
        <f>VLOOKUP(MONTH(J605),'PLANO DISPONIBILIDADES 28-04-20'!$W$2:$X$13,2,0)</f>
        <v>SEPTIEMBRE</v>
      </c>
      <c r="X605" s="11" t="e">
        <f>VLOOKUP(L605,'PLANO PREDIS EJECUCIONES'!$J$2:$Y$217,16,0)</f>
        <v>#N/A</v>
      </c>
    </row>
    <row r="606" spans="1:24" x14ac:dyDescent="0.25">
      <c r="A606" s="11">
        <v>2018</v>
      </c>
      <c r="B606" s="11">
        <v>136</v>
      </c>
      <c r="C606" s="11">
        <v>1</v>
      </c>
      <c r="D606" s="11" t="s">
        <v>601</v>
      </c>
      <c r="E606" s="11" t="s">
        <v>890</v>
      </c>
      <c r="F606" s="11" t="s">
        <v>890</v>
      </c>
      <c r="G606" s="11" t="s">
        <v>542</v>
      </c>
      <c r="H606" s="11">
        <v>0</v>
      </c>
      <c r="I606" s="11">
        <v>772</v>
      </c>
      <c r="J606" s="225">
        <v>43431</v>
      </c>
      <c r="K606" s="225">
        <v>43431</v>
      </c>
      <c r="L606" s="11">
        <v>201</v>
      </c>
      <c r="M606" s="11">
        <v>147</v>
      </c>
      <c r="N606" s="11" t="s">
        <v>538</v>
      </c>
      <c r="O606" s="11">
        <v>198</v>
      </c>
      <c r="P606" s="11" t="s">
        <v>541</v>
      </c>
      <c r="Q606" s="11">
        <v>51569861</v>
      </c>
      <c r="R606" s="11" t="s">
        <v>840</v>
      </c>
      <c r="S606" s="26">
        <v>755</v>
      </c>
      <c r="T606" s="26"/>
      <c r="U606" s="26"/>
      <c r="V606" s="26">
        <v>755</v>
      </c>
      <c r="W606" s="11" t="str">
        <f>VLOOKUP(MONTH(J606),'PLANO DISPONIBILIDADES 28-04-20'!$W$2:$X$13,2,0)</f>
        <v>NOVIEMBRE</v>
      </c>
      <c r="X606" s="11" t="e">
        <f>VLOOKUP(L606,'PLANO PREDIS EJECUCIONES'!$J$2:$Y$217,16,0)</f>
        <v>#N/A</v>
      </c>
    </row>
    <row r="607" spans="1:24" x14ac:dyDescent="0.25">
      <c r="A607" s="11">
        <v>2018</v>
      </c>
      <c r="B607" s="11">
        <v>136</v>
      </c>
      <c r="C607" s="11">
        <v>1</v>
      </c>
      <c r="D607" s="11" t="s">
        <v>601</v>
      </c>
      <c r="E607" s="11" t="s">
        <v>890</v>
      </c>
      <c r="F607" s="11" t="s">
        <v>890</v>
      </c>
      <c r="G607" s="11" t="s">
        <v>542</v>
      </c>
      <c r="H607" s="11">
        <v>0</v>
      </c>
      <c r="I607" s="11">
        <v>864</v>
      </c>
      <c r="J607" s="225">
        <v>43453</v>
      </c>
      <c r="K607" s="225">
        <v>43453</v>
      </c>
      <c r="L607" s="11">
        <v>128</v>
      </c>
      <c r="M607" s="11">
        <v>144</v>
      </c>
      <c r="N607" s="11" t="s">
        <v>491</v>
      </c>
      <c r="O607" s="11">
        <v>94</v>
      </c>
      <c r="P607" s="11" t="s">
        <v>543</v>
      </c>
      <c r="Q607" s="11">
        <v>860066942</v>
      </c>
      <c r="R607" s="11" t="s">
        <v>700</v>
      </c>
      <c r="S607" s="26">
        <v>28497135</v>
      </c>
      <c r="T607" s="26"/>
      <c r="U607" s="26"/>
      <c r="V607" s="26">
        <v>28497135</v>
      </c>
      <c r="W607" s="11" t="str">
        <f>VLOOKUP(MONTH(J607),'PLANO DISPONIBILIDADES 28-04-20'!$W$2:$X$13,2,0)</f>
        <v>DICIEMBRE</v>
      </c>
      <c r="X607" s="11" t="str">
        <f>VLOOKUP(L607,'PLANO PREDIS EJECUCIONES'!$J$2:$Y$217,16,0)</f>
        <v>3-1-2-02-10-00-0000-00</v>
      </c>
    </row>
    <row r="608" spans="1:24" x14ac:dyDescent="0.25">
      <c r="A608" s="11">
        <v>2018</v>
      </c>
      <c r="B608" s="11">
        <v>136</v>
      </c>
      <c r="C608" s="11">
        <v>1</v>
      </c>
      <c r="D608" s="11" t="s">
        <v>601</v>
      </c>
      <c r="E608" s="11" t="s">
        <v>890</v>
      </c>
      <c r="F608" s="11" t="s">
        <v>890</v>
      </c>
      <c r="G608" s="11" t="s">
        <v>542</v>
      </c>
      <c r="H608" s="11">
        <v>0</v>
      </c>
      <c r="I608" s="11">
        <v>870</v>
      </c>
      <c r="J608" s="225">
        <v>43454</v>
      </c>
      <c r="K608" s="225">
        <v>43454</v>
      </c>
      <c r="L608" s="11">
        <v>216</v>
      </c>
      <c r="M608" s="11">
        <v>228</v>
      </c>
      <c r="N608" s="11" t="s">
        <v>538</v>
      </c>
      <c r="O608" s="11">
        <v>236</v>
      </c>
      <c r="P608" s="11" t="s">
        <v>541</v>
      </c>
      <c r="Q608" s="11">
        <v>51937185</v>
      </c>
      <c r="R608" s="11" t="s">
        <v>885</v>
      </c>
      <c r="S608" s="26">
        <v>1562484</v>
      </c>
      <c r="T608" s="26"/>
      <c r="U608" s="26"/>
      <c r="V608" s="26">
        <v>1562484</v>
      </c>
      <c r="W608" s="11" t="str">
        <f>VLOOKUP(MONTH(J608),'PLANO DISPONIBILIDADES 28-04-20'!$W$2:$X$13,2,0)</f>
        <v>DICIEMBRE</v>
      </c>
      <c r="X608" s="11" t="e">
        <f>VLOOKUP(L608,'PLANO PREDIS EJECUCIONES'!$J$2:$Y$217,16,0)</f>
        <v>#N/A</v>
      </c>
    </row>
    <row r="609" spans="1:24" x14ac:dyDescent="0.25">
      <c r="A609" s="11">
        <v>2018</v>
      </c>
      <c r="B609" s="11">
        <v>136</v>
      </c>
      <c r="C609" s="11">
        <v>1</v>
      </c>
      <c r="D609" s="11" t="s">
        <v>601</v>
      </c>
      <c r="E609" s="11" t="s">
        <v>890</v>
      </c>
      <c r="F609" s="11" t="s">
        <v>890</v>
      </c>
      <c r="G609" s="11" t="s">
        <v>542</v>
      </c>
      <c r="H609" s="11">
        <v>0</v>
      </c>
      <c r="I609" s="11">
        <v>871</v>
      </c>
      <c r="J609" s="225">
        <v>43454</v>
      </c>
      <c r="K609" s="225">
        <v>43454</v>
      </c>
      <c r="L609" s="11">
        <v>215</v>
      </c>
      <c r="M609" s="11">
        <v>228</v>
      </c>
      <c r="N609" s="11" t="s">
        <v>538</v>
      </c>
      <c r="O609" s="11">
        <v>236</v>
      </c>
      <c r="P609" s="11" t="s">
        <v>541</v>
      </c>
      <c r="Q609" s="11">
        <v>79569642</v>
      </c>
      <c r="R609" s="11" t="s">
        <v>887</v>
      </c>
      <c r="S609" s="26">
        <v>1562484</v>
      </c>
      <c r="T609" s="26"/>
      <c r="U609" s="26"/>
      <c r="V609" s="26">
        <v>1562484</v>
      </c>
      <c r="W609" s="11" t="str">
        <f>VLOOKUP(MONTH(J609),'PLANO DISPONIBILIDADES 28-04-20'!$W$2:$X$13,2,0)</f>
        <v>DICIEMBRE</v>
      </c>
      <c r="X609" s="11" t="e">
        <f>VLOOKUP(L609,'PLANO PREDIS EJECUCIONES'!$J$2:$Y$217,16,0)</f>
        <v>#N/A</v>
      </c>
    </row>
    <row r="610" spans="1:24" x14ac:dyDescent="0.25">
      <c r="A610" s="11">
        <v>2018</v>
      </c>
      <c r="B610" s="11">
        <v>136</v>
      </c>
      <c r="C610" s="11">
        <v>1</v>
      </c>
      <c r="D610" s="11" t="s">
        <v>601</v>
      </c>
      <c r="E610" s="11" t="s">
        <v>890</v>
      </c>
      <c r="F610" s="11" t="s">
        <v>890</v>
      </c>
      <c r="G610" s="11" t="s">
        <v>542</v>
      </c>
      <c r="H610" s="11">
        <v>0</v>
      </c>
      <c r="I610" s="11">
        <v>872</v>
      </c>
      <c r="J610" s="225">
        <v>43454</v>
      </c>
      <c r="K610" s="225">
        <v>43454</v>
      </c>
      <c r="L610" s="11">
        <v>214</v>
      </c>
      <c r="M610" s="11">
        <v>228</v>
      </c>
      <c r="N610" s="11" t="s">
        <v>538</v>
      </c>
      <c r="O610" s="11">
        <v>236</v>
      </c>
      <c r="P610" s="11" t="s">
        <v>541</v>
      </c>
      <c r="Q610" s="11">
        <v>79299847</v>
      </c>
      <c r="R610" s="11" t="s">
        <v>594</v>
      </c>
      <c r="S610" s="26">
        <v>1562484</v>
      </c>
      <c r="T610" s="26"/>
      <c r="U610" s="26"/>
      <c r="V610" s="26">
        <v>1562484</v>
      </c>
      <c r="W610" s="11" t="str">
        <f>VLOOKUP(MONTH(J610),'PLANO DISPONIBILIDADES 28-04-20'!$W$2:$X$13,2,0)</f>
        <v>DICIEMBRE</v>
      </c>
      <c r="X610" s="11" t="e">
        <f>VLOOKUP(L610,'PLANO PREDIS EJECUCIONES'!$J$2:$Y$217,16,0)</f>
        <v>#N/A</v>
      </c>
    </row>
    <row r="611" spans="1:24" x14ac:dyDescent="0.25">
      <c r="A611" s="11">
        <v>2018</v>
      </c>
      <c r="B611" s="11">
        <v>136</v>
      </c>
      <c r="C611" s="11">
        <v>1</v>
      </c>
      <c r="D611" s="11" t="s">
        <v>601</v>
      </c>
      <c r="E611" s="11" t="s">
        <v>890</v>
      </c>
      <c r="F611" s="11" t="s">
        <v>890</v>
      </c>
      <c r="G611" s="11" t="s">
        <v>542</v>
      </c>
      <c r="H611" s="11">
        <v>0</v>
      </c>
      <c r="I611" s="11">
        <v>877</v>
      </c>
      <c r="J611" s="225">
        <v>43455</v>
      </c>
      <c r="K611" s="225">
        <v>43455</v>
      </c>
      <c r="L611" s="11">
        <v>128</v>
      </c>
      <c r="M611" s="11">
        <v>144</v>
      </c>
      <c r="N611" s="11" t="s">
        <v>491</v>
      </c>
      <c r="O611" s="11">
        <v>94</v>
      </c>
      <c r="P611" s="11" t="s">
        <v>543</v>
      </c>
      <c r="Q611" s="11">
        <v>860066942</v>
      </c>
      <c r="R611" s="11" t="s">
        <v>700</v>
      </c>
      <c r="S611" s="26">
        <v>10854498</v>
      </c>
      <c r="T611" s="26"/>
      <c r="U611" s="26"/>
      <c r="V611" s="26">
        <v>10854498</v>
      </c>
      <c r="W611" s="11" t="str">
        <f>VLOOKUP(MONTH(J611),'PLANO DISPONIBILIDADES 28-04-20'!$W$2:$X$13,2,0)</f>
        <v>DICIEMBRE</v>
      </c>
      <c r="X611" s="11" t="str">
        <f>VLOOKUP(L611,'PLANO PREDIS EJECUCIONES'!$J$2:$Y$217,16,0)</f>
        <v>3-1-2-02-10-00-0000-00</v>
      </c>
    </row>
    <row r="612" spans="1:24" x14ac:dyDescent="0.25">
      <c r="A612" s="11">
        <v>2018</v>
      </c>
      <c r="B612" s="11">
        <v>136</v>
      </c>
      <c r="C612" s="11">
        <v>1</v>
      </c>
      <c r="D612" s="11" t="s">
        <v>601</v>
      </c>
      <c r="E612" s="11" t="s">
        <v>890</v>
      </c>
      <c r="F612" s="11" t="s">
        <v>890</v>
      </c>
      <c r="G612" s="11" t="s">
        <v>542</v>
      </c>
      <c r="H612" s="11">
        <v>0</v>
      </c>
      <c r="I612" s="11">
        <v>895</v>
      </c>
      <c r="J612" s="225">
        <v>43462</v>
      </c>
      <c r="K612" s="225">
        <v>43462</v>
      </c>
      <c r="L612" s="11">
        <v>128</v>
      </c>
      <c r="M612" s="11">
        <v>144</v>
      </c>
      <c r="N612" s="11" t="s">
        <v>491</v>
      </c>
      <c r="O612" s="11">
        <v>94</v>
      </c>
      <c r="P612" s="11" t="s">
        <v>543</v>
      </c>
      <c r="Q612" s="11">
        <v>860066942</v>
      </c>
      <c r="R612" s="11" t="s">
        <v>700</v>
      </c>
      <c r="S612" s="26">
        <v>94567529</v>
      </c>
      <c r="T612" s="26"/>
      <c r="U612" s="26"/>
      <c r="V612" s="26">
        <v>94567529</v>
      </c>
      <c r="W612" s="11" t="str">
        <f>VLOOKUP(MONTH(J612),'PLANO DISPONIBILIDADES 28-04-20'!$W$2:$X$13,2,0)</f>
        <v>DICIEMBRE</v>
      </c>
      <c r="X612" s="11" t="str">
        <f>VLOOKUP(L612,'PLANO PREDIS EJECUCIONES'!$J$2:$Y$217,16,0)</f>
        <v>3-1-2-02-10-00-0000-00</v>
      </c>
    </row>
    <row r="613" spans="1:24" x14ac:dyDescent="0.25">
      <c r="A613" s="11">
        <v>2018</v>
      </c>
      <c r="B613" s="11">
        <v>136</v>
      </c>
      <c r="C613" s="11">
        <v>1</v>
      </c>
      <c r="D613" s="11" t="s">
        <v>601</v>
      </c>
      <c r="E613" s="11" t="s">
        <v>890</v>
      </c>
      <c r="F613" s="11" t="s">
        <v>890</v>
      </c>
      <c r="G613" s="11" t="s">
        <v>542</v>
      </c>
      <c r="H613" s="11">
        <v>0</v>
      </c>
      <c r="I613" s="11">
        <v>941</v>
      </c>
      <c r="J613" s="225">
        <v>43465</v>
      </c>
      <c r="K613" s="225">
        <v>43465</v>
      </c>
      <c r="L613" s="11">
        <v>128</v>
      </c>
      <c r="M613" s="11">
        <v>144</v>
      </c>
      <c r="N613" s="11" t="s">
        <v>491</v>
      </c>
      <c r="O613" s="11">
        <v>94</v>
      </c>
      <c r="P613" s="11" t="s">
        <v>543</v>
      </c>
      <c r="Q613" s="11">
        <v>860066942</v>
      </c>
      <c r="R613" s="11" t="s">
        <v>700</v>
      </c>
      <c r="S613" s="26">
        <v>28625032</v>
      </c>
      <c r="T613" s="26"/>
      <c r="U613" s="26"/>
      <c r="V613" s="26">
        <v>28625032</v>
      </c>
      <c r="W613" s="11" t="str">
        <f>VLOOKUP(MONTH(J613),'PLANO DISPONIBILIDADES 28-04-20'!$W$2:$X$13,2,0)</f>
        <v>DICIEMBRE</v>
      </c>
      <c r="X613" s="11" t="str">
        <f>VLOOKUP(L613,'PLANO PREDIS EJECUCIONES'!$J$2:$Y$217,16,0)</f>
        <v>3-1-2-02-10-00-0000-00</v>
      </c>
    </row>
    <row r="614" spans="1:24" x14ac:dyDescent="0.25">
      <c r="A614" s="11">
        <v>2018</v>
      </c>
      <c r="B614" s="11">
        <v>136</v>
      </c>
      <c r="C614" s="11">
        <v>1</v>
      </c>
      <c r="D614" s="11" t="s">
        <v>601</v>
      </c>
      <c r="E614" s="11" t="s">
        <v>890</v>
      </c>
      <c r="F614" s="11" t="s">
        <v>890</v>
      </c>
      <c r="G614" s="11" t="s">
        <v>542</v>
      </c>
      <c r="H614" s="11">
        <v>0</v>
      </c>
      <c r="I614" s="11">
        <v>668</v>
      </c>
      <c r="J614" s="225">
        <v>43398</v>
      </c>
      <c r="K614" s="225">
        <v>43398</v>
      </c>
      <c r="L614" s="11">
        <v>137</v>
      </c>
      <c r="M614" s="11">
        <v>125</v>
      </c>
      <c r="N614" s="11" t="s">
        <v>491</v>
      </c>
      <c r="O614" s="11">
        <v>96</v>
      </c>
      <c r="P614" s="11" t="s">
        <v>543</v>
      </c>
      <c r="Q614" s="11">
        <v>900380150</v>
      </c>
      <c r="R614" s="11" t="s">
        <v>718</v>
      </c>
      <c r="S614" s="26">
        <v>2169000</v>
      </c>
      <c r="T614" s="26"/>
      <c r="U614" s="26"/>
      <c r="V614" s="26">
        <v>2169000</v>
      </c>
      <c r="W614" s="11" t="str">
        <f>VLOOKUP(MONTH(J614),'PLANO DISPONIBILIDADES 28-04-20'!$W$2:$X$13,2,0)</f>
        <v>OCTUBRE</v>
      </c>
      <c r="X614" s="11" t="str">
        <f>VLOOKUP(L614,'PLANO PREDIS EJECUCIONES'!$J$2:$Y$217,16,0)</f>
        <v>3-1-2-02-12-00-0000-00</v>
      </c>
    </row>
    <row r="615" spans="1:24" x14ac:dyDescent="0.25">
      <c r="A615" s="11">
        <v>2018</v>
      </c>
      <c r="B615" s="11">
        <v>136</v>
      </c>
      <c r="C615" s="11">
        <v>1</v>
      </c>
      <c r="D615" s="11" t="s">
        <v>601</v>
      </c>
      <c r="E615" s="11" t="s">
        <v>890</v>
      </c>
      <c r="F615" s="11" t="s">
        <v>890</v>
      </c>
      <c r="G615" s="11" t="s">
        <v>542</v>
      </c>
      <c r="H615" s="11">
        <v>0</v>
      </c>
      <c r="I615" s="11">
        <v>682</v>
      </c>
      <c r="J615" s="225">
        <v>43399</v>
      </c>
      <c r="K615" s="225">
        <v>43399</v>
      </c>
      <c r="L615" s="11">
        <v>123</v>
      </c>
      <c r="M615" s="11">
        <v>129</v>
      </c>
      <c r="N615" s="11" t="s">
        <v>689</v>
      </c>
      <c r="O615" s="11">
        <v>91</v>
      </c>
      <c r="P615" s="11" t="s">
        <v>543</v>
      </c>
      <c r="Q615" s="11">
        <v>900717007</v>
      </c>
      <c r="R615" s="11" t="s">
        <v>842</v>
      </c>
      <c r="S615" s="26">
        <v>8742890</v>
      </c>
      <c r="T615" s="26"/>
      <c r="U615" s="26"/>
      <c r="V615" s="26">
        <v>8742890</v>
      </c>
      <c r="W615" s="11" t="str">
        <f>VLOOKUP(MONTH(J615),'PLANO DISPONIBILIDADES 28-04-20'!$W$2:$X$13,2,0)</f>
        <v>OCTUBRE</v>
      </c>
      <c r="X615" s="11" t="str">
        <f>VLOOKUP(L615,'PLANO PREDIS EJECUCIONES'!$J$2:$Y$217,16,0)</f>
        <v>3-1-2-02-12-00-0000-00</v>
      </c>
    </row>
    <row r="616" spans="1:24" x14ac:dyDescent="0.25">
      <c r="A616" s="11">
        <v>2018</v>
      </c>
      <c r="B616" s="11">
        <v>136</v>
      </c>
      <c r="C616" s="11">
        <v>1</v>
      </c>
      <c r="D616" s="11" t="s">
        <v>601</v>
      </c>
      <c r="E616" s="11" t="s">
        <v>890</v>
      </c>
      <c r="F616" s="11" t="s">
        <v>890</v>
      </c>
      <c r="G616" s="11" t="s">
        <v>542</v>
      </c>
      <c r="H616" s="11">
        <v>0</v>
      </c>
      <c r="I616" s="11">
        <v>763</v>
      </c>
      <c r="J616" s="225">
        <v>43427</v>
      </c>
      <c r="K616" s="225">
        <v>43427</v>
      </c>
      <c r="L616" s="11">
        <v>137</v>
      </c>
      <c r="M616" s="11">
        <v>125</v>
      </c>
      <c r="N616" s="11" t="s">
        <v>491</v>
      </c>
      <c r="O616" s="11">
        <v>96</v>
      </c>
      <c r="P616" s="11" t="s">
        <v>543</v>
      </c>
      <c r="Q616" s="11">
        <v>900380150</v>
      </c>
      <c r="R616" s="11" t="s">
        <v>718</v>
      </c>
      <c r="S616" s="26">
        <v>5556000</v>
      </c>
      <c r="T616" s="26"/>
      <c r="U616" s="26"/>
      <c r="V616" s="26">
        <v>5556000</v>
      </c>
      <c r="W616" s="11" t="str">
        <f>VLOOKUP(MONTH(J616),'PLANO DISPONIBILIDADES 28-04-20'!$W$2:$X$13,2,0)</f>
        <v>NOVIEMBRE</v>
      </c>
      <c r="X616" s="11" t="str">
        <f>VLOOKUP(L616,'PLANO PREDIS EJECUCIONES'!$J$2:$Y$217,16,0)</f>
        <v>3-1-2-02-12-00-0000-00</v>
      </c>
    </row>
    <row r="617" spans="1:24" x14ac:dyDescent="0.25">
      <c r="A617" s="11">
        <v>2018</v>
      </c>
      <c r="B617" s="11">
        <v>136</v>
      </c>
      <c r="C617" s="11">
        <v>1</v>
      </c>
      <c r="D617" s="11" t="s">
        <v>601</v>
      </c>
      <c r="E617" s="11" t="s">
        <v>890</v>
      </c>
      <c r="F617" s="11" t="s">
        <v>890</v>
      </c>
      <c r="G617" s="11" t="s">
        <v>542</v>
      </c>
      <c r="H617" s="11">
        <v>0</v>
      </c>
      <c r="I617" s="11">
        <v>856</v>
      </c>
      <c r="J617" s="225">
        <v>43453</v>
      </c>
      <c r="K617" s="225">
        <v>43453</v>
      </c>
      <c r="L617" s="11">
        <v>137</v>
      </c>
      <c r="M617" s="11">
        <v>125</v>
      </c>
      <c r="N617" s="11" t="s">
        <v>491</v>
      </c>
      <c r="O617" s="11">
        <v>96</v>
      </c>
      <c r="P617" s="11" t="s">
        <v>543</v>
      </c>
      <c r="Q617" s="11">
        <v>900380150</v>
      </c>
      <c r="R617" s="11" t="s">
        <v>718</v>
      </c>
      <c r="S617" s="26">
        <v>3836000</v>
      </c>
      <c r="T617" s="26"/>
      <c r="U617" s="26"/>
      <c r="V617" s="26">
        <v>3836000</v>
      </c>
      <c r="W617" s="11" t="str">
        <f>VLOOKUP(MONTH(J617),'PLANO DISPONIBILIDADES 28-04-20'!$W$2:$X$13,2,0)</f>
        <v>DICIEMBRE</v>
      </c>
      <c r="X617" s="11" t="str">
        <f>VLOOKUP(L617,'PLANO PREDIS EJECUCIONES'!$J$2:$Y$217,16,0)</f>
        <v>3-1-2-02-12-00-0000-00</v>
      </c>
    </row>
    <row r="618" spans="1:24" x14ac:dyDescent="0.25">
      <c r="A618" s="11">
        <v>2018</v>
      </c>
      <c r="B618" s="11">
        <v>136</v>
      </c>
      <c r="C618" s="11">
        <v>1</v>
      </c>
      <c r="D618" s="11" t="s">
        <v>601</v>
      </c>
      <c r="E618" s="11" t="s">
        <v>890</v>
      </c>
      <c r="F618" s="11" t="s">
        <v>890</v>
      </c>
      <c r="G618" s="11" t="s">
        <v>542</v>
      </c>
      <c r="H618" s="11">
        <v>0</v>
      </c>
      <c r="I618" s="11">
        <v>867</v>
      </c>
      <c r="J618" s="225">
        <v>43453</v>
      </c>
      <c r="K618" s="225">
        <v>43453</v>
      </c>
      <c r="L618" s="11">
        <v>137</v>
      </c>
      <c r="M618" s="11">
        <v>125</v>
      </c>
      <c r="N618" s="11" t="s">
        <v>491</v>
      </c>
      <c r="O618" s="11">
        <v>96</v>
      </c>
      <c r="P618" s="11" t="s">
        <v>543</v>
      </c>
      <c r="Q618" s="11">
        <v>900380150</v>
      </c>
      <c r="R618" s="11" t="s">
        <v>718</v>
      </c>
      <c r="S618" s="26">
        <v>810</v>
      </c>
      <c r="T618" s="26"/>
      <c r="U618" s="26"/>
      <c r="V618" s="26">
        <v>810</v>
      </c>
      <c r="W618" s="11" t="str">
        <f>VLOOKUP(MONTH(J618),'PLANO DISPONIBILIDADES 28-04-20'!$W$2:$X$13,2,0)</f>
        <v>DICIEMBRE</v>
      </c>
      <c r="X618" s="11" t="str">
        <f>VLOOKUP(L618,'PLANO PREDIS EJECUCIONES'!$J$2:$Y$217,16,0)</f>
        <v>3-1-2-02-12-00-0000-00</v>
      </c>
    </row>
    <row r="619" spans="1:24" x14ac:dyDescent="0.25">
      <c r="A619" s="11">
        <v>2018</v>
      </c>
      <c r="B619" s="11">
        <v>136</v>
      </c>
      <c r="C619" s="11">
        <v>1</v>
      </c>
      <c r="D619" s="11" t="s">
        <v>601</v>
      </c>
      <c r="E619" s="11" t="s">
        <v>890</v>
      </c>
      <c r="F619" s="11" t="s">
        <v>890</v>
      </c>
      <c r="G619" s="11" t="s">
        <v>542</v>
      </c>
      <c r="H619" s="11">
        <v>0</v>
      </c>
      <c r="I619" s="11">
        <v>108</v>
      </c>
      <c r="J619" s="225">
        <v>43175</v>
      </c>
      <c r="K619" s="225">
        <v>43175</v>
      </c>
      <c r="L619" s="11">
        <v>91</v>
      </c>
      <c r="M619" s="11">
        <v>88</v>
      </c>
      <c r="N619" s="11" t="s">
        <v>538</v>
      </c>
      <c r="O619" s="11">
        <v>5</v>
      </c>
      <c r="P619" s="11" t="s">
        <v>543</v>
      </c>
      <c r="Q619" s="11">
        <v>899999061</v>
      </c>
      <c r="R619" s="11" t="s">
        <v>497</v>
      </c>
      <c r="S619" s="26">
        <v>2428</v>
      </c>
      <c r="T619" s="26"/>
      <c r="U619" s="26"/>
      <c r="V619" s="26">
        <v>2428</v>
      </c>
      <c r="W619" s="11" t="str">
        <f>VLOOKUP(MONTH(J619),'PLANO DISPONIBILIDADES 28-04-20'!$W$2:$X$13,2,0)</f>
        <v>MARZO</v>
      </c>
      <c r="X619" s="11" t="e">
        <f>VLOOKUP(L619,'PLANO PREDIS EJECUCIONES'!$J$2:$Y$217,16,0)</f>
        <v>#N/A</v>
      </c>
    </row>
    <row r="620" spans="1:24" x14ac:dyDescent="0.25">
      <c r="A620" s="11">
        <v>2018</v>
      </c>
      <c r="B620" s="11">
        <v>136</v>
      </c>
      <c r="C620" s="11">
        <v>1</v>
      </c>
      <c r="D620" s="11" t="s">
        <v>601</v>
      </c>
      <c r="E620" s="11" t="s">
        <v>890</v>
      </c>
      <c r="F620" s="11" t="s">
        <v>890</v>
      </c>
      <c r="G620" s="11" t="s">
        <v>542</v>
      </c>
      <c r="H620" s="11">
        <v>0</v>
      </c>
      <c r="I620" s="11">
        <v>127</v>
      </c>
      <c r="J620" s="225">
        <v>43182</v>
      </c>
      <c r="K620" s="225">
        <v>43182</v>
      </c>
      <c r="L620" s="11">
        <v>94</v>
      </c>
      <c r="M620" s="11">
        <v>88</v>
      </c>
      <c r="N620" s="11" t="s">
        <v>538</v>
      </c>
      <c r="O620" s="11">
        <v>5</v>
      </c>
      <c r="P620" s="11" t="s">
        <v>543</v>
      </c>
      <c r="Q620" s="11">
        <v>899999061</v>
      </c>
      <c r="R620" s="11" t="s">
        <v>497</v>
      </c>
      <c r="S620" s="26">
        <v>6271</v>
      </c>
      <c r="T620" s="26"/>
      <c r="U620" s="26"/>
      <c r="V620" s="26">
        <v>6271</v>
      </c>
      <c r="W620" s="11" t="str">
        <f>VLOOKUP(MONTH(J620),'PLANO DISPONIBILIDADES 28-04-20'!$W$2:$X$13,2,0)</f>
        <v>MARZO</v>
      </c>
      <c r="X620" s="11" t="e">
        <f>VLOOKUP(L620,'PLANO PREDIS EJECUCIONES'!$J$2:$Y$217,16,0)</f>
        <v>#N/A</v>
      </c>
    </row>
    <row r="621" spans="1:24" x14ac:dyDescent="0.25">
      <c r="A621" s="11">
        <v>2018</v>
      </c>
      <c r="B621" s="11">
        <v>136</v>
      </c>
      <c r="C621" s="11">
        <v>1</v>
      </c>
      <c r="D621" s="11" t="s">
        <v>601</v>
      </c>
      <c r="E621" s="11" t="s">
        <v>890</v>
      </c>
      <c r="F621" s="11" t="s">
        <v>890</v>
      </c>
      <c r="G621" s="11" t="s">
        <v>542</v>
      </c>
      <c r="H621" s="11">
        <v>0</v>
      </c>
      <c r="I621" s="11">
        <v>213</v>
      </c>
      <c r="J621" s="225">
        <v>43215</v>
      </c>
      <c r="K621" s="225">
        <v>43215</v>
      </c>
      <c r="L621" s="11">
        <v>104</v>
      </c>
      <c r="M621" s="11">
        <v>88</v>
      </c>
      <c r="N621" s="11" t="s">
        <v>538</v>
      </c>
      <c r="O621" s="11">
        <v>5</v>
      </c>
      <c r="P621" s="11" t="s">
        <v>543</v>
      </c>
      <c r="Q621" s="11">
        <v>899999061</v>
      </c>
      <c r="R621" s="11" t="s">
        <v>497</v>
      </c>
      <c r="S621" s="26">
        <v>58</v>
      </c>
      <c r="T621" s="26"/>
      <c r="U621" s="26"/>
      <c r="V621" s="26">
        <v>58</v>
      </c>
      <c r="W621" s="11" t="str">
        <f>VLOOKUP(MONTH(J621),'PLANO DISPONIBILIDADES 28-04-20'!$W$2:$X$13,2,0)</f>
        <v>ABRIL</v>
      </c>
      <c r="X621" s="11" t="e">
        <f>VLOOKUP(L621,'PLANO PREDIS EJECUCIONES'!$J$2:$Y$217,16,0)</f>
        <v>#N/A</v>
      </c>
    </row>
    <row r="622" spans="1:24" x14ac:dyDescent="0.25">
      <c r="A622" s="11">
        <v>2018</v>
      </c>
      <c r="B622" s="11">
        <v>136</v>
      </c>
      <c r="C622" s="11">
        <v>1</v>
      </c>
      <c r="D622" s="11" t="s">
        <v>601</v>
      </c>
      <c r="E622" s="11" t="s">
        <v>890</v>
      </c>
      <c r="F622" s="11" t="s">
        <v>890</v>
      </c>
      <c r="G622" s="11" t="s">
        <v>542</v>
      </c>
      <c r="H622" s="11">
        <v>0</v>
      </c>
      <c r="I622" s="11">
        <v>283</v>
      </c>
      <c r="J622" s="225">
        <v>43243</v>
      </c>
      <c r="K622" s="225">
        <v>43243</v>
      </c>
      <c r="L622" s="11">
        <v>112</v>
      </c>
      <c r="M622" s="11">
        <v>88</v>
      </c>
      <c r="N622" s="11" t="s">
        <v>538</v>
      </c>
      <c r="O622" s="11">
        <v>5</v>
      </c>
      <c r="P622" s="11" t="s">
        <v>543</v>
      </c>
      <c r="Q622" s="11">
        <v>899999061</v>
      </c>
      <c r="R622" s="11" t="s">
        <v>497</v>
      </c>
      <c r="S622" s="26">
        <v>4927</v>
      </c>
      <c r="T622" s="26"/>
      <c r="U622" s="26"/>
      <c r="V622" s="26">
        <v>4927</v>
      </c>
      <c r="W622" s="11" t="str">
        <f>VLOOKUP(MONTH(J622),'PLANO DISPONIBILIDADES 28-04-20'!$W$2:$X$13,2,0)</f>
        <v>MAYO</v>
      </c>
      <c r="X622" s="11" t="e">
        <f>VLOOKUP(L622,'PLANO PREDIS EJECUCIONES'!$J$2:$Y$217,16,0)</f>
        <v>#N/A</v>
      </c>
    </row>
    <row r="623" spans="1:24" x14ac:dyDescent="0.25">
      <c r="A623" s="11">
        <v>2018</v>
      </c>
      <c r="B623" s="11">
        <v>136</v>
      </c>
      <c r="C623" s="11">
        <v>1</v>
      </c>
      <c r="D623" s="11" t="s">
        <v>601</v>
      </c>
      <c r="E623" s="11" t="s">
        <v>890</v>
      </c>
      <c r="F623" s="11" t="s">
        <v>890</v>
      </c>
      <c r="G623" s="11" t="s">
        <v>542</v>
      </c>
      <c r="H623" s="11">
        <v>0</v>
      </c>
      <c r="I623" s="11">
        <v>354</v>
      </c>
      <c r="J623" s="225">
        <v>43276</v>
      </c>
      <c r="K623" s="225">
        <v>43276</v>
      </c>
      <c r="L623" s="11">
        <v>119</v>
      </c>
      <c r="M623" s="11">
        <v>88</v>
      </c>
      <c r="N623" s="11" t="s">
        <v>538</v>
      </c>
      <c r="O623" s="11">
        <v>5</v>
      </c>
      <c r="P623" s="11" t="s">
        <v>543</v>
      </c>
      <c r="Q623" s="11">
        <v>899999061</v>
      </c>
      <c r="R623" s="11" t="s">
        <v>497</v>
      </c>
      <c r="S623" s="26">
        <v>4284</v>
      </c>
      <c r="T623" s="26"/>
      <c r="U623" s="26"/>
      <c r="V623" s="26">
        <v>4284</v>
      </c>
      <c r="W623" s="11" t="str">
        <f>VLOOKUP(MONTH(J623),'PLANO DISPONIBILIDADES 28-04-20'!$W$2:$X$13,2,0)</f>
        <v>JUNIO</v>
      </c>
      <c r="X623" s="11" t="e">
        <f>VLOOKUP(L623,'PLANO PREDIS EJECUCIONES'!$J$2:$Y$217,16,0)</f>
        <v>#N/A</v>
      </c>
    </row>
    <row r="624" spans="1:24" x14ac:dyDescent="0.25">
      <c r="A624" s="11">
        <v>2018</v>
      </c>
      <c r="B624" s="11">
        <v>136</v>
      </c>
      <c r="C624" s="11">
        <v>1</v>
      </c>
      <c r="D624" s="11" t="s">
        <v>601</v>
      </c>
      <c r="E624" s="11" t="s">
        <v>890</v>
      </c>
      <c r="F624" s="11" t="s">
        <v>890</v>
      </c>
      <c r="G624" s="11" t="s">
        <v>542</v>
      </c>
      <c r="H624" s="11">
        <v>0</v>
      </c>
      <c r="I624" s="11">
        <v>430</v>
      </c>
      <c r="J624" s="225">
        <v>43306</v>
      </c>
      <c r="K624" s="225">
        <v>43306</v>
      </c>
      <c r="L624" s="11">
        <v>129</v>
      </c>
      <c r="M624" s="11">
        <v>88</v>
      </c>
      <c r="N624" s="11" t="s">
        <v>538</v>
      </c>
      <c r="O624" s="11">
        <v>5</v>
      </c>
      <c r="P624" s="11" t="s">
        <v>543</v>
      </c>
      <c r="Q624" s="11">
        <v>899999061</v>
      </c>
      <c r="R624" s="11" t="s">
        <v>497</v>
      </c>
      <c r="S624" s="26">
        <v>12209</v>
      </c>
      <c r="T624" s="26"/>
      <c r="U624" s="26"/>
      <c r="V624" s="26">
        <v>12209</v>
      </c>
      <c r="W624" s="11" t="str">
        <f>VLOOKUP(MONTH(J624),'PLANO DISPONIBILIDADES 28-04-20'!$W$2:$X$13,2,0)</f>
        <v>JULIO</v>
      </c>
      <c r="X624" s="11" t="e">
        <f>VLOOKUP(L624,'PLANO PREDIS EJECUCIONES'!$J$2:$Y$217,16,0)</f>
        <v>#N/A</v>
      </c>
    </row>
    <row r="625" spans="1:24" x14ac:dyDescent="0.25">
      <c r="A625" s="11">
        <v>2018</v>
      </c>
      <c r="B625" s="11">
        <v>136</v>
      </c>
      <c r="C625" s="11">
        <v>1</v>
      </c>
      <c r="D625" s="11" t="s">
        <v>601</v>
      </c>
      <c r="E625" s="11" t="s">
        <v>890</v>
      </c>
      <c r="F625" s="11" t="s">
        <v>890</v>
      </c>
      <c r="G625" s="11" t="s">
        <v>542</v>
      </c>
      <c r="H625" s="11">
        <v>0</v>
      </c>
      <c r="I625" s="11">
        <v>677</v>
      </c>
      <c r="J625" s="225">
        <v>43398</v>
      </c>
      <c r="K625" s="225">
        <v>43398</v>
      </c>
      <c r="L625" s="11">
        <v>182</v>
      </c>
      <c r="M625" s="11">
        <v>88</v>
      </c>
      <c r="N625" s="11" t="s">
        <v>538</v>
      </c>
      <c r="O625" s="11">
        <v>5</v>
      </c>
      <c r="P625" s="11" t="s">
        <v>543</v>
      </c>
      <c r="Q625" s="11">
        <v>899999061</v>
      </c>
      <c r="R625" s="11" t="s">
        <v>497</v>
      </c>
      <c r="S625" s="26">
        <v>187991</v>
      </c>
      <c r="T625" s="26"/>
      <c r="U625" s="26"/>
      <c r="V625" s="26">
        <v>187991</v>
      </c>
      <c r="W625" s="11" t="str">
        <f>VLOOKUP(MONTH(J625),'PLANO DISPONIBILIDADES 28-04-20'!$W$2:$X$13,2,0)</f>
        <v>OCTUBRE</v>
      </c>
      <c r="X625" s="11" t="e">
        <f>VLOOKUP(L625,'PLANO PREDIS EJECUCIONES'!$J$2:$Y$217,16,0)</f>
        <v>#N/A</v>
      </c>
    </row>
    <row r="626" spans="1:24" x14ac:dyDescent="0.25">
      <c r="A626" s="11">
        <v>2018</v>
      </c>
      <c r="B626" s="11">
        <v>136</v>
      </c>
      <c r="C626" s="11">
        <v>1</v>
      </c>
      <c r="D626" s="11" t="s">
        <v>601</v>
      </c>
      <c r="E626" s="11" t="s">
        <v>890</v>
      </c>
      <c r="F626" s="11" t="s">
        <v>890</v>
      </c>
      <c r="G626" s="11" t="s">
        <v>542</v>
      </c>
      <c r="H626" s="11">
        <v>0</v>
      </c>
      <c r="I626" s="11">
        <v>771</v>
      </c>
      <c r="J626" s="225">
        <v>43431</v>
      </c>
      <c r="K626" s="225">
        <v>43431</v>
      </c>
      <c r="L626" s="11">
        <v>203</v>
      </c>
      <c r="M626" s="11">
        <v>88</v>
      </c>
      <c r="N626" s="11" t="s">
        <v>538</v>
      </c>
      <c r="O626" s="11">
        <v>5</v>
      </c>
      <c r="P626" s="11" t="s">
        <v>543</v>
      </c>
      <c r="Q626" s="11">
        <v>899999061</v>
      </c>
      <c r="R626" s="11" t="s">
        <v>497</v>
      </c>
      <c r="S626" s="26">
        <v>7645</v>
      </c>
      <c r="T626" s="26"/>
      <c r="U626" s="26"/>
      <c r="V626" s="26">
        <v>7645</v>
      </c>
      <c r="W626" s="11" t="str">
        <f>VLOOKUP(MONTH(J626),'PLANO DISPONIBILIDADES 28-04-20'!$W$2:$X$13,2,0)</f>
        <v>NOVIEMBRE</v>
      </c>
      <c r="X626" s="11" t="e">
        <f>VLOOKUP(L626,'PLANO PREDIS EJECUCIONES'!$J$2:$Y$217,16,0)</f>
        <v>#N/A</v>
      </c>
    </row>
    <row r="627" spans="1:24" x14ac:dyDescent="0.25">
      <c r="A627" s="11">
        <v>2018</v>
      </c>
      <c r="B627" s="11">
        <v>136</v>
      </c>
      <c r="C627" s="11">
        <v>1</v>
      </c>
      <c r="D627" s="11" t="s">
        <v>601</v>
      </c>
      <c r="E627" s="11" t="s">
        <v>890</v>
      </c>
      <c r="F627" s="11" t="s">
        <v>890</v>
      </c>
      <c r="G627" s="11" t="s">
        <v>542</v>
      </c>
      <c r="H627" s="11">
        <v>0</v>
      </c>
      <c r="I627" s="11">
        <v>878</v>
      </c>
      <c r="J627" s="225">
        <v>43455</v>
      </c>
      <c r="K627" s="225">
        <v>43455</v>
      </c>
      <c r="L627" s="11">
        <v>217</v>
      </c>
      <c r="M627" s="11">
        <v>88</v>
      </c>
      <c r="N627" s="11" t="s">
        <v>538</v>
      </c>
      <c r="O627" s="11">
        <v>5</v>
      </c>
      <c r="P627" s="11" t="s">
        <v>543</v>
      </c>
      <c r="Q627" s="11">
        <v>899999061</v>
      </c>
      <c r="R627" s="11" t="s">
        <v>497</v>
      </c>
      <c r="S627" s="26">
        <v>14755</v>
      </c>
      <c r="T627" s="26"/>
      <c r="U627" s="26"/>
      <c r="V627" s="26">
        <v>14755</v>
      </c>
      <c r="W627" s="11" t="str">
        <f>VLOOKUP(MONTH(J627),'PLANO DISPONIBILIDADES 28-04-20'!$W$2:$X$13,2,0)</f>
        <v>DICIEMBRE</v>
      </c>
      <c r="X627" s="11" t="e">
        <f>VLOOKUP(L627,'PLANO PREDIS EJECUCIONES'!$J$2:$Y$217,16,0)</f>
        <v>#N/A</v>
      </c>
    </row>
    <row r="628" spans="1:24" x14ac:dyDescent="0.25">
      <c r="A628" s="11">
        <v>2018</v>
      </c>
      <c r="B628" s="11">
        <v>136</v>
      </c>
      <c r="C628" s="11">
        <v>1</v>
      </c>
      <c r="D628" s="11" t="s">
        <v>601</v>
      </c>
      <c r="E628" s="11" t="s">
        <v>890</v>
      </c>
      <c r="F628" s="11" t="s">
        <v>890</v>
      </c>
      <c r="G628" s="11" t="s">
        <v>542</v>
      </c>
      <c r="H628" s="11">
        <v>0</v>
      </c>
      <c r="I628" s="11">
        <v>3</v>
      </c>
      <c r="J628" s="225">
        <v>43143</v>
      </c>
      <c r="K628" s="225">
        <v>43143</v>
      </c>
      <c r="L628" s="11">
        <v>12</v>
      </c>
      <c r="M628" s="11">
        <v>84</v>
      </c>
      <c r="N628" s="11" t="s">
        <v>413</v>
      </c>
      <c r="O628" s="11">
        <v>18</v>
      </c>
      <c r="P628" s="11" t="s">
        <v>541</v>
      </c>
      <c r="Q628" s="11">
        <v>53080855</v>
      </c>
      <c r="R628" s="11" t="s">
        <v>434</v>
      </c>
      <c r="S628" s="26">
        <v>1205206</v>
      </c>
      <c r="T628" s="26"/>
      <c r="U628" s="26"/>
      <c r="V628" s="26">
        <v>1205206</v>
      </c>
      <c r="W628" s="11" t="str">
        <f>VLOOKUP(MONTH(J628),'PLANO DISPONIBILIDADES 28-04-20'!$W$2:$X$13,2,0)</f>
        <v>FEBRERO</v>
      </c>
      <c r="X628" s="11" t="str">
        <f>VLOOKUP(L628,'PLANO PREDIS EJECUCIONES'!$J$2:$Y$217,16,0)</f>
        <v>3-3-1-15-07-43-7501-191</v>
      </c>
    </row>
    <row r="629" spans="1:24" x14ac:dyDescent="0.25">
      <c r="A629" s="11">
        <v>2018</v>
      </c>
      <c r="B629" s="11">
        <v>136</v>
      </c>
      <c r="C629" s="11">
        <v>1</v>
      </c>
      <c r="D629" s="11" t="s">
        <v>601</v>
      </c>
      <c r="E629" s="11" t="s">
        <v>890</v>
      </c>
      <c r="F629" s="11" t="s">
        <v>890</v>
      </c>
      <c r="G629" s="11" t="s">
        <v>542</v>
      </c>
      <c r="H629" s="11">
        <v>0</v>
      </c>
      <c r="I629" s="11">
        <v>6</v>
      </c>
      <c r="J629" s="225">
        <v>43143</v>
      </c>
      <c r="K629" s="225">
        <v>43143</v>
      </c>
      <c r="L629" s="11">
        <v>52</v>
      </c>
      <c r="M629" s="11">
        <v>18</v>
      </c>
      <c r="N629" s="11" t="s">
        <v>413</v>
      </c>
      <c r="O629" s="11">
        <v>55</v>
      </c>
      <c r="P629" s="11" t="s">
        <v>541</v>
      </c>
      <c r="Q629" s="11">
        <v>1118820062</v>
      </c>
      <c r="R629" s="11" t="s">
        <v>458</v>
      </c>
      <c r="S629" s="26">
        <v>1227525</v>
      </c>
      <c r="T629" s="26"/>
      <c r="U629" s="26"/>
      <c r="V629" s="26">
        <v>1227525</v>
      </c>
      <c r="W629" s="11" t="str">
        <f>VLOOKUP(MONTH(J629),'PLANO DISPONIBILIDADES 28-04-20'!$W$2:$X$13,2,0)</f>
        <v>FEBRERO</v>
      </c>
      <c r="X629" s="11" t="str">
        <f>VLOOKUP(L629,'PLANO PREDIS EJECUCIONES'!$J$2:$Y$217,16,0)</f>
        <v>3-3-1-15-07-43-7501-191</v>
      </c>
    </row>
    <row r="630" spans="1:24" x14ac:dyDescent="0.25">
      <c r="A630" s="11">
        <v>2018</v>
      </c>
      <c r="B630" s="11">
        <v>136</v>
      </c>
      <c r="C630" s="11">
        <v>1</v>
      </c>
      <c r="D630" s="11" t="s">
        <v>601</v>
      </c>
      <c r="E630" s="11" t="s">
        <v>890</v>
      </c>
      <c r="F630" s="11" t="s">
        <v>890</v>
      </c>
      <c r="G630" s="11" t="s">
        <v>542</v>
      </c>
      <c r="H630" s="11">
        <v>0</v>
      </c>
      <c r="I630" s="11">
        <v>17</v>
      </c>
      <c r="J630" s="225">
        <v>43143</v>
      </c>
      <c r="K630" s="225">
        <v>43143</v>
      </c>
      <c r="L630" s="11">
        <v>11</v>
      </c>
      <c r="M630" s="11">
        <v>48</v>
      </c>
      <c r="N630" s="11" t="s">
        <v>413</v>
      </c>
      <c r="O630" s="11">
        <v>14</v>
      </c>
      <c r="P630" s="11" t="s">
        <v>541</v>
      </c>
      <c r="Q630" s="11">
        <v>36302955</v>
      </c>
      <c r="R630" s="11" t="s">
        <v>433</v>
      </c>
      <c r="S630" s="26">
        <v>2678236</v>
      </c>
      <c r="T630" s="26"/>
      <c r="U630" s="26"/>
      <c r="V630" s="26">
        <v>2678236</v>
      </c>
      <c r="W630" s="11" t="str">
        <f>VLOOKUP(MONTH(J630),'PLANO DISPONIBILIDADES 28-04-20'!$W$2:$X$13,2,0)</f>
        <v>FEBRERO</v>
      </c>
      <c r="X630" s="11" t="str">
        <f>VLOOKUP(L630,'PLANO PREDIS EJECUCIONES'!$J$2:$Y$217,16,0)</f>
        <v>3-3-1-15-07-43-7501-191</v>
      </c>
    </row>
    <row r="631" spans="1:24" x14ac:dyDescent="0.25">
      <c r="A631" s="11">
        <v>2018</v>
      </c>
      <c r="B631" s="11">
        <v>136</v>
      </c>
      <c r="C631" s="11">
        <v>1</v>
      </c>
      <c r="D631" s="11" t="s">
        <v>601</v>
      </c>
      <c r="E631" s="11" t="s">
        <v>890</v>
      </c>
      <c r="F631" s="11" t="s">
        <v>890</v>
      </c>
      <c r="G631" s="11" t="s">
        <v>542</v>
      </c>
      <c r="H631" s="11">
        <v>0</v>
      </c>
      <c r="I631" s="11">
        <v>21</v>
      </c>
      <c r="J631" s="225">
        <v>43143</v>
      </c>
      <c r="K631" s="225">
        <v>43143</v>
      </c>
      <c r="L631" s="11">
        <v>41</v>
      </c>
      <c r="M631" s="11">
        <v>77</v>
      </c>
      <c r="N631" s="11" t="s">
        <v>413</v>
      </c>
      <c r="O631" s="11">
        <v>30</v>
      </c>
      <c r="P631" s="11" t="s">
        <v>541</v>
      </c>
      <c r="Q631" s="11">
        <v>79964160</v>
      </c>
      <c r="R631" s="11" t="s">
        <v>451</v>
      </c>
      <c r="S631" s="26">
        <v>2678236</v>
      </c>
      <c r="T631" s="26"/>
      <c r="U631" s="26"/>
      <c r="V631" s="26">
        <v>2678236</v>
      </c>
      <c r="W631" s="11" t="str">
        <f>VLOOKUP(MONTH(J631),'PLANO DISPONIBILIDADES 28-04-20'!$W$2:$X$13,2,0)</f>
        <v>FEBRERO</v>
      </c>
      <c r="X631" s="11" t="str">
        <f>VLOOKUP(L631,'PLANO PREDIS EJECUCIONES'!$J$2:$Y$217,16,0)</f>
        <v>3-3-1-15-07-43-7501-191</v>
      </c>
    </row>
    <row r="632" spans="1:24" x14ac:dyDescent="0.25">
      <c r="A632" s="11">
        <v>2018</v>
      </c>
      <c r="B632" s="11">
        <v>136</v>
      </c>
      <c r="C632" s="11">
        <v>1</v>
      </c>
      <c r="D632" s="11" t="s">
        <v>601</v>
      </c>
      <c r="E632" s="11" t="s">
        <v>890</v>
      </c>
      <c r="F632" s="11" t="s">
        <v>890</v>
      </c>
      <c r="G632" s="11" t="s">
        <v>542</v>
      </c>
      <c r="H632" s="11">
        <v>0</v>
      </c>
      <c r="I632" s="11">
        <v>24</v>
      </c>
      <c r="J632" s="225">
        <v>43143</v>
      </c>
      <c r="K632" s="225">
        <v>43143</v>
      </c>
      <c r="L632" s="11">
        <v>18</v>
      </c>
      <c r="M632" s="11">
        <v>81</v>
      </c>
      <c r="N632" s="11" t="s">
        <v>439</v>
      </c>
      <c r="O632" s="11">
        <v>27</v>
      </c>
      <c r="P632" s="11" t="s">
        <v>541</v>
      </c>
      <c r="Q632" s="11">
        <v>1121844120</v>
      </c>
      <c r="R632" s="11" t="s">
        <v>602</v>
      </c>
      <c r="S632" s="26">
        <v>714196</v>
      </c>
      <c r="T632" s="26"/>
      <c r="U632" s="26"/>
      <c r="V632" s="26">
        <v>714196</v>
      </c>
      <c r="W632" s="11" t="str">
        <f>VLOOKUP(MONTH(J632),'PLANO DISPONIBILIDADES 28-04-20'!$W$2:$X$13,2,0)</f>
        <v>FEBRERO</v>
      </c>
      <c r="X632" s="11" t="str">
        <f>VLOOKUP(L632,'PLANO PREDIS EJECUCIONES'!$J$2:$Y$217,16,0)</f>
        <v>3-3-1-15-07-43-7501-191</v>
      </c>
    </row>
    <row r="633" spans="1:24" x14ac:dyDescent="0.25">
      <c r="A633" s="11">
        <v>2018</v>
      </c>
      <c r="B633" s="11">
        <v>136</v>
      </c>
      <c r="C633" s="11">
        <v>1</v>
      </c>
      <c r="D633" s="11" t="s">
        <v>601</v>
      </c>
      <c r="E633" s="11" t="s">
        <v>890</v>
      </c>
      <c r="F633" s="11" t="s">
        <v>890</v>
      </c>
      <c r="G633" s="11" t="s">
        <v>542</v>
      </c>
      <c r="H633" s="11">
        <v>0</v>
      </c>
      <c r="I633" s="11">
        <v>26</v>
      </c>
      <c r="J633" s="225">
        <v>43143</v>
      </c>
      <c r="K633" s="225">
        <v>43143</v>
      </c>
      <c r="L633" s="11">
        <v>34</v>
      </c>
      <c r="M633" s="11">
        <v>79</v>
      </c>
      <c r="N633" s="11" t="s">
        <v>413</v>
      </c>
      <c r="O633" s="11">
        <v>29</v>
      </c>
      <c r="P633" s="11" t="s">
        <v>541</v>
      </c>
      <c r="Q633" s="11">
        <v>41424560</v>
      </c>
      <c r="R633" s="11" t="s">
        <v>444</v>
      </c>
      <c r="S633" s="26">
        <v>1964040</v>
      </c>
      <c r="T633" s="26"/>
      <c r="U633" s="26"/>
      <c r="V633" s="26">
        <v>1964040</v>
      </c>
      <c r="W633" s="11" t="str">
        <f>VLOOKUP(MONTH(J633),'PLANO DISPONIBILIDADES 28-04-20'!$W$2:$X$13,2,0)</f>
        <v>FEBRERO</v>
      </c>
      <c r="X633" s="11" t="str">
        <f>VLOOKUP(L633,'PLANO PREDIS EJECUCIONES'!$J$2:$Y$217,16,0)</f>
        <v>3-3-1-15-07-43-7501-191</v>
      </c>
    </row>
    <row r="634" spans="1:24" x14ac:dyDescent="0.25">
      <c r="A634" s="11">
        <v>2018</v>
      </c>
      <c r="B634" s="11">
        <v>136</v>
      </c>
      <c r="C634" s="11">
        <v>1</v>
      </c>
      <c r="D634" s="11" t="s">
        <v>601</v>
      </c>
      <c r="E634" s="11" t="s">
        <v>890</v>
      </c>
      <c r="F634" s="11" t="s">
        <v>890</v>
      </c>
      <c r="G634" s="11" t="s">
        <v>542</v>
      </c>
      <c r="H634" s="11">
        <v>0</v>
      </c>
      <c r="I634" s="11">
        <v>27</v>
      </c>
      <c r="J634" s="225">
        <v>43143</v>
      </c>
      <c r="K634" s="225">
        <v>43143</v>
      </c>
      <c r="L634" s="11">
        <v>49</v>
      </c>
      <c r="M634" s="11">
        <v>20</v>
      </c>
      <c r="N634" s="11" t="s">
        <v>413</v>
      </c>
      <c r="O634" s="11">
        <v>63</v>
      </c>
      <c r="P634" s="11" t="s">
        <v>541</v>
      </c>
      <c r="Q634" s="11">
        <v>80769128</v>
      </c>
      <c r="R634" s="11" t="s">
        <v>457</v>
      </c>
      <c r="S634" s="26">
        <v>1562304</v>
      </c>
      <c r="T634" s="26"/>
      <c r="U634" s="26"/>
      <c r="V634" s="26">
        <v>1562304</v>
      </c>
      <c r="W634" s="11" t="str">
        <f>VLOOKUP(MONTH(J634),'PLANO DISPONIBILIDADES 28-04-20'!$W$2:$X$13,2,0)</f>
        <v>FEBRERO</v>
      </c>
      <c r="X634" s="11" t="str">
        <f>VLOOKUP(L634,'PLANO PREDIS EJECUCIONES'!$J$2:$Y$217,16,0)</f>
        <v>3-3-1-15-07-43-7501-191</v>
      </c>
    </row>
    <row r="635" spans="1:24" x14ac:dyDescent="0.25">
      <c r="A635" s="11">
        <v>2018</v>
      </c>
      <c r="B635" s="11">
        <v>136</v>
      </c>
      <c r="C635" s="11">
        <v>1</v>
      </c>
      <c r="D635" s="11" t="s">
        <v>601</v>
      </c>
      <c r="E635" s="11" t="s">
        <v>890</v>
      </c>
      <c r="F635" s="11" t="s">
        <v>890</v>
      </c>
      <c r="G635" s="11" t="s">
        <v>542</v>
      </c>
      <c r="H635" s="11">
        <v>0</v>
      </c>
      <c r="I635" s="11">
        <v>28</v>
      </c>
      <c r="J635" s="225">
        <v>43143</v>
      </c>
      <c r="K635" s="225">
        <v>43143</v>
      </c>
      <c r="L635" s="11">
        <v>35</v>
      </c>
      <c r="M635" s="11">
        <v>82</v>
      </c>
      <c r="N635" s="11" t="s">
        <v>439</v>
      </c>
      <c r="O635" s="11">
        <v>35</v>
      </c>
      <c r="P635" s="11" t="s">
        <v>541</v>
      </c>
      <c r="Q635" s="11">
        <v>51848008</v>
      </c>
      <c r="R635" s="11" t="s">
        <v>545</v>
      </c>
      <c r="S635" s="26">
        <v>803471</v>
      </c>
      <c r="T635" s="26"/>
      <c r="U635" s="26"/>
      <c r="V635" s="26">
        <v>803471</v>
      </c>
      <c r="W635" s="11" t="str">
        <f>VLOOKUP(MONTH(J635),'PLANO DISPONIBILIDADES 28-04-20'!$W$2:$X$13,2,0)</f>
        <v>FEBRERO</v>
      </c>
      <c r="X635" s="11" t="str">
        <f>VLOOKUP(L635,'PLANO PREDIS EJECUCIONES'!$J$2:$Y$217,16,0)</f>
        <v>3-3-1-15-07-43-7501-191</v>
      </c>
    </row>
    <row r="636" spans="1:24" x14ac:dyDescent="0.25">
      <c r="A636" s="11">
        <v>2018</v>
      </c>
      <c r="B636" s="11">
        <v>136</v>
      </c>
      <c r="C636" s="11">
        <v>1</v>
      </c>
      <c r="D636" s="11" t="s">
        <v>601</v>
      </c>
      <c r="E636" s="11" t="s">
        <v>890</v>
      </c>
      <c r="F636" s="11" t="s">
        <v>890</v>
      </c>
      <c r="G636" s="11" t="s">
        <v>542</v>
      </c>
      <c r="H636" s="11">
        <v>0</v>
      </c>
      <c r="I636" s="11">
        <v>29</v>
      </c>
      <c r="J636" s="225">
        <v>43143</v>
      </c>
      <c r="K636" s="225">
        <v>43143</v>
      </c>
      <c r="L636" s="11">
        <v>8</v>
      </c>
      <c r="M636" s="11">
        <v>17</v>
      </c>
      <c r="N636" s="11" t="s">
        <v>413</v>
      </c>
      <c r="O636" s="11">
        <v>1</v>
      </c>
      <c r="P636" s="11" t="s">
        <v>541</v>
      </c>
      <c r="Q636" s="11">
        <v>80778170</v>
      </c>
      <c r="R636" s="11" t="s">
        <v>431</v>
      </c>
      <c r="S636" s="26">
        <v>3481707</v>
      </c>
      <c r="T636" s="26"/>
      <c r="U636" s="26"/>
      <c r="V636" s="26">
        <v>3481707</v>
      </c>
      <c r="W636" s="11" t="str">
        <f>VLOOKUP(MONTH(J636),'PLANO DISPONIBILIDADES 28-04-20'!$W$2:$X$13,2,0)</f>
        <v>FEBRERO</v>
      </c>
      <c r="X636" s="11" t="str">
        <f>VLOOKUP(L636,'PLANO PREDIS EJECUCIONES'!$J$2:$Y$217,16,0)</f>
        <v>3-3-1-15-07-43-7501-191</v>
      </c>
    </row>
    <row r="637" spans="1:24" x14ac:dyDescent="0.25">
      <c r="A637" s="11">
        <v>2018</v>
      </c>
      <c r="B637" s="11">
        <v>136</v>
      </c>
      <c r="C637" s="11">
        <v>1</v>
      </c>
      <c r="D637" s="11" t="s">
        <v>601</v>
      </c>
      <c r="E637" s="11" t="s">
        <v>890</v>
      </c>
      <c r="F637" s="11" t="s">
        <v>890</v>
      </c>
      <c r="G637" s="11" t="s">
        <v>542</v>
      </c>
      <c r="H637" s="11">
        <v>0</v>
      </c>
      <c r="I637" s="11">
        <v>31</v>
      </c>
      <c r="J637" s="225">
        <v>43143</v>
      </c>
      <c r="K637" s="225">
        <v>43143</v>
      </c>
      <c r="L637" s="11">
        <v>36</v>
      </c>
      <c r="M637" s="11">
        <v>85</v>
      </c>
      <c r="N637" s="11" t="s">
        <v>413</v>
      </c>
      <c r="O637" s="11">
        <v>36</v>
      </c>
      <c r="P637" s="11" t="s">
        <v>541</v>
      </c>
      <c r="Q637" s="11">
        <v>80415506</v>
      </c>
      <c r="R637" s="11" t="s">
        <v>446</v>
      </c>
      <c r="S637" s="26">
        <v>2008677</v>
      </c>
      <c r="T637" s="26"/>
      <c r="U637" s="26"/>
      <c r="V637" s="26">
        <v>2008677</v>
      </c>
      <c r="W637" s="11" t="str">
        <f>VLOOKUP(MONTH(J637),'PLANO DISPONIBILIDADES 28-04-20'!$W$2:$X$13,2,0)</f>
        <v>FEBRERO</v>
      </c>
      <c r="X637" s="11" t="str">
        <f>VLOOKUP(L637,'PLANO PREDIS EJECUCIONES'!$J$2:$Y$217,16,0)</f>
        <v>3-3-1-15-07-43-7501-191</v>
      </c>
    </row>
    <row r="638" spans="1:24" x14ac:dyDescent="0.25">
      <c r="A638" s="11">
        <v>2018</v>
      </c>
      <c r="B638" s="11">
        <v>136</v>
      </c>
      <c r="C638" s="11">
        <v>1</v>
      </c>
      <c r="D638" s="11" t="s">
        <v>601</v>
      </c>
      <c r="E638" s="11" t="s">
        <v>890</v>
      </c>
      <c r="F638" s="11" t="s">
        <v>890</v>
      </c>
      <c r="G638" s="11" t="s">
        <v>542</v>
      </c>
      <c r="H638" s="11">
        <v>0</v>
      </c>
      <c r="I638" s="11">
        <v>32</v>
      </c>
      <c r="J638" s="225">
        <v>43143</v>
      </c>
      <c r="K638" s="225">
        <v>43143</v>
      </c>
      <c r="L638" s="11">
        <v>13</v>
      </c>
      <c r="M638" s="11">
        <v>80</v>
      </c>
      <c r="N638" s="11" t="s">
        <v>413</v>
      </c>
      <c r="O638" s="11">
        <v>19</v>
      </c>
      <c r="P638" s="11" t="s">
        <v>541</v>
      </c>
      <c r="Q638" s="11">
        <v>1018415826</v>
      </c>
      <c r="R638" s="11" t="s">
        <v>435</v>
      </c>
      <c r="S638" s="26">
        <v>4017354</v>
      </c>
      <c r="T638" s="26"/>
      <c r="U638" s="26"/>
      <c r="V638" s="26">
        <v>4017354</v>
      </c>
      <c r="W638" s="11" t="str">
        <f>VLOOKUP(MONTH(J638),'PLANO DISPONIBILIDADES 28-04-20'!$W$2:$X$13,2,0)</f>
        <v>FEBRERO</v>
      </c>
      <c r="X638" s="11" t="str">
        <f>VLOOKUP(L638,'PLANO PREDIS EJECUCIONES'!$J$2:$Y$217,16,0)</f>
        <v>3-3-1-15-07-43-7501-191</v>
      </c>
    </row>
    <row r="639" spans="1:24" x14ac:dyDescent="0.25">
      <c r="A639" s="11">
        <v>2018</v>
      </c>
      <c r="B639" s="11">
        <v>136</v>
      </c>
      <c r="C639" s="11">
        <v>1</v>
      </c>
      <c r="D639" s="11" t="s">
        <v>601</v>
      </c>
      <c r="E639" s="11" t="s">
        <v>890</v>
      </c>
      <c r="F639" s="11" t="s">
        <v>890</v>
      </c>
      <c r="G639" s="11" t="s">
        <v>542</v>
      </c>
      <c r="H639" s="11">
        <v>0</v>
      </c>
      <c r="I639" s="11">
        <v>36</v>
      </c>
      <c r="J639" s="225">
        <v>43144</v>
      </c>
      <c r="K639" s="225">
        <v>43144</v>
      </c>
      <c r="L639" s="11">
        <v>9</v>
      </c>
      <c r="M639" s="11">
        <v>45</v>
      </c>
      <c r="N639" s="11" t="s">
        <v>413</v>
      </c>
      <c r="O639" s="11">
        <v>7</v>
      </c>
      <c r="P639" s="11" t="s">
        <v>541</v>
      </c>
      <c r="Q639" s="11">
        <v>1015398025</v>
      </c>
      <c r="R639" s="11" t="s">
        <v>432</v>
      </c>
      <c r="S639" s="26">
        <v>1807809</v>
      </c>
      <c r="T639" s="26"/>
      <c r="U639" s="26"/>
      <c r="V639" s="26">
        <v>1807809</v>
      </c>
      <c r="W639" s="11" t="str">
        <f>VLOOKUP(MONTH(J639),'PLANO DISPONIBILIDADES 28-04-20'!$W$2:$X$13,2,0)</f>
        <v>FEBRERO</v>
      </c>
      <c r="X639" s="11" t="str">
        <f>VLOOKUP(L639,'PLANO PREDIS EJECUCIONES'!$J$2:$Y$217,16,0)</f>
        <v>3-3-1-15-07-43-7501-191</v>
      </c>
    </row>
    <row r="640" spans="1:24" x14ac:dyDescent="0.25">
      <c r="A640" s="11">
        <v>2018</v>
      </c>
      <c r="B640" s="11">
        <v>136</v>
      </c>
      <c r="C640" s="11">
        <v>1</v>
      </c>
      <c r="D640" s="11" t="s">
        <v>601</v>
      </c>
      <c r="E640" s="11" t="s">
        <v>890</v>
      </c>
      <c r="F640" s="11" t="s">
        <v>890</v>
      </c>
      <c r="G640" s="11" t="s">
        <v>542</v>
      </c>
      <c r="H640" s="11">
        <v>0</v>
      </c>
      <c r="I640" s="11">
        <v>37</v>
      </c>
      <c r="J640" s="225">
        <v>43144</v>
      </c>
      <c r="K640" s="225">
        <v>43144</v>
      </c>
      <c r="L640" s="11">
        <v>63</v>
      </c>
      <c r="M640" s="11">
        <v>94</v>
      </c>
      <c r="N640" s="11" t="s">
        <v>439</v>
      </c>
      <c r="O640" s="11">
        <v>71</v>
      </c>
      <c r="P640" s="11" t="s">
        <v>541</v>
      </c>
      <c r="Q640" s="11">
        <v>1032449028</v>
      </c>
      <c r="R640" s="11" t="s">
        <v>462</v>
      </c>
      <c r="S640" s="26">
        <v>446373</v>
      </c>
      <c r="T640" s="26"/>
      <c r="U640" s="26"/>
      <c r="V640" s="26">
        <v>446373</v>
      </c>
      <c r="W640" s="11" t="str">
        <f>VLOOKUP(MONTH(J640),'PLANO DISPONIBILIDADES 28-04-20'!$W$2:$X$13,2,0)</f>
        <v>FEBRERO</v>
      </c>
      <c r="X640" s="11" t="str">
        <f>VLOOKUP(L640,'PLANO PREDIS EJECUCIONES'!$J$2:$Y$217,16,0)</f>
        <v>3-3-1-15-07-43-7501-191</v>
      </c>
    </row>
    <row r="641" spans="1:24" x14ac:dyDescent="0.25">
      <c r="A641" s="11">
        <v>2018</v>
      </c>
      <c r="B641" s="11">
        <v>136</v>
      </c>
      <c r="C641" s="11">
        <v>1</v>
      </c>
      <c r="D641" s="11" t="s">
        <v>601</v>
      </c>
      <c r="E641" s="11" t="s">
        <v>890</v>
      </c>
      <c r="F641" s="11" t="s">
        <v>890</v>
      </c>
      <c r="G641" s="11" t="s">
        <v>542</v>
      </c>
      <c r="H641" s="11">
        <v>0</v>
      </c>
      <c r="I641" s="11">
        <v>38</v>
      </c>
      <c r="J641" s="225">
        <v>43144</v>
      </c>
      <c r="K641" s="225">
        <v>43144</v>
      </c>
      <c r="L641" s="11">
        <v>14</v>
      </c>
      <c r="M641" s="11">
        <v>44</v>
      </c>
      <c r="N641" s="11" t="s">
        <v>413</v>
      </c>
      <c r="O641" s="11">
        <v>11</v>
      </c>
      <c r="P641" s="11" t="s">
        <v>541</v>
      </c>
      <c r="Q641" s="11">
        <v>1023916955</v>
      </c>
      <c r="R641" s="11" t="s">
        <v>436</v>
      </c>
      <c r="S641" s="26">
        <v>1606942</v>
      </c>
      <c r="T641" s="26"/>
      <c r="U641" s="26"/>
      <c r="V641" s="26">
        <v>1606942</v>
      </c>
      <c r="W641" s="11" t="str">
        <f>VLOOKUP(MONTH(J641),'PLANO DISPONIBILIDADES 28-04-20'!$W$2:$X$13,2,0)</f>
        <v>FEBRERO</v>
      </c>
      <c r="X641" s="11" t="str">
        <f>VLOOKUP(L641,'PLANO PREDIS EJECUCIONES'!$J$2:$Y$217,16,0)</f>
        <v>3-3-1-15-07-43-7501-191</v>
      </c>
    </row>
    <row r="642" spans="1:24" x14ac:dyDescent="0.25">
      <c r="A642" s="11">
        <v>2018</v>
      </c>
      <c r="B642" s="11">
        <v>136</v>
      </c>
      <c r="C642" s="11">
        <v>1</v>
      </c>
      <c r="D642" s="11" t="s">
        <v>601</v>
      </c>
      <c r="E642" s="11" t="s">
        <v>890</v>
      </c>
      <c r="F642" s="11" t="s">
        <v>890</v>
      </c>
      <c r="G642" s="11" t="s">
        <v>542</v>
      </c>
      <c r="H642" s="11">
        <v>0</v>
      </c>
      <c r="I642" s="11">
        <v>39</v>
      </c>
      <c r="J642" s="225">
        <v>43144</v>
      </c>
      <c r="K642" s="225">
        <v>43144</v>
      </c>
      <c r="L642" s="11">
        <v>46</v>
      </c>
      <c r="M642" s="11">
        <v>65</v>
      </c>
      <c r="N642" s="11" t="s">
        <v>413</v>
      </c>
      <c r="O642" s="11">
        <v>40</v>
      </c>
      <c r="P642" s="11" t="s">
        <v>541</v>
      </c>
      <c r="Q642" s="11">
        <v>39046947</v>
      </c>
      <c r="R642" s="11" t="s">
        <v>455</v>
      </c>
      <c r="S642" s="26">
        <v>2008677</v>
      </c>
      <c r="T642" s="26"/>
      <c r="U642" s="26"/>
      <c r="V642" s="26">
        <v>2008677</v>
      </c>
      <c r="W642" s="11" t="str">
        <f>VLOOKUP(MONTH(J642),'PLANO DISPONIBILIDADES 28-04-20'!$W$2:$X$13,2,0)</f>
        <v>FEBRERO</v>
      </c>
      <c r="X642" s="11" t="str">
        <f>VLOOKUP(L642,'PLANO PREDIS EJECUCIONES'!$J$2:$Y$217,16,0)</f>
        <v>3-3-1-15-07-43-7501-191</v>
      </c>
    </row>
    <row r="643" spans="1:24" x14ac:dyDescent="0.25">
      <c r="A643" s="11">
        <v>2018</v>
      </c>
      <c r="B643" s="11">
        <v>136</v>
      </c>
      <c r="C643" s="11">
        <v>1</v>
      </c>
      <c r="D643" s="11" t="s">
        <v>601</v>
      </c>
      <c r="E643" s="11" t="s">
        <v>890</v>
      </c>
      <c r="F643" s="11" t="s">
        <v>890</v>
      </c>
      <c r="G643" s="11" t="s">
        <v>542</v>
      </c>
      <c r="H643" s="11">
        <v>0</v>
      </c>
      <c r="I643" s="11">
        <v>40</v>
      </c>
      <c r="J643" s="225">
        <v>43144</v>
      </c>
      <c r="K643" s="225">
        <v>43144</v>
      </c>
      <c r="L643" s="11">
        <v>21</v>
      </c>
      <c r="M643" s="11">
        <v>70</v>
      </c>
      <c r="N643" s="11" t="s">
        <v>413</v>
      </c>
      <c r="O643" s="11">
        <v>43</v>
      </c>
      <c r="P643" s="11" t="s">
        <v>541</v>
      </c>
      <c r="Q643" s="11">
        <v>1019004199</v>
      </c>
      <c r="R643" s="11" t="s">
        <v>440</v>
      </c>
      <c r="S643" s="26">
        <v>937383</v>
      </c>
      <c r="T643" s="26"/>
      <c r="U643" s="26"/>
      <c r="V643" s="26">
        <v>937383</v>
      </c>
      <c r="W643" s="11" t="str">
        <f>VLOOKUP(MONTH(J643),'PLANO DISPONIBILIDADES 28-04-20'!$W$2:$X$13,2,0)</f>
        <v>FEBRERO</v>
      </c>
      <c r="X643" s="11" t="str">
        <f>VLOOKUP(L643,'PLANO PREDIS EJECUCIONES'!$J$2:$Y$217,16,0)</f>
        <v>3-3-1-15-07-43-7501-191</v>
      </c>
    </row>
    <row r="644" spans="1:24" x14ac:dyDescent="0.25">
      <c r="A644" s="11">
        <v>2018</v>
      </c>
      <c r="B644" s="11">
        <v>136</v>
      </c>
      <c r="C644" s="11">
        <v>1</v>
      </c>
      <c r="D644" s="11" t="s">
        <v>601</v>
      </c>
      <c r="E644" s="11" t="s">
        <v>890</v>
      </c>
      <c r="F644" s="11" t="s">
        <v>890</v>
      </c>
      <c r="G644" s="11" t="s">
        <v>542</v>
      </c>
      <c r="H644" s="11">
        <v>0</v>
      </c>
      <c r="I644" s="11">
        <v>41</v>
      </c>
      <c r="J644" s="225">
        <v>43144</v>
      </c>
      <c r="K644" s="225">
        <v>43144</v>
      </c>
      <c r="L644" s="11">
        <v>39</v>
      </c>
      <c r="M644" s="11">
        <v>68</v>
      </c>
      <c r="N644" s="11" t="s">
        <v>413</v>
      </c>
      <c r="O644" s="11">
        <v>41</v>
      </c>
      <c r="P644" s="11" t="s">
        <v>541</v>
      </c>
      <c r="Q644" s="11">
        <v>79690696</v>
      </c>
      <c r="R644" s="11" t="s">
        <v>449</v>
      </c>
      <c r="S644" s="26">
        <v>2343457</v>
      </c>
      <c r="T644" s="26"/>
      <c r="U644" s="26"/>
      <c r="V644" s="26">
        <v>2343457</v>
      </c>
      <c r="W644" s="11" t="str">
        <f>VLOOKUP(MONTH(J644),'PLANO DISPONIBILIDADES 28-04-20'!$W$2:$X$13,2,0)</f>
        <v>FEBRERO</v>
      </c>
      <c r="X644" s="11" t="str">
        <f>VLOOKUP(L644,'PLANO PREDIS EJECUCIONES'!$J$2:$Y$217,16,0)</f>
        <v>3-3-1-15-07-43-7501-191</v>
      </c>
    </row>
    <row r="645" spans="1:24" x14ac:dyDescent="0.25">
      <c r="A645" s="11">
        <v>2018</v>
      </c>
      <c r="B645" s="11">
        <v>136</v>
      </c>
      <c r="C645" s="11">
        <v>1</v>
      </c>
      <c r="D645" s="11" t="s">
        <v>601</v>
      </c>
      <c r="E645" s="11" t="s">
        <v>890</v>
      </c>
      <c r="F645" s="11" t="s">
        <v>890</v>
      </c>
      <c r="G645" s="11" t="s">
        <v>542</v>
      </c>
      <c r="H645" s="11">
        <v>0</v>
      </c>
      <c r="I645" s="11">
        <v>42</v>
      </c>
      <c r="J645" s="225">
        <v>43144</v>
      </c>
      <c r="K645" s="225">
        <v>43144</v>
      </c>
      <c r="L645" s="11">
        <v>42</v>
      </c>
      <c r="M645" s="11">
        <v>67</v>
      </c>
      <c r="N645" s="11" t="s">
        <v>413</v>
      </c>
      <c r="O645" s="11">
        <v>39</v>
      </c>
      <c r="P645" s="11" t="s">
        <v>541</v>
      </c>
      <c r="Q645" s="11">
        <v>79297972</v>
      </c>
      <c r="R645" s="11" t="s">
        <v>452</v>
      </c>
      <c r="S645" s="26">
        <v>2678236</v>
      </c>
      <c r="T645" s="26"/>
      <c r="U645" s="26"/>
      <c r="V645" s="26">
        <v>2678236</v>
      </c>
      <c r="W645" s="11" t="str">
        <f>VLOOKUP(MONTH(J645),'PLANO DISPONIBILIDADES 28-04-20'!$W$2:$X$13,2,0)</f>
        <v>FEBRERO</v>
      </c>
      <c r="X645" s="11" t="str">
        <f>VLOOKUP(L645,'PLANO PREDIS EJECUCIONES'!$J$2:$Y$217,16,0)</f>
        <v>3-3-1-15-07-43-7501-191</v>
      </c>
    </row>
    <row r="646" spans="1:24" x14ac:dyDescent="0.25">
      <c r="A646" s="11">
        <v>2018</v>
      </c>
      <c r="B646" s="11">
        <v>136</v>
      </c>
      <c r="C646" s="11">
        <v>1</v>
      </c>
      <c r="D646" s="11" t="s">
        <v>601</v>
      </c>
      <c r="E646" s="11" t="s">
        <v>890</v>
      </c>
      <c r="F646" s="11" t="s">
        <v>890</v>
      </c>
      <c r="G646" s="11" t="s">
        <v>542</v>
      </c>
      <c r="H646" s="11">
        <v>0</v>
      </c>
      <c r="I646" s="11">
        <v>44</v>
      </c>
      <c r="J646" s="225">
        <v>43144</v>
      </c>
      <c r="K646" s="225">
        <v>43144</v>
      </c>
      <c r="L646" s="11">
        <v>44</v>
      </c>
      <c r="M646" s="11">
        <v>64</v>
      </c>
      <c r="N646" s="11" t="s">
        <v>413</v>
      </c>
      <c r="O646" s="11">
        <v>49</v>
      </c>
      <c r="P646" s="11" t="s">
        <v>541</v>
      </c>
      <c r="Q646" s="11">
        <v>79521789</v>
      </c>
      <c r="R646" s="11" t="s">
        <v>454</v>
      </c>
      <c r="S646" s="26">
        <v>2343457</v>
      </c>
      <c r="T646" s="26"/>
      <c r="U646" s="26"/>
      <c r="V646" s="26">
        <v>2343457</v>
      </c>
      <c r="W646" s="11" t="str">
        <f>VLOOKUP(MONTH(J646),'PLANO DISPONIBILIDADES 28-04-20'!$W$2:$X$13,2,0)</f>
        <v>FEBRERO</v>
      </c>
      <c r="X646" s="11" t="str">
        <f>VLOOKUP(L646,'PLANO PREDIS EJECUCIONES'!$J$2:$Y$217,16,0)</f>
        <v>3-3-1-15-07-43-7501-191</v>
      </c>
    </row>
    <row r="647" spans="1:24" x14ac:dyDescent="0.25">
      <c r="A647" s="11">
        <v>2018</v>
      </c>
      <c r="B647" s="11">
        <v>136</v>
      </c>
      <c r="C647" s="11">
        <v>1</v>
      </c>
      <c r="D647" s="11" t="s">
        <v>601</v>
      </c>
      <c r="E647" s="11" t="s">
        <v>890</v>
      </c>
      <c r="F647" s="11" t="s">
        <v>890</v>
      </c>
      <c r="G647" s="11" t="s">
        <v>542</v>
      </c>
      <c r="H647" s="11">
        <v>0</v>
      </c>
      <c r="I647" s="11">
        <v>45</v>
      </c>
      <c r="J647" s="225">
        <v>43144</v>
      </c>
      <c r="K647" s="225">
        <v>43144</v>
      </c>
      <c r="L647" s="11">
        <v>40</v>
      </c>
      <c r="M647" s="11">
        <v>66</v>
      </c>
      <c r="N647" s="11" t="s">
        <v>413</v>
      </c>
      <c r="O647" s="11">
        <v>45</v>
      </c>
      <c r="P647" s="11" t="s">
        <v>541</v>
      </c>
      <c r="Q647" s="11">
        <v>79555368</v>
      </c>
      <c r="R647" s="11" t="s">
        <v>450</v>
      </c>
      <c r="S647" s="26">
        <v>1740853</v>
      </c>
      <c r="T647" s="26"/>
      <c r="U647" s="26"/>
      <c r="V647" s="26">
        <v>1740853</v>
      </c>
      <c r="W647" s="11" t="str">
        <f>VLOOKUP(MONTH(J647),'PLANO DISPONIBILIDADES 28-04-20'!$W$2:$X$13,2,0)</f>
        <v>FEBRERO</v>
      </c>
      <c r="X647" s="11" t="str">
        <f>VLOOKUP(L647,'PLANO PREDIS EJECUCIONES'!$J$2:$Y$217,16,0)</f>
        <v>3-3-1-15-07-43-7501-191</v>
      </c>
    </row>
    <row r="648" spans="1:24" x14ac:dyDescent="0.25">
      <c r="A648" s="11">
        <v>2018</v>
      </c>
      <c r="B648" s="11">
        <v>136</v>
      </c>
      <c r="C648" s="11">
        <v>1</v>
      </c>
      <c r="D648" s="11" t="s">
        <v>601</v>
      </c>
      <c r="E648" s="11" t="s">
        <v>890</v>
      </c>
      <c r="F648" s="11" t="s">
        <v>890</v>
      </c>
      <c r="G648" s="11" t="s">
        <v>542</v>
      </c>
      <c r="H648" s="11">
        <v>0</v>
      </c>
      <c r="I648" s="11">
        <v>46</v>
      </c>
      <c r="J648" s="225">
        <v>43144</v>
      </c>
      <c r="K648" s="225">
        <v>43144</v>
      </c>
      <c r="L648" s="11">
        <v>38</v>
      </c>
      <c r="M648" s="11">
        <v>69</v>
      </c>
      <c r="N648" s="11" t="s">
        <v>413</v>
      </c>
      <c r="O648" s="11">
        <v>37</v>
      </c>
      <c r="P648" s="11" t="s">
        <v>541</v>
      </c>
      <c r="Q648" s="11">
        <v>1013631741</v>
      </c>
      <c r="R648" s="11" t="s">
        <v>448</v>
      </c>
      <c r="S648" s="26">
        <v>1249843</v>
      </c>
      <c r="T648" s="26"/>
      <c r="U648" s="26"/>
      <c r="V648" s="26">
        <v>1249843</v>
      </c>
      <c r="W648" s="11" t="str">
        <f>VLOOKUP(MONTH(J648),'PLANO DISPONIBILIDADES 28-04-20'!$W$2:$X$13,2,0)</f>
        <v>FEBRERO</v>
      </c>
      <c r="X648" s="11" t="str">
        <f>VLOOKUP(L648,'PLANO PREDIS EJECUCIONES'!$J$2:$Y$217,16,0)</f>
        <v>3-3-1-15-07-43-7501-191</v>
      </c>
    </row>
    <row r="649" spans="1:24" x14ac:dyDescent="0.25">
      <c r="A649" s="11">
        <v>2018</v>
      </c>
      <c r="B649" s="11">
        <v>136</v>
      </c>
      <c r="C649" s="11">
        <v>1</v>
      </c>
      <c r="D649" s="11" t="s">
        <v>601</v>
      </c>
      <c r="E649" s="11" t="s">
        <v>890</v>
      </c>
      <c r="F649" s="11" t="s">
        <v>890</v>
      </c>
      <c r="G649" s="11" t="s">
        <v>542</v>
      </c>
      <c r="H649" s="11">
        <v>0</v>
      </c>
      <c r="I649" s="11">
        <v>47</v>
      </c>
      <c r="J649" s="225">
        <v>43144</v>
      </c>
      <c r="K649" s="225">
        <v>43144</v>
      </c>
      <c r="L649" s="11">
        <v>37</v>
      </c>
      <c r="M649" s="11">
        <v>71</v>
      </c>
      <c r="N649" s="11" t="s">
        <v>413</v>
      </c>
      <c r="O649" s="11">
        <v>38</v>
      </c>
      <c r="P649" s="11" t="s">
        <v>541</v>
      </c>
      <c r="Q649" s="11">
        <v>1032370326</v>
      </c>
      <c r="R649" s="11" t="s">
        <v>447</v>
      </c>
      <c r="S649" s="26">
        <v>1249843</v>
      </c>
      <c r="T649" s="26"/>
      <c r="U649" s="26"/>
      <c r="V649" s="26">
        <v>1249843</v>
      </c>
      <c r="W649" s="11" t="str">
        <f>VLOOKUP(MONTH(J649),'PLANO DISPONIBILIDADES 28-04-20'!$W$2:$X$13,2,0)</f>
        <v>FEBRERO</v>
      </c>
      <c r="X649" s="11" t="str">
        <f>VLOOKUP(L649,'PLANO PREDIS EJECUCIONES'!$J$2:$Y$217,16,0)</f>
        <v>3-3-1-15-07-43-7501-191</v>
      </c>
    </row>
    <row r="650" spans="1:24" x14ac:dyDescent="0.25">
      <c r="A650" s="11">
        <v>2018</v>
      </c>
      <c r="B650" s="11">
        <v>136</v>
      </c>
      <c r="C650" s="11">
        <v>1</v>
      </c>
      <c r="D650" s="11" t="s">
        <v>601</v>
      </c>
      <c r="E650" s="11" t="s">
        <v>890</v>
      </c>
      <c r="F650" s="11" t="s">
        <v>890</v>
      </c>
      <c r="G650" s="11" t="s">
        <v>542</v>
      </c>
      <c r="H650" s="11">
        <v>0</v>
      </c>
      <c r="I650" s="11">
        <v>48</v>
      </c>
      <c r="J650" s="225">
        <v>43144</v>
      </c>
      <c r="K650" s="225">
        <v>43144</v>
      </c>
      <c r="L650" s="11">
        <v>16</v>
      </c>
      <c r="M650" s="11">
        <v>83</v>
      </c>
      <c r="N650" s="11" t="s">
        <v>413</v>
      </c>
      <c r="O650" s="11">
        <v>26</v>
      </c>
      <c r="P650" s="11" t="s">
        <v>541</v>
      </c>
      <c r="Q650" s="11">
        <v>52829099</v>
      </c>
      <c r="R650" s="11" t="s">
        <v>437</v>
      </c>
      <c r="S650" s="26">
        <v>1718535</v>
      </c>
      <c r="T650" s="26"/>
      <c r="U650" s="26"/>
      <c r="V650" s="26">
        <v>1718535</v>
      </c>
      <c r="W650" s="11" t="str">
        <f>VLOOKUP(MONTH(J650),'PLANO DISPONIBILIDADES 28-04-20'!$W$2:$X$13,2,0)</f>
        <v>FEBRERO</v>
      </c>
      <c r="X650" s="11" t="str">
        <f>VLOOKUP(L650,'PLANO PREDIS EJECUCIONES'!$J$2:$Y$217,16,0)</f>
        <v>3-3-1-15-07-43-7501-191</v>
      </c>
    </row>
    <row r="651" spans="1:24" x14ac:dyDescent="0.25">
      <c r="A651" s="11">
        <v>2018</v>
      </c>
      <c r="B651" s="11">
        <v>136</v>
      </c>
      <c r="C651" s="11">
        <v>1</v>
      </c>
      <c r="D651" s="11" t="s">
        <v>601</v>
      </c>
      <c r="E651" s="11" t="s">
        <v>890</v>
      </c>
      <c r="F651" s="11" t="s">
        <v>890</v>
      </c>
      <c r="G651" s="11" t="s">
        <v>542</v>
      </c>
      <c r="H651" s="11">
        <v>0</v>
      </c>
      <c r="I651" s="11">
        <v>49</v>
      </c>
      <c r="J651" s="225">
        <v>43150</v>
      </c>
      <c r="K651" s="225">
        <v>43150</v>
      </c>
      <c r="L651" s="11">
        <v>43</v>
      </c>
      <c r="M651" s="11">
        <v>47</v>
      </c>
      <c r="N651" s="11" t="s">
        <v>413</v>
      </c>
      <c r="O651" s="11">
        <v>10</v>
      </c>
      <c r="P651" s="11" t="s">
        <v>541</v>
      </c>
      <c r="Q651" s="11">
        <v>79396575</v>
      </c>
      <c r="R651" s="11" t="s">
        <v>453</v>
      </c>
      <c r="S651" s="26">
        <v>2343457</v>
      </c>
      <c r="T651" s="26"/>
      <c r="U651" s="26"/>
      <c r="V651" s="26">
        <v>2343457</v>
      </c>
      <c r="W651" s="11" t="str">
        <f>VLOOKUP(MONTH(J651),'PLANO DISPONIBILIDADES 28-04-20'!$W$2:$X$13,2,0)</f>
        <v>FEBRERO</v>
      </c>
      <c r="X651" s="11" t="str">
        <f>VLOOKUP(L651,'PLANO PREDIS EJECUCIONES'!$J$2:$Y$217,16,0)</f>
        <v>3-3-1-15-07-43-7501-191</v>
      </c>
    </row>
    <row r="652" spans="1:24" x14ac:dyDescent="0.25">
      <c r="A652" s="11">
        <v>2018</v>
      </c>
      <c r="B652" s="11">
        <v>136</v>
      </c>
      <c r="C652" s="11">
        <v>1</v>
      </c>
      <c r="D652" s="11" t="s">
        <v>601</v>
      </c>
      <c r="E652" s="11" t="s">
        <v>890</v>
      </c>
      <c r="F652" s="11" t="s">
        <v>890</v>
      </c>
      <c r="G652" s="11" t="s">
        <v>542</v>
      </c>
      <c r="H652" s="11">
        <v>0</v>
      </c>
      <c r="I652" s="11">
        <v>52</v>
      </c>
      <c r="J652" s="225">
        <v>43150</v>
      </c>
      <c r="K652" s="225">
        <v>43150</v>
      </c>
      <c r="L652" s="11">
        <v>31</v>
      </c>
      <c r="M652" s="11">
        <v>16</v>
      </c>
      <c r="N652" s="11" t="s">
        <v>413</v>
      </c>
      <c r="O652" s="11">
        <v>17</v>
      </c>
      <c r="P652" s="11" t="s">
        <v>541</v>
      </c>
      <c r="Q652" s="11">
        <v>51818608</v>
      </c>
      <c r="R652" s="11" t="s">
        <v>544</v>
      </c>
      <c r="S652" s="26">
        <v>2343457</v>
      </c>
      <c r="T652" s="26"/>
      <c r="U652" s="26"/>
      <c r="V652" s="26">
        <v>2343457</v>
      </c>
      <c r="W652" s="11" t="str">
        <f>VLOOKUP(MONTH(J652),'PLANO DISPONIBILIDADES 28-04-20'!$W$2:$X$13,2,0)</f>
        <v>FEBRERO</v>
      </c>
      <c r="X652" s="11" t="str">
        <f>VLOOKUP(L652,'PLANO PREDIS EJECUCIONES'!$J$2:$Y$217,16,0)</f>
        <v>3-3-1-15-07-43-7501-191</v>
      </c>
    </row>
    <row r="653" spans="1:24" x14ac:dyDescent="0.25">
      <c r="A653" s="11">
        <v>2018</v>
      </c>
      <c r="B653" s="11">
        <v>136</v>
      </c>
      <c r="C653" s="11">
        <v>1</v>
      </c>
      <c r="D653" s="11" t="s">
        <v>601</v>
      </c>
      <c r="E653" s="11" t="s">
        <v>890</v>
      </c>
      <c r="F653" s="11" t="s">
        <v>890</v>
      </c>
      <c r="G653" s="11" t="s">
        <v>542</v>
      </c>
      <c r="H653" s="11">
        <v>0</v>
      </c>
      <c r="I653" s="11">
        <v>55</v>
      </c>
      <c r="J653" s="225">
        <v>43161</v>
      </c>
      <c r="K653" s="225">
        <v>43161</v>
      </c>
      <c r="L653" s="11">
        <v>57</v>
      </c>
      <c r="M653" s="11">
        <v>105</v>
      </c>
      <c r="N653" s="11" t="s">
        <v>413</v>
      </c>
      <c r="O653" s="11">
        <v>65</v>
      </c>
      <c r="P653" s="11" t="s">
        <v>541</v>
      </c>
      <c r="Q653" s="11">
        <v>32670457</v>
      </c>
      <c r="R653" s="11" t="s">
        <v>461</v>
      </c>
      <c r="S653" s="26">
        <v>1562304</v>
      </c>
      <c r="T653" s="26"/>
      <c r="U653" s="26"/>
      <c r="V653" s="26">
        <v>1562304</v>
      </c>
      <c r="W653" s="11" t="str">
        <f>VLOOKUP(MONTH(J653),'PLANO DISPONIBILIDADES 28-04-20'!$W$2:$X$13,2,0)</f>
        <v>MARZO</v>
      </c>
      <c r="X653" s="11" t="str">
        <f>VLOOKUP(L653,'PLANO PREDIS EJECUCIONES'!$J$2:$Y$217,16,0)</f>
        <v>3-3-1-15-07-43-7501-191</v>
      </c>
    </row>
    <row r="654" spans="1:24" x14ac:dyDescent="0.25">
      <c r="A654" s="11">
        <v>2018</v>
      </c>
      <c r="B654" s="11">
        <v>136</v>
      </c>
      <c r="C654" s="11">
        <v>1</v>
      </c>
      <c r="D654" s="11" t="s">
        <v>601</v>
      </c>
      <c r="E654" s="11" t="s">
        <v>890</v>
      </c>
      <c r="F654" s="11" t="s">
        <v>890</v>
      </c>
      <c r="G654" s="11" t="s">
        <v>542</v>
      </c>
      <c r="H654" s="11">
        <v>0</v>
      </c>
      <c r="I654" s="11">
        <v>56</v>
      </c>
      <c r="J654" s="225">
        <v>43164</v>
      </c>
      <c r="K654" s="225">
        <v>43164</v>
      </c>
      <c r="L654" s="11">
        <v>8</v>
      </c>
      <c r="M654" s="11">
        <v>17</v>
      </c>
      <c r="N654" s="11" t="s">
        <v>413</v>
      </c>
      <c r="O654" s="11">
        <v>1</v>
      </c>
      <c r="P654" s="11" t="s">
        <v>541</v>
      </c>
      <c r="Q654" s="11">
        <v>80778170</v>
      </c>
      <c r="R654" s="11" t="s">
        <v>431</v>
      </c>
      <c r="S654" s="26">
        <v>8704267</v>
      </c>
      <c r="T654" s="26"/>
      <c r="U654" s="26"/>
      <c r="V654" s="26">
        <v>8704267</v>
      </c>
      <c r="W654" s="11" t="str">
        <f>VLOOKUP(MONTH(J654),'PLANO DISPONIBILIDADES 28-04-20'!$W$2:$X$13,2,0)</f>
        <v>MARZO</v>
      </c>
      <c r="X654" s="11" t="str">
        <f>VLOOKUP(L654,'PLANO PREDIS EJECUCIONES'!$J$2:$Y$217,16,0)</f>
        <v>3-3-1-15-07-43-7501-191</v>
      </c>
    </row>
    <row r="655" spans="1:24" x14ac:dyDescent="0.25">
      <c r="A655" s="11">
        <v>2018</v>
      </c>
      <c r="B655" s="11">
        <v>136</v>
      </c>
      <c r="C655" s="11">
        <v>1</v>
      </c>
      <c r="D655" s="11" t="s">
        <v>601</v>
      </c>
      <c r="E655" s="11" t="s">
        <v>890</v>
      </c>
      <c r="F655" s="11" t="s">
        <v>890</v>
      </c>
      <c r="G655" s="11" t="s">
        <v>542</v>
      </c>
      <c r="H655" s="11">
        <v>0</v>
      </c>
      <c r="I655" s="11">
        <v>57</v>
      </c>
      <c r="J655" s="225">
        <v>43164</v>
      </c>
      <c r="K655" s="225">
        <v>43164</v>
      </c>
      <c r="L655" s="11">
        <v>49</v>
      </c>
      <c r="M655" s="11">
        <v>20</v>
      </c>
      <c r="N655" s="11" t="s">
        <v>413</v>
      </c>
      <c r="O655" s="11">
        <v>63</v>
      </c>
      <c r="P655" s="11" t="s">
        <v>541</v>
      </c>
      <c r="Q655" s="11">
        <v>80769128</v>
      </c>
      <c r="R655" s="11" t="s">
        <v>457</v>
      </c>
      <c r="S655" s="26">
        <v>9373826</v>
      </c>
      <c r="T655" s="26"/>
      <c r="U655" s="26"/>
      <c r="V655" s="26">
        <v>9373826</v>
      </c>
      <c r="W655" s="11" t="str">
        <f>VLOOKUP(MONTH(J655),'PLANO DISPONIBILIDADES 28-04-20'!$W$2:$X$13,2,0)</f>
        <v>MARZO</v>
      </c>
      <c r="X655" s="11" t="str">
        <f>VLOOKUP(L655,'PLANO PREDIS EJECUCIONES'!$J$2:$Y$217,16,0)</f>
        <v>3-3-1-15-07-43-7501-191</v>
      </c>
    </row>
    <row r="656" spans="1:24" x14ac:dyDescent="0.25">
      <c r="A656" s="11">
        <v>2018</v>
      </c>
      <c r="B656" s="11">
        <v>136</v>
      </c>
      <c r="C656" s="11">
        <v>1</v>
      </c>
      <c r="D656" s="11" t="s">
        <v>601</v>
      </c>
      <c r="E656" s="11" t="s">
        <v>890</v>
      </c>
      <c r="F656" s="11" t="s">
        <v>890</v>
      </c>
      <c r="G656" s="11" t="s">
        <v>542</v>
      </c>
      <c r="H656" s="11">
        <v>0</v>
      </c>
      <c r="I656" s="11">
        <v>58</v>
      </c>
      <c r="J656" s="225">
        <v>43164</v>
      </c>
      <c r="K656" s="225">
        <v>43164</v>
      </c>
      <c r="L656" s="11">
        <v>12</v>
      </c>
      <c r="M656" s="11">
        <v>84</v>
      </c>
      <c r="N656" s="11" t="s">
        <v>413</v>
      </c>
      <c r="O656" s="11">
        <v>18</v>
      </c>
      <c r="P656" s="11" t="s">
        <v>541</v>
      </c>
      <c r="Q656" s="11">
        <v>53080855</v>
      </c>
      <c r="R656" s="11" t="s">
        <v>434</v>
      </c>
      <c r="S656" s="26">
        <v>4017354</v>
      </c>
      <c r="T656" s="26"/>
      <c r="U656" s="26"/>
      <c r="V656" s="26">
        <v>4017354</v>
      </c>
      <c r="W656" s="11" t="str">
        <f>VLOOKUP(MONTH(J656),'PLANO DISPONIBILIDADES 28-04-20'!$W$2:$X$13,2,0)</f>
        <v>MARZO</v>
      </c>
      <c r="X656" s="11" t="str">
        <f>VLOOKUP(L656,'PLANO PREDIS EJECUCIONES'!$J$2:$Y$217,16,0)</f>
        <v>3-3-1-15-07-43-7501-191</v>
      </c>
    </row>
    <row r="657" spans="1:24" x14ac:dyDescent="0.25">
      <c r="A657" s="11">
        <v>2018</v>
      </c>
      <c r="B657" s="11">
        <v>136</v>
      </c>
      <c r="C657" s="11">
        <v>1</v>
      </c>
      <c r="D657" s="11" t="s">
        <v>601</v>
      </c>
      <c r="E657" s="11" t="s">
        <v>890</v>
      </c>
      <c r="F657" s="11" t="s">
        <v>890</v>
      </c>
      <c r="G657" s="11" t="s">
        <v>542</v>
      </c>
      <c r="H657" s="11">
        <v>0</v>
      </c>
      <c r="I657" s="11">
        <v>59</v>
      </c>
      <c r="J657" s="225">
        <v>43167</v>
      </c>
      <c r="K657" s="225">
        <v>43167</v>
      </c>
      <c r="L657" s="11">
        <v>16</v>
      </c>
      <c r="M657" s="11">
        <v>83</v>
      </c>
      <c r="N657" s="11" t="s">
        <v>413</v>
      </c>
      <c r="O657" s="11">
        <v>26</v>
      </c>
      <c r="P657" s="11" t="s">
        <v>541</v>
      </c>
      <c r="Q657" s="11">
        <v>52829099</v>
      </c>
      <c r="R657" s="11" t="s">
        <v>437</v>
      </c>
      <c r="S657" s="26">
        <v>7365149</v>
      </c>
      <c r="T657" s="26"/>
      <c r="U657" s="26"/>
      <c r="V657" s="26">
        <v>7365149</v>
      </c>
      <c r="W657" s="11" t="str">
        <f>VLOOKUP(MONTH(J657),'PLANO DISPONIBILIDADES 28-04-20'!$W$2:$X$13,2,0)</f>
        <v>MARZO</v>
      </c>
      <c r="X657" s="11" t="str">
        <f>VLOOKUP(L657,'PLANO PREDIS EJECUCIONES'!$J$2:$Y$217,16,0)</f>
        <v>3-3-1-15-07-43-7501-191</v>
      </c>
    </row>
    <row r="658" spans="1:24" x14ac:dyDescent="0.25">
      <c r="A658" s="11">
        <v>2018</v>
      </c>
      <c r="B658" s="11">
        <v>136</v>
      </c>
      <c r="C658" s="11">
        <v>1</v>
      </c>
      <c r="D658" s="11" t="s">
        <v>601</v>
      </c>
      <c r="E658" s="11" t="s">
        <v>890</v>
      </c>
      <c r="F658" s="11" t="s">
        <v>890</v>
      </c>
      <c r="G658" s="11" t="s">
        <v>542</v>
      </c>
      <c r="H658" s="11">
        <v>0</v>
      </c>
      <c r="I658" s="11">
        <v>60</v>
      </c>
      <c r="J658" s="225">
        <v>43168</v>
      </c>
      <c r="K658" s="225">
        <v>43168</v>
      </c>
      <c r="L658" s="11">
        <v>34</v>
      </c>
      <c r="M658" s="11">
        <v>79</v>
      </c>
      <c r="N658" s="11" t="s">
        <v>413</v>
      </c>
      <c r="O658" s="11">
        <v>29</v>
      </c>
      <c r="P658" s="11" t="s">
        <v>541</v>
      </c>
      <c r="Q658" s="11">
        <v>41424560</v>
      </c>
      <c r="R658" s="11" t="s">
        <v>444</v>
      </c>
      <c r="S658" s="26">
        <v>7365149</v>
      </c>
      <c r="T658" s="26"/>
      <c r="U658" s="26"/>
      <c r="V658" s="26">
        <v>7365149</v>
      </c>
      <c r="W658" s="11" t="str">
        <f>VLOOKUP(MONTH(J658),'PLANO DISPONIBILIDADES 28-04-20'!$W$2:$X$13,2,0)</f>
        <v>MARZO</v>
      </c>
      <c r="X658" s="11" t="str">
        <f>VLOOKUP(L658,'PLANO PREDIS EJECUCIONES'!$J$2:$Y$217,16,0)</f>
        <v>3-3-1-15-07-43-7501-191</v>
      </c>
    </row>
    <row r="659" spans="1:24" x14ac:dyDescent="0.25">
      <c r="A659" s="11">
        <v>2018</v>
      </c>
      <c r="B659" s="11">
        <v>136</v>
      </c>
      <c r="C659" s="11">
        <v>1</v>
      </c>
      <c r="D659" s="11" t="s">
        <v>601</v>
      </c>
      <c r="E659" s="11" t="s">
        <v>890</v>
      </c>
      <c r="F659" s="11" t="s">
        <v>890</v>
      </c>
      <c r="G659" s="11" t="s">
        <v>542</v>
      </c>
      <c r="H659" s="11">
        <v>0</v>
      </c>
      <c r="I659" s="11">
        <v>61</v>
      </c>
      <c r="J659" s="225">
        <v>43167</v>
      </c>
      <c r="K659" s="225">
        <v>43167</v>
      </c>
      <c r="L659" s="11">
        <v>39</v>
      </c>
      <c r="M659" s="11">
        <v>68</v>
      </c>
      <c r="N659" s="11" t="s">
        <v>413</v>
      </c>
      <c r="O659" s="11">
        <v>41</v>
      </c>
      <c r="P659" s="11" t="s">
        <v>541</v>
      </c>
      <c r="Q659" s="11">
        <v>79690696</v>
      </c>
      <c r="R659" s="11" t="s">
        <v>449</v>
      </c>
      <c r="S659" s="26">
        <v>10043385</v>
      </c>
      <c r="T659" s="26"/>
      <c r="U659" s="26"/>
      <c r="V659" s="26">
        <v>10043385</v>
      </c>
      <c r="W659" s="11" t="str">
        <f>VLOOKUP(MONTH(J659),'PLANO DISPONIBILIDADES 28-04-20'!$W$2:$X$13,2,0)</f>
        <v>MARZO</v>
      </c>
      <c r="X659" s="11" t="str">
        <f>VLOOKUP(L659,'PLANO PREDIS EJECUCIONES'!$J$2:$Y$217,16,0)</f>
        <v>3-3-1-15-07-43-7501-191</v>
      </c>
    </row>
    <row r="660" spans="1:24" x14ac:dyDescent="0.25">
      <c r="A660" s="11">
        <v>2018</v>
      </c>
      <c r="B660" s="11">
        <v>136</v>
      </c>
      <c r="C660" s="11">
        <v>1</v>
      </c>
      <c r="D660" s="11" t="s">
        <v>601</v>
      </c>
      <c r="E660" s="11" t="s">
        <v>890</v>
      </c>
      <c r="F660" s="11" t="s">
        <v>890</v>
      </c>
      <c r="G660" s="11" t="s">
        <v>542</v>
      </c>
      <c r="H660" s="11">
        <v>0</v>
      </c>
      <c r="I660" s="11">
        <v>62</v>
      </c>
      <c r="J660" s="225">
        <v>43167</v>
      </c>
      <c r="K660" s="225">
        <v>43167</v>
      </c>
      <c r="L660" s="11">
        <v>57</v>
      </c>
      <c r="M660" s="11">
        <v>105</v>
      </c>
      <c r="N660" s="11" t="s">
        <v>413</v>
      </c>
      <c r="O660" s="11">
        <v>65</v>
      </c>
      <c r="P660" s="11" t="s">
        <v>541</v>
      </c>
      <c r="Q660" s="11">
        <v>32670457</v>
      </c>
      <c r="R660" s="11" t="s">
        <v>461</v>
      </c>
      <c r="S660" s="26">
        <v>9373826</v>
      </c>
      <c r="T660" s="26"/>
      <c r="U660" s="26"/>
      <c r="V660" s="26">
        <v>9373826</v>
      </c>
      <c r="W660" s="11" t="str">
        <f>VLOOKUP(MONTH(J660),'PLANO DISPONIBILIDADES 28-04-20'!$W$2:$X$13,2,0)</f>
        <v>MARZO</v>
      </c>
      <c r="X660" s="11" t="str">
        <f>VLOOKUP(L660,'PLANO PREDIS EJECUCIONES'!$J$2:$Y$217,16,0)</f>
        <v>3-3-1-15-07-43-7501-191</v>
      </c>
    </row>
    <row r="661" spans="1:24" x14ac:dyDescent="0.25">
      <c r="A661" s="11">
        <v>2018</v>
      </c>
      <c r="B661" s="11">
        <v>136</v>
      </c>
      <c r="C661" s="11">
        <v>1</v>
      </c>
      <c r="D661" s="11" t="s">
        <v>601</v>
      </c>
      <c r="E661" s="11" t="s">
        <v>890</v>
      </c>
      <c r="F661" s="11" t="s">
        <v>890</v>
      </c>
      <c r="G661" s="11" t="s">
        <v>542</v>
      </c>
      <c r="H661" s="11">
        <v>0</v>
      </c>
      <c r="I661" s="11">
        <v>63</v>
      </c>
      <c r="J661" s="225">
        <v>43167</v>
      </c>
      <c r="K661" s="225">
        <v>43167</v>
      </c>
      <c r="L661" s="11">
        <v>44</v>
      </c>
      <c r="M661" s="11">
        <v>64</v>
      </c>
      <c r="N661" s="11" t="s">
        <v>413</v>
      </c>
      <c r="O661" s="11">
        <v>49</v>
      </c>
      <c r="P661" s="11" t="s">
        <v>541</v>
      </c>
      <c r="Q661" s="11">
        <v>79521789</v>
      </c>
      <c r="R661" s="11" t="s">
        <v>454</v>
      </c>
      <c r="S661" s="26">
        <v>10043385</v>
      </c>
      <c r="T661" s="26"/>
      <c r="U661" s="26"/>
      <c r="V661" s="26">
        <v>10043385</v>
      </c>
      <c r="W661" s="11" t="str">
        <f>VLOOKUP(MONTH(J661),'PLANO DISPONIBILIDADES 28-04-20'!$W$2:$X$13,2,0)</f>
        <v>MARZO</v>
      </c>
      <c r="X661" s="11" t="str">
        <f>VLOOKUP(L661,'PLANO PREDIS EJECUCIONES'!$J$2:$Y$217,16,0)</f>
        <v>3-3-1-15-07-43-7501-191</v>
      </c>
    </row>
    <row r="662" spans="1:24" x14ac:dyDescent="0.25">
      <c r="A662" s="11">
        <v>2018</v>
      </c>
      <c r="B662" s="11">
        <v>136</v>
      </c>
      <c r="C662" s="11">
        <v>1</v>
      </c>
      <c r="D662" s="11" t="s">
        <v>601</v>
      </c>
      <c r="E662" s="11" t="s">
        <v>890</v>
      </c>
      <c r="F662" s="11" t="s">
        <v>890</v>
      </c>
      <c r="G662" s="11" t="s">
        <v>542</v>
      </c>
      <c r="H662" s="11">
        <v>0</v>
      </c>
      <c r="I662" s="11">
        <v>64</v>
      </c>
      <c r="J662" s="225">
        <v>43167</v>
      </c>
      <c r="K662" s="225">
        <v>43167</v>
      </c>
      <c r="L662" s="11">
        <v>37</v>
      </c>
      <c r="M662" s="11">
        <v>71</v>
      </c>
      <c r="N662" s="11" t="s">
        <v>413</v>
      </c>
      <c r="O662" s="11">
        <v>38</v>
      </c>
      <c r="P662" s="11" t="s">
        <v>541</v>
      </c>
      <c r="Q662" s="11">
        <v>1032370326</v>
      </c>
      <c r="R662" s="11" t="s">
        <v>447</v>
      </c>
      <c r="S662" s="26">
        <v>5356472</v>
      </c>
      <c r="T662" s="26"/>
      <c r="U662" s="26"/>
      <c r="V662" s="26">
        <v>5356472</v>
      </c>
      <c r="W662" s="11" t="str">
        <f>VLOOKUP(MONTH(J662),'PLANO DISPONIBILIDADES 28-04-20'!$W$2:$X$13,2,0)</f>
        <v>MARZO</v>
      </c>
      <c r="X662" s="11" t="str">
        <f>VLOOKUP(L662,'PLANO PREDIS EJECUCIONES'!$J$2:$Y$217,16,0)</f>
        <v>3-3-1-15-07-43-7501-191</v>
      </c>
    </row>
    <row r="663" spans="1:24" x14ac:dyDescent="0.25">
      <c r="A663" s="11">
        <v>2018</v>
      </c>
      <c r="B663" s="11">
        <v>136</v>
      </c>
      <c r="C663" s="11">
        <v>1</v>
      </c>
      <c r="D663" s="11" t="s">
        <v>601</v>
      </c>
      <c r="E663" s="11" t="s">
        <v>890</v>
      </c>
      <c r="F663" s="11" t="s">
        <v>890</v>
      </c>
      <c r="G663" s="11" t="s">
        <v>542</v>
      </c>
      <c r="H663" s="11">
        <v>0</v>
      </c>
      <c r="I663" s="11">
        <v>65</v>
      </c>
      <c r="J663" s="225">
        <v>43167</v>
      </c>
      <c r="K663" s="225">
        <v>43167</v>
      </c>
      <c r="L663" s="11">
        <v>38</v>
      </c>
      <c r="M663" s="11">
        <v>69</v>
      </c>
      <c r="N663" s="11" t="s">
        <v>413</v>
      </c>
      <c r="O663" s="11">
        <v>37</v>
      </c>
      <c r="P663" s="11" t="s">
        <v>541</v>
      </c>
      <c r="Q663" s="11">
        <v>1013631741</v>
      </c>
      <c r="R663" s="11" t="s">
        <v>448</v>
      </c>
      <c r="S663" s="26">
        <v>5356472</v>
      </c>
      <c r="T663" s="26"/>
      <c r="U663" s="26"/>
      <c r="V663" s="26">
        <v>5356472</v>
      </c>
      <c r="W663" s="11" t="str">
        <f>VLOOKUP(MONTH(J663),'PLANO DISPONIBILIDADES 28-04-20'!$W$2:$X$13,2,0)</f>
        <v>MARZO</v>
      </c>
      <c r="X663" s="11" t="str">
        <f>VLOOKUP(L663,'PLANO PREDIS EJECUCIONES'!$J$2:$Y$217,16,0)</f>
        <v>3-3-1-15-07-43-7501-191</v>
      </c>
    </row>
    <row r="664" spans="1:24" x14ac:dyDescent="0.25">
      <c r="A664" s="11">
        <v>2018</v>
      </c>
      <c r="B664" s="11">
        <v>136</v>
      </c>
      <c r="C664" s="11">
        <v>1</v>
      </c>
      <c r="D664" s="11" t="s">
        <v>601</v>
      </c>
      <c r="E664" s="11" t="s">
        <v>890</v>
      </c>
      <c r="F664" s="11" t="s">
        <v>890</v>
      </c>
      <c r="G664" s="11" t="s">
        <v>542</v>
      </c>
      <c r="H664" s="11">
        <v>0</v>
      </c>
      <c r="I664" s="11">
        <v>66</v>
      </c>
      <c r="J664" s="225">
        <v>43167</v>
      </c>
      <c r="K664" s="225">
        <v>43167</v>
      </c>
      <c r="L664" s="11">
        <v>21</v>
      </c>
      <c r="M664" s="11">
        <v>70</v>
      </c>
      <c r="N664" s="11" t="s">
        <v>413</v>
      </c>
      <c r="O664" s="11">
        <v>43</v>
      </c>
      <c r="P664" s="11" t="s">
        <v>541</v>
      </c>
      <c r="Q664" s="11">
        <v>1019004199</v>
      </c>
      <c r="R664" s="11" t="s">
        <v>440</v>
      </c>
      <c r="S664" s="26">
        <v>4017354</v>
      </c>
      <c r="T664" s="26"/>
      <c r="U664" s="26"/>
      <c r="V664" s="26">
        <v>4017354</v>
      </c>
      <c r="W664" s="11" t="str">
        <f>VLOOKUP(MONTH(J664),'PLANO DISPONIBILIDADES 28-04-20'!$W$2:$X$13,2,0)</f>
        <v>MARZO</v>
      </c>
      <c r="X664" s="11" t="str">
        <f>VLOOKUP(L664,'PLANO PREDIS EJECUCIONES'!$J$2:$Y$217,16,0)</f>
        <v>3-3-1-15-07-43-7501-191</v>
      </c>
    </row>
    <row r="665" spans="1:24" x14ac:dyDescent="0.25">
      <c r="A665" s="11">
        <v>2018</v>
      </c>
      <c r="B665" s="11">
        <v>136</v>
      </c>
      <c r="C665" s="11">
        <v>1</v>
      </c>
      <c r="D665" s="11" t="s">
        <v>601</v>
      </c>
      <c r="E665" s="11" t="s">
        <v>890</v>
      </c>
      <c r="F665" s="11" t="s">
        <v>890</v>
      </c>
      <c r="G665" s="11" t="s">
        <v>542</v>
      </c>
      <c r="H665" s="11">
        <v>0</v>
      </c>
      <c r="I665" s="11">
        <v>71</v>
      </c>
      <c r="J665" s="225">
        <v>43167</v>
      </c>
      <c r="K665" s="225">
        <v>43167</v>
      </c>
      <c r="L665" s="11">
        <v>52</v>
      </c>
      <c r="M665" s="11">
        <v>18</v>
      </c>
      <c r="N665" s="11" t="s">
        <v>413</v>
      </c>
      <c r="O665" s="11">
        <v>55</v>
      </c>
      <c r="P665" s="11" t="s">
        <v>541</v>
      </c>
      <c r="Q665" s="11">
        <v>1118820062</v>
      </c>
      <c r="R665" s="11" t="s">
        <v>458</v>
      </c>
      <c r="S665" s="26">
        <v>7365149</v>
      </c>
      <c r="T665" s="26"/>
      <c r="U665" s="26"/>
      <c r="V665" s="26">
        <v>7365149</v>
      </c>
      <c r="W665" s="11" t="str">
        <f>VLOOKUP(MONTH(J665),'PLANO DISPONIBILIDADES 28-04-20'!$W$2:$X$13,2,0)</f>
        <v>MARZO</v>
      </c>
      <c r="X665" s="11" t="str">
        <f>VLOOKUP(L665,'PLANO PREDIS EJECUCIONES'!$J$2:$Y$217,16,0)</f>
        <v>3-3-1-15-07-43-7501-191</v>
      </c>
    </row>
    <row r="666" spans="1:24" x14ac:dyDescent="0.25">
      <c r="A666" s="11">
        <v>2018</v>
      </c>
      <c r="B666" s="11">
        <v>136</v>
      </c>
      <c r="C666" s="11">
        <v>1</v>
      </c>
      <c r="D666" s="11" t="s">
        <v>601</v>
      </c>
      <c r="E666" s="11" t="s">
        <v>890</v>
      </c>
      <c r="F666" s="11" t="s">
        <v>890</v>
      </c>
      <c r="G666" s="11" t="s">
        <v>542</v>
      </c>
      <c r="H666" s="11">
        <v>0</v>
      </c>
      <c r="I666" s="11">
        <v>84</v>
      </c>
      <c r="J666" s="225">
        <v>43172</v>
      </c>
      <c r="K666" s="225">
        <v>43172</v>
      </c>
      <c r="L666" s="11">
        <v>14</v>
      </c>
      <c r="M666" s="11">
        <v>44</v>
      </c>
      <c r="N666" s="11" t="s">
        <v>413</v>
      </c>
      <c r="O666" s="11">
        <v>11</v>
      </c>
      <c r="P666" s="11" t="s">
        <v>541</v>
      </c>
      <c r="Q666" s="11">
        <v>1023916955</v>
      </c>
      <c r="R666" s="11" t="s">
        <v>436</v>
      </c>
      <c r="S666" s="26">
        <v>6026031</v>
      </c>
      <c r="T666" s="26"/>
      <c r="U666" s="26"/>
      <c r="V666" s="26">
        <v>6026031</v>
      </c>
      <c r="W666" s="11" t="str">
        <f>VLOOKUP(MONTH(J666),'PLANO DISPONIBILIDADES 28-04-20'!$W$2:$X$13,2,0)</f>
        <v>MARZO</v>
      </c>
      <c r="X666" s="11" t="str">
        <f>VLOOKUP(L666,'PLANO PREDIS EJECUCIONES'!$J$2:$Y$217,16,0)</f>
        <v>3-3-1-15-07-43-7501-191</v>
      </c>
    </row>
    <row r="667" spans="1:24" x14ac:dyDescent="0.25">
      <c r="A667" s="11">
        <v>2018</v>
      </c>
      <c r="B667" s="11">
        <v>136</v>
      </c>
      <c r="C667" s="11">
        <v>1</v>
      </c>
      <c r="D667" s="11" t="s">
        <v>601</v>
      </c>
      <c r="E667" s="11" t="s">
        <v>890</v>
      </c>
      <c r="F667" s="11" t="s">
        <v>890</v>
      </c>
      <c r="G667" s="11" t="s">
        <v>542</v>
      </c>
      <c r="H667" s="11">
        <v>0</v>
      </c>
      <c r="I667" s="11">
        <v>90</v>
      </c>
      <c r="J667" s="225">
        <v>43172</v>
      </c>
      <c r="K667" s="225">
        <v>43172</v>
      </c>
      <c r="L667" s="11">
        <v>18</v>
      </c>
      <c r="M667" s="11">
        <v>81</v>
      </c>
      <c r="N667" s="11" t="s">
        <v>439</v>
      </c>
      <c r="O667" s="11">
        <v>27</v>
      </c>
      <c r="P667" s="11" t="s">
        <v>541</v>
      </c>
      <c r="Q667" s="11">
        <v>1121844120</v>
      </c>
      <c r="R667" s="11" t="s">
        <v>602</v>
      </c>
      <c r="S667" s="26">
        <v>2678236</v>
      </c>
      <c r="T667" s="26"/>
      <c r="U667" s="26"/>
      <c r="V667" s="26">
        <v>2678236</v>
      </c>
      <c r="W667" s="11" t="str">
        <f>VLOOKUP(MONTH(J667),'PLANO DISPONIBILIDADES 28-04-20'!$W$2:$X$13,2,0)</f>
        <v>MARZO</v>
      </c>
      <c r="X667" s="11" t="str">
        <f>VLOOKUP(L667,'PLANO PREDIS EJECUCIONES'!$J$2:$Y$217,16,0)</f>
        <v>3-3-1-15-07-43-7501-191</v>
      </c>
    </row>
    <row r="668" spans="1:24" x14ac:dyDescent="0.25">
      <c r="A668" s="11">
        <v>2018</v>
      </c>
      <c r="B668" s="11">
        <v>136</v>
      </c>
      <c r="C668" s="11">
        <v>1</v>
      </c>
      <c r="D668" s="11" t="s">
        <v>601</v>
      </c>
      <c r="E668" s="11" t="s">
        <v>890</v>
      </c>
      <c r="F668" s="11" t="s">
        <v>890</v>
      </c>
      <c r="G668" s="11" t="s">
        <v>542</v>
      </c>
      <c r="H668" s="11">
        <v>0</v>
      </c>
      <c r="I668" s="11">
        <v>91</v>
      </c>
      <c r="J668" s="225">
        <v>43172</v>
      </c>
      <c r="K668" s="225">
        <v>43172</v>
      </c>
      <c r="L668" s="11">
        <v>46</v>
      </c>
      <c r="M668" s="11">
        <v>65</v>
      </c>
      <c r="N668" s="11" t="s">
        <v>413</v>
      </c>
      <c r="O668" s="11">
        <v>40</v>
      </c>
      <c r="P668" s="11" t="s">
        <v>541</v>
      </c>
      <c r="Q668" s="11">
        <v>39046947</v>
      </c>
      <c r="R668" s="11" t="s">
        <v>455</v>
      </c>
      <c r="S668" s="26">
        <v>10043385</v>
      </c>
      <c r="T668" s="26"/>
      <c r="U668" s="26"/>
      <c r="V668" s="26">
        <v>10043385</v>
      </c>
      <c r="W668" s="11" t="str">
        <f>VLOOKUP(MONTH(J668),'PLANO DISPONIBILIDADES 28-04-20'!$W$2:$X$13,2,0)</f>
        <v>MARZO</v>
      </c>
      <c r="X668" s="11" t="str">
        <f>VLOOKUP(L668,'PLANO PREDIS EJECUCIONES'!$J$2:$Y$217,16,0)</f>
        <v>3-3-1-15-07-43-7501-191</v>
      </c>
    </row>
    <row r="669" spans="1:24" x14ac:dyDescent="0.25">
      <c r="A669" s="11">
        <v>2018</v>
      </c>
      <c r="B669" s="11">
        <v>136</v>
      </c>
      <c r="C669" s="11">
        <v>1</v>
      </c>
      <c r="D669" s="11" t="s">
        <v>601</v>
      </c>
      <c r="E669" s="11" t="s">
        <v>890</v>
      </c>
      <c r="F669" s="11" t="s">
        <v>890</v>
      </c>
      <c r="G669" s="11" t="s">
        <v>542</v>
      </c>
      <c r="H669" s="11">
        <v>0</v>
      </c>
      <c r="I669" s="11">
        <v>92</v>
      </c>
      <c r="J669" s="225">
        <v>43175</v>
      </c>
      <c r="K669" s="225">
        <v>43175</v>
      </c>
      <c r="L669" s="11">
        <v>41</v>
      </c>
      <c r="M669" s="11">
        <v>77</v>
      </c>
      <c r="N669" s="11" t="s">
        <v>413</v>
      </c>
      <c r="O669" s="11">
        <v>30</v>
      </c>
      <c r="P669" s="11" t="s">
        <v>541</v>
      </c>
      <c r="Q669" s="11">
        <v>79964160</v>
      </c>
      <c r="R669" s="11" t="s">
        <v>451</v>
      </c>
      <c r="S669" s="26">
        <v>10043385</v>
      </c>
      <c r="T669" s="26"/>
      <c r="U669" s="26"/>
      <c r="V669" s="26">
        <v>10043385</v>
      </c>
      <c r="W669" s="11" t="str">
        <f>VLOOKUP(MONTH(J669),'PLANO DISPONIBILIDADES 28-04-20'!$W$2:$X$13,2,0)</f>
        <v>MARZO</v>
      </c>
      <c r="X669" s="11" t="str">
        <f>VLOOKUP(L669,'PLANO PREDIS EJECUCIONES'!$J$2:$Y$217,16,0)</f>
        <v>3-3-1-15-07-43-7501-191</v>
      </c>
    </row>
    <row r="670" spans="1:24" x14ac:dyDescent="0.25">
      <c r="A670" s="11">
        <v>2018</v>
      </c>
      <c r="B670" s="11">
        <v>136</v>
      </c>
      <c r="C670" s="11">
        <v>1</v>
      </c>
      <c r="D670" s="11" t="s">
        <v>601</v>
      </c>
      <c r="E670" s="11" t="s">
        <v>890</v>
      </c>
      <c r="F670" s="11" t="s">
        <v>890</v>
      </c>
      <c r="G670" s="11" t="s">
        <v>542</v>
      </c>
      <c r="H670" s="11">
        <v>0</v>
      </c>
      <c r="I670" s="11">
        <v>93</v>
      </c>
      <c r="J670" s="225">
        <v>43172</v>
      </c>
      <c r="K670" s="225">
        <v>43172</v>
      </c>
      <c r="L670" s="11">
        <v>42</v>
      </c>
      <c r="M670" s="11">
        <v>67</v>
      </c>
      <c r="N670" s="11" t="s">
        <v>413</v>
      </c>
      <c r="O670" s="11">
        <v>39</v>
      </c>
      <c r="P670" s="11" t="s">
        <v>541</v>
      </c>
      <c r="Q670" s="11">
        <v>79297972</v>
      </c>
      <c r="R670" s="11" t="s">
        <v>452</v>
      </c>
      <c r="S670" s="26">
        <v>10043385</v>
      </c>
      <c r="T670" s="26"/>
      <c r="U670" s="26"/>
      <c r="V670" s="26">
        <v>10043385</v>
      </c>
      <c r="W670" s="11" t="str">
        <f>VLOOKUP(MONTH(J670),'PLANO DISPONIBILIDADES 28-04-20'!$W$2:$X$13,2,0)</f>
        <v>MARZO</v>
      </c>
      <c r="X670" s="11" t="str">
        <f>VLOOKUP(L670,'PLANO PREDIS EJECUCIONES'!$J$2:$Y$217,16,0)</f>
        <v>3-3-1-15-07-43-7501-191</v>
      </c>
    </row>
    <row r="671" spans="1:24" x14ac:dyDescent="0.25">
      <c r="A671" s="11">
        <v>2018</v>
      </c>
      <c r="B671" s="11">
        <v>136</v>
      </c>
      <c r="C671" s="11">
        <v>1</v>
      </c>
      <c r="D671" s="11" t="s">
        <v>601</v>
      </c>
      <c r="E671" s="11" t="s">
        <v>890</v>
      </c>
      <c r="F671" s="11" t="s">
        <v>890</v>
      </c>
      <c r="G671" s="11" t="s">
        <v>542</v>
      </c>
      <c r="H671" s="11">
        <v>0</v>
      </c>
      <c r="I671" s="11">
        <v>94</v>
      </c>
      <c r="J671" s="225">
        <v>43172</v>
      </c>
      <c r="K671" s="225">
        <v>43172</v>
      </c>
      <c r="L671" s="11">
        <v>9</v>
      </c>
      <c r="M671" s="11">
        <v>45</v>
      </c>
      <c r="N671" s="11" t="s">
        <v>413</v>
      </c>
      <c r="O671" s="11">
        <v>7</v>
      </c>
      <c r="P671" s="11" t="s">
        <v>541</v>
      </c>
      <c r="Q671" s="11">
        <v>1015398025</v>
      </c>
      <c r="R671" s="11" t="s">
        <v>432</v>
      </c>
      <c r="S671" s="26">
        <v>6026031</v>
      </c>
      <c r="T671" s="26"/>
      <c r="U671" s="26"/>
      <c r="V671" s="26">
        <v>6026031</v>
      </c>
      <c r="W671" s="11" t="str">
        <f>VLOOKUP(MONTH(J671),'PLANO DISPONIBILIDADES 28-04-20'!$W$2:$X$13,2,0)</f>
        <v>MARZO</v>
      </c>
      <c r="X671" s="11" t="str">
        <f>VLOOKUP(L671,'PLANO PREDIS EJECUCIONES'!$J$2:$Y$217,16,0)</f>
        <v>3-3-1-15-07-43-7501-191</v>
      </c>
    </row>
    <row r="672" spans="1:24" x14ac:dyDescent="0.25">
      <c r="A672" s="11">
        <v>2018</v>
      </c>
      <c r="B672" s="11">
        <v>136</v>
      </c>
      <c r="C672" s="11">
        <v>1</v>
      </c>
      <c r="D672" s="11" t="s">
        <v>601</v>
      </c>
      <c r="E672" s="11" t="s">
        <v>890</v>
      </c>
      <c r="F672" s="11" t="s">
        <v>890</v>
      </c>
      <c r="G672" s="11" t="s">
        <v>542</v>
      </c>
      <c r="H672" s="11">
        <v>0</v>
      </c>
      <c r="I672" s="11">
        <v>99</v>
      </c>
      <c r="J672" s="225">
        <v>43172</v>
      </c>
      <c r="K672" s="225">
        <v>43172</v>
      </c>
      <c r="L672" s="11">
        <v>11</v>
      </c>
      <c r="M672" s="11">
        <v>48</v>
      </c>
      <c r="N672" s="11" t="s">
        <v>413</v>
      </c>
      <c r="O672" s="11">
        <v>14</v>
      </c>
      <c r="P672" s="11" t="s">
        <v>541</v>
      </c>
      <c r="Q672" s="11">
        <v>36302955</v>
      </c>
      <c r="R672" s="11" t="s">
        <v>433</v>
      </c>
      <c r="S672" s="26">
        <v>10043385</v>
      </c>
      <c r="T672" s="26"/>
      <c r="U672" s="26"/>
      <c r="V672" s="26">
        <v>10043385</v>
      </c>
      <c r="W672" s="11" t="str">
        <f>VLOOKUP(MONTH(J672),'PLANO DISPONIBILIDADES 28-04-20'!$W$2:$X$13,2,0)</f>
        <v>MARZO</v>
      </c>
      <c r="X672" s="11" t="str">
        <f>VLOOKUP(L672,'PLANO PREDIS EJECUCIONES'!$J$2:$Y$217,16,0)</f>
        <v>3-3-1-15-07-43-7501-191</v>
      </c>
    </row>
    <row r="673" spans="1:24" x14ac:dyDescent="0.25">
      <c r="A673" s="11">
        <v>2018</v>
      </c>
      <c r="B673" s="11">
        <v>136</v>
      </c>
      <c r="C673" s="11">
        <v>1</v>
      </c>
      <c r="D673" s="11" t="s">
        <v>601</v>
      </c>
      <c r="E673" s="11" t="s">
        <v>890</v>
      </c>
      <c r="F673" s="11" t="s">
        <v>890</v>
      </c>
      <c r="G673" s="11" t="s">
        <v>542</v>
      </c>
      <c r="H673" s="11">
        <v>0</v>
      </c>
      <c r="I673" s="11">
        <v>100</v>
      </c>
      <c r="J673" s="225">
        <v>43172</v>
      </c>
      <c r="K673" s="225">
        <v>43172</v>
      </c>
      <c r="L673" s="11">
        <v>43</v>
      </c>
      <c r="M673" s="11">
        <v>47</v>
      </c>
      <c r="N673" s="11" t="s">
        <v>413</v>
      </c>
      <c r="O673" s="11">
        <v>10</v>
      </c>
      <c r="P673" s="11" t="s">
        <v>541</v>
      </c>
      <c r="Q673" s="11">
        <v>79396575</v>
      </c>
      <c r="R673" s="11" t="s">
        <v>453</v>
      </c>
      <c r="S673" s="26">
        <v>10043385</v>
      </c>
      <c r="T673" s="26"/>
      <c r="U673" s="26"/>
      <c r="V673" s="26">
        <v>10043385</v>
      </c>
      <c r="W673" s="11" t="str">
        <f>VLOOKUP(MONTH(J673),'PLANO DISPONIBILIDADES 28-04-20'!$W$2:$X$13,2,0)</f>
        <v>MARZO</v>
      </c>
      <c r="X673" s="11" t="str">
        <f>VLOOKUP(L673,'PLANO PREDIS EJECUCIONES'!$J$2:$Y$217,16,0)</f>
        <v>3-3-1-15-07-43-7501-191</v>
      </c>
    </row>
    <row r="674" spans="1:24" x14ac:dyDescent="0.25">
      <c r="A674" s="11">
        <v>2018</v>
      </c>
      <c r="B674" s="11">
        <v>136</v>
      </c>
      <c r="C674" s="11">
        <v>1</v>
      </c>
      <c r="D674" s="11" t="s">
        <v>601</v>
      </c>
      <c r="E674" s="11" t="s">
        <v>890</v>
      </c>
      <c r="F674" s="11" t="s">
        <v>890</v>
      </c>
      <c r="G674" s="11" t="s">
        <v>542</v>
      </c>
      <c r="H674" s="11">
        <v>0</v>
      </c>
      <c r="I674" s="11">
        <v>107</v>
      </c>
      <c r="J674" s="225">
        <v>43175</v>
      </c>
      <c r="K674" s="225">
        <v>43175</v>
      </c>
      <c r="L674" s="11">
        <v>63</v>
      </c>
      <c r="M674" s="11">
        <v>94</v>
      </c>
      <c r="N674" s="11" t="s">
        <v>439</v>
      </c>
      <c r="O674" s="11">
        <v>71</v>
      </c>
      <c r="P674" s="11" t="s">
        <v>541</v>
      </c>
      <c r="Q674" s="11">
        <v>1032449028</v>
      </c>
      <c r="R674" s="11" t="s">
        <v>462</v>
      </c>
      <c r="S674" s="26">
        <v>2678236</v>
      </c>
      <c r="T674" s="26"/>
      <c r="U674" s="26"/>
      <c r="V674" s="26">
        <v>2678236</v>
      </c>
      <c r="W674" s="11" t="str">
        <f>VLOOKUP(MONTH(J674),'PLANO DISPONIBILIDADES 28-04-20'!$W$2:$X$13,2,0)</f>
        <v>MARZO</v>
      </c>
      <c r="X674" s="11" t="str">
        <f>VLOOKUP(L674,'PLANO PREDIS EJECUCIONES'!$J$2:$Y$217,16,0)</f>
        <v>3-3-1-15-07-43-7501-191</v>
      </c>
    </row>
    <row r="675" spans="1:24" x14ac:dyDescent="0.25">
      <c r="A675" s="11">
        <v>2018</v>
      </c>
      <c r="B675" s="11">
        <v>136</v>
      </c>
      <c r="C675" s="11">
        <v>1</v>
      </c>
      <c r="D675" s="11" t="s">
        <v>601</v>
      </c>
      <c r="E675" s="11" t="s">
        <v>890</v>
      </c>
      <c r="F675" s="11" t="s">
        <v>890</v>
      </c>
      <c r="G675" s="11" t="s">
        <v>542</v>
      </c>
      <c r="H675" s="11">
        <v>0</v>
      </c>
      <c r="I675" s="11">
        <v>109</v>
      </c>
      <c r="J675" s="225">
        <v>43175</v>
      </c>
      <c r="K675" s="225">
        <v>43175</v>
      </c>
      <c r="L675" s="11">
        <v>13</v>
      </c>
      <c r="M675" s="11">
        <v>80</v>
      </c>
      <c r="N675" s="11" t="s">
        <v>413</v>
      </c>
      <c r="O675" s="11">
        <v>19</v>
      </c>
      <c r="P675" s="11" t="s">
        <v>541</v>
      </c>
      <c r="Q675" s="11">
        <v>1018415826</v>
      </c>
      <c r="R675" s="11" t="s">
        <v>435</v>
      </c>
      <c r="S675" s="26">
        <v>10043385</v>
      </c>
      <c r="T675" s="26"/>
      <c r="U675" s="26"/>
      <c r="V675" s="26">
        <v>10043385</v>
      </c>
      <c r="W675" s="11" t="str">
        <f>VLOOKUP(MONTH(J675),'PLANO DISPONIBILIDADES 28-04-20'!$W$2:$X$13,2,0)</f>
        <v>MARZO</v>
      </c>
      <c r="X675" s="11" t="str">
        <f>VLOOKUP(L675,'PLANO PREDIS EJECUCIONES'!$J$2:$Y$217,16,0)</f>
        <v>3-3-1-15-07-43-7501-191</v>
      </c>
    </row>
    <row r="676" spans="1:24" x14ac:dyDescent="0.25">
      <c r="A676" s="11">
        <v>2018</v>
      </c>
      <c r="B676" s="11">
        <v>136</v>
      </c>
      <c r="C676" s="11">
        <v>1</v>
      </c>
      <c r="D676" s="11" t="s">
        <v>601</v>
      </c>
      <c r="E676" s="11" t="s">
        <v>890</v>
      </c>
      <c r="F676" s="11" t="s">
        <v>890</v>
      </c>
      <c r="G676" s="11" t="s">
        <v>542</v>
      </c>
      <c r="H676" s="11">
        <v>0</v>
      </c>
      <c r="I676" s="11">
        <v>111</v>
      </c>
      <c r="J676" s="225">
        <v>43175</v>
      </c>
      <c r="K676" s="225">
        <v>43175</v>
      </c>
      <c r="L676" s="11">
        <v>66</v>
      </c>
      <c r="M676" s="11">
        <v>78</v>
      </c>
      <c r="N676" s="11" t="s">
        <v>413</v>
      </c>
      <c r="O676" s="11">
        <v>78</v>
      </c>
      <c r="P676" s="11" t="s">
        <v>543</v>
      </c>
      <c r="Q676" s="11">
        <v>900368799</v>
      </c>
      <c r="R676" s="11" t="s">
        <v>463</v>
      </c>
      <c r="S676" s="26">
        <v>10043385</v>
      </c>
      <c r="T676" s="26"/>
      <c r="U676" s="26"/>
      <c r="V676" s="26">
        <v>10043385</v>
      </c>
      <c r="W676" s="11" t="str">
        <f>VLOOKUP(MONTH(J676),'PLANO DISPONIBILIDADES 28-04-20'!$W$2:$X$13,2,0)</f>
        <v>MARZO</v>
      </c>
      <c r="X676" s="11" t="str">
        <f>VLOOKUP(L676,'PLANO PREDIS EJECUCIONES'!$J$2:$Y$217,16,0)</f>
        <v>3-3-1-15-07-43-7501-191</v>
      </c>
    </row>
    <row r="677" spans="1:24" x14ac:dyDescent="0.25">
      <c r="A677" s="11">
        <v>2018</v>
      </c>
      <c r="B677" s="11">
        <v>136</v>
      </c>
      <c r="C677" s="11">
        <v>1</v>
      </c>
      <c r="D677" s="11" t="s">
        <v>601</v>
      </c>
      <c r="E677" s="11" t="s">
        <v>890</v>
      </c>
      <c r="F677" s="11" t="s">
        <v>890</v>
      </c>
      <c r="G677" s="11" t="s">
        <v>542</v>
      </c>
      <c r="H677" s="11">
        <v>0</v>
      </c>
      <c r="I677" s="11">
        <v>112</v>
      </c>
      <c r="J677" s="225">
        <v>43180</v>
      </c>
      <c r="K677" s="225">
        <v>43180</v>
      </c>
      <c r="L677" s="11">
        <v>36</v>
      </c>
      <c r="M677" s="11">
        <v>85</v>
      </c>
      <c r="N677" s="11" t="s">
        <v>413</v>
      </c>
      <c r="O677" s="11">
        <v>36</v>
      </c>
      <c r="P677" s="11" t="s">
        <v>541</v>
      </c>
      <c r="Q677" s="11">
        <v>80415506</v>
      </c>
      <c r="R677" s="11" t="s">
        <v>446</v>
      </c>
      <c r="S677" s="26">
        <v>10043385</v>
      </c>
      <c r="T677" s="26"/>
      <c r="U677" s="26"/>
      <c r="V677" s="26">
        <v>10043385</v>
      </c>
      <c r="W677" s="11" t="str">
        <f>VLOOKUP(MONTH(J677),'PLANO DISPONIBILIDADES 28-04-20'!$W$2:$X$13,2,0)</f>
        <v>MARZO</v>
      </c>
      <c r="X677" s="11" t="str">
        <f>VLOOKUP(L677,'PLANO PREDIS EJECUCIONES'!$J$2:$Y$217,16,0)</f>
        <v>3-3-1-15-07-43-7501-191</v>
      </c>
    </row>
    <row r="678" spans="1:24" x14ac:dyDescent="0.25">
      <c r="A678" s="11">
        <v>2018</v>
      </c>
      <c r="B678" s="11">
        <v>136</v>
      </c>
      <c r="C678" s="11">
        <v>1</v>
      </c>
      <c r="D678" s="11" t="s">
        <v>601</v>
      </c>
      <c r="E678" s="11" t="s">
        <v>890</v>
      </c>
      <c r="F678" s="11" t="s">
        <v>890</v>
      </c>
      <c r="G678" s="11" t="s">
        <v>542</v>
      </c>
      <c r="H678" s="11">
        <v>0</v>
      </c>
      <c r="I678" s="11">
        <v>114</v>
      </c>
      <c r="J678" s="225">
        <v>43179</v>
      </c>
      <c r="K678" s="225">
        <v>43179</v>
      </c>
      <c r="L678" s="11">
        <v>68</v>
      </c>
      <c r="M678" s="11">
        <v>89</v>
      </c>
      <c r="N678" s="11" t="s">
        <v>413</v>
      </c>
      <c r="O678" s="11">
        <v>67</v>
      </c>
      <c r="P678" s="11" t="s">
        <v>541</v>
      </c>
      <c r="Q678" s="11">
        <v>91519674</v>
      </c>
      <c r="R678" s="11" t="s">
        <v>464</v>
      </c>
      <c r="S678" s="26">
        <v>10000000</v>
      </c>
      <c r="T678" s="26"/>
      <c r="U678" s="26"/>
      <c r="V678" s="26">
        <v>10000000</v>
      </c>
      <c r="W678" s="11" t="str">
        <f>VLOOKUP(MONTH(J678),'PLANO DISPONIBILIDADES 28-04-20'!$W$2:$X$13,2,0)</f>
        <v>MARZO</v>
      </c>
      <c r="X678" s="11" t="str">
        <f>VLOOKUP(L678,'PLANO PREDIS EJECUCIONES'!$J$2:$Y$217,16,0)</f>
        <v>3-3-1-15-07-43-7501-191</v>
      </c>
    </row>
    <row r="679" spans="1:24" x14ac:dyDescent="0.25">
      <c r="A679" s="11">
        <v>2018</v>
      </c>
      <c r="B679" s="11">
        <v>136</v>
      </c>
      <c r="C679" s="11">
        <v>1</v>
      </c>
      <c r="D679" s="11" t="s">
        <v>601</v>
      </c>
      <c r="E679" s="11" t="s">
        <v>890</v>
      </c>
      <c r="F679" s="11" t="s">
        <v>890</v>
      </c>
      <c r="G679" s="11" t="s">
        <v>542</v>
      </c>
      <c r="H679" s="11">
        <v>0</v>
      </c>
      <c r="I679" s="11">
        <v>118</v>
      </c>
      <c r="J679" s="225">
        <v>43180</v>
      </c>
      <c r="K679" s="225">
        <v>43180</v>
      </c>
      <c r="L679" s="11">
        <v>53</v>
      </c>
      <c r="M679" s="11">
        <v>19</v>
      </c>
      <c r="N679" s="11" t="s">
        <v>413</v>
      </c>
      <c r="O679" s="11">
        <v>62</v>
      </c>
      <c r="P679" s="11" t="s">
        <v>541</v>
      </c>
      <c r="Q679" s="11">
        <v>73134102</v>
      </c>
      <c r="R679" s="11" t="s">
        <v>460</v>
      </c>
      <c r="S679" s="26">
        <v>10043385</v>
      </c>
      <c r="T679" s="26">
        <v>10043385</v>
      </c>
      <c r="U679" s="26"/>
      <c r="V679" s="26"/>
      <c r="W679" s="11" t="str">
        <f>VLOOKUP(MONTH(J679),'PLANO DISPONIBILIDADES 28-04-20'!$W$2:$X$13,2,0)</f>
        <v>MARZO</v>
      </c>
      <c r="X679" s="11" t="str">
        <f>VLOOKUP(L679,'PLANO PREDIS EJECUCIONES'!$J$2:$Y$217,16,0)</f>
        <v>3-3-1-15-07-43-7501-191</v>
      </c>
    </row>
    <row r="680" spans="1:24" x14ac:dyDescent="0.25">
      <c r="A680" s="11">
        <v>2018</v>
      </c>
      <c r="B680" s="11">
        <v>136</v>
      </c>
      <c r="C680" s="11">
        <v>1</v>
      </c>
      <c r="D680" s="11" t="s">
        <v>601</v>
      </c>
      <c r="E680" s="11" t="s">
        <v>890</v>
      </c>
      <c r="F680" s="11" t="s">
        <v>890</v>
      </c>
      <c r="G680" s="11" t="s">
        <v>542</v>
      </c>
      <c r="H680" s="11">
        <v>0</v>
      </c>
      <c r="I680" s="11">
        <v>119</v>
      </c>
      <c r="J680" s="225">
        <v>43180</v>
      </c>
      <c r="K680" s="225">
        <v>43180</v>
      </c>
      <c r="L680" s="11">
        <v>40</v>
      </c>
      <c r="M680" s="11">
        <v>66</v>
      </c>
      <c r="N680" s="11" t="s">
        <v>413</v>
      </c>
      <c r="O680" s="11">
        <v>45</v>
      </c>
      <c r="P680" s="11" t="s">
        <v>541</v>
      </c>
      <c r="Q680" s="11">
        <v>79555368</v>
      </c>
      <c r="R680" s="11" t="s">
        <v>450</v>
      </c>
      <c r="S680" s="26">
        <v>8704267</v>
      </c>
      <c r="T680" s="26"/>
      <c r="U680" s="26"/>
      <c r="V680" s="26">
        <v>8704267</v>
      </c>
      <c r="W680" s="11" t="str">
        <f>VLOOKUP(MONTH(J680),'PLANO DISPONIBILIDADES 28-04-20'!$W$2:$X$13,2,0)</f>
        <v>MARZO</v>
      </c>
      <c r="X680" s="11" t="str">
        <f>VLOOKUP(L680,'PLANO PREDIS EJECUCIONES'!$J$2:$Y$217,16,0)</f>
        <v>3-3-1-15-07-43-7501-191</v>
      </c>
    </row>
    <row r="681" spans="1:24" x14ac:dyDescent="0.25">
      <c r="A681" s="11">
        <v>2018</v>
      </c>
      <c r="B681" s="11">
        <v>136</v>
      </c>
      <c r="C681" s="11">
        <v>1</v>
      </c>
      <c r="D681" s="11" t="s">
        <v>601</v>
      </c>
      <c r="E681" s="11" t="s">
        <v>890</v>
      </c>
      <c r="F681" s="11" t="s">
        <v>890</v>
      </c>
      <c r="G681" s="11" t="s">
        <v>542</v>
      </c>
      <c r="H681" s="11">
        <v>0</v>
      </c>
      <c r="I681" s="11">
        <v>121</v>
      </c>
      <c r="J681" s="225">
        <v>43181</v>
      </c>
      <c r="K681" s="225">
        <v>43181</v>
      </c>
      <c r="L681" s="11">
        <v>53</v>
      </c>
      <c r="M681" s="11">
        <v>19</v>
      </c>
      <c r="N681" s="11" t="s">
        <v>413</v>
      </c>
      <c r="O681" s="11">
        <v>62</v>
      </c>
      <c r="P681" s="11" t="s">
        <v>541</v>
      </c>
      <c r="Q681" s="11">
        <v>73134102</v>
      </c>
      <c r="R681" s="11" t="s">
        <v>460</v>
      </c>
      <c r="S681" s="26">
        <v>10043385</v>
      </c>
      <c r="T681" s="26"/>
      <c r="U681" s="26"/>
      <c r="V681" s="26">
        <v>10043385</v>
      </c>
      <c r="W681" s="11" t="str">
        <f>VLOOKUP(MONTH(J681),'PLANO DISPONIBILIDADES 28-04-20'!$W$2:$X$13,2,0)</f>
        <v>MARZO</v>
      </c>
      <c r="X681" s="11" t="str">
        <f>VLOOKUP(L681,'PLANO PREDIS EJECUCIONES'!$J$2:$Y$217,16,0)</f>
        <v>3-3-1-15-07-43-7501-191</v>
      </c>
    </row>
    <row r="682" spans="1:24" x14ac:dyDescent="0.25">
      <c r="A682" s="11">
        <v>2018</v>
      </c>
      <c r="B682" s="11">
        <v>136</v>
      </c>
      <c r="C682" s="11">
        <v>1</v>
      </c>
      <c r="D682" s="11" t="s">
        <v>601</v>
      </c>
      <c r="E682" s="11" t="s">
        <v>890</v>
      </c>
      <c r="F682" s="11" t="s">
        <v>890</v>
      </c>
      <c r="G682" s="11" t="s">
        <v>542</v>
      </c>
      <c r="H682" s="11">
        <v>0</v>
      </c>
      <c r="I682" s="11">
        <v>129</v>
      </c>
      <c r="J682" s="225">
        <v>43195</v>
      </c>
      <c r="K682" s="225">
        <v>43195</v>
      </c>
      <c r="L682" s="11">
        <v>36</v>
      </c>
      <c r="M682" s="11">
        <v>85</v>
      </c>
      <c r="N682" s="11" t="s">
        <v>413</v>
      </c>
      <c r="O682" s="11">
        <v>36</v>
      </c>
      <c r="P682" s="11" t="s">
        <v>541</v>
      </c>
      <c r="Q682" s="11">
        <v>80415506</v>
      </c>
      <c r="R682" s="11" t="s">
        <v>446</v>
      </c>
      <c r="S682" s="26">
        <v>10043385</v>
      </c>
      <c r="T682" s="26"/>
      <c r="U682" s="26"/>
      <c r="V682" s="26">
        <v>10043385</v>
      </c>
      <c r="W682" s="11" t="str">
        <f>VLOOKUP(MONTH(J682),'PLANO DISPONIBILIDADES 28-04-20'!$W$2:$X$13,2,0)</f>
        <v>ABRIL</v>
      </c>
      <c r="X682" s="11" t="str">
        <f>VLOOKUP(L682,'PLANO PREDIS EJECUCIONES'!$J$2:$Y$217,16,0)</f>
        <v>3-3-1-15-07-43-7501-191</v>
      </c>
    </row>
    <row r="683" spans="1:24" x14ac:dyDescent="0.25">
      <c r="A683" s="11">
        <v>2018</v>
      </c>
      <c r="B683" s="11">
        <v>136</v>
      </c>
      <c r="C683" s="11">
        <v>1</v>
      </c>
      <c r="D683" s="11" t="s">
        <v>601</v>
      </c>
      <c r="E683" s="11" t="s">
        <v>890</v>
      </c>
      <c r="F683" s="11" t="s">
        <v>890</v>
      </c>
      <c r="G683" s="11" t="s">
        <v>542</v>
      </c>
      <c r="H683" s="11">
        <v>0</v>
      </c>
      <c r="I683" s="11">
        <v>130</v>
      </c>
      <c r="J683" s="225">
        <v>43195</v>
      </c>
      <c r="K683" s="225">
        <v>43195</v>
      </c>
      <c r="L683" s="11">
        <v>18</v>
      </c>
      <c r="M683" s="11">
        <v>81</v>
      </c>
      <c r="N683" s="11" t="s">
        <v>439</v>
      </c>
      <c r="O683" s="11">
        <v>27</v>
      </c>
      <c r="P683" s="11" t="s">
        <v>541</v>
      </c>
      <c r="Q683" s="11">
        <v>1121844120</v>
      </c>
      <c r="R683" s="11" t="s">
        <v>602</v>
      </c>
      <c r="S683" s="26">
        <v>2678236</v>
      </c>
      <c r="T683" s="26"/>
      <c r="U683" s="26"/>
      <c r="V683" s="26">
        <v>2678236</v>
      </c>
      <c r="W683" s="11" t="str">
        <f>VLOOKUP(MONTH(J683),'PLANO DISPONIBILIDADES 28-04-20'!$W$2:$X$13,2,0)</f>
        <v>ABRIL</v>
      </c>
      <c r="X683" s="11" t="str">
        <f>VLOOKUP(L683,'PLANO PREDIS EJECUCIONES'!$J$2:$Y$217,16,0)</f>
        <v>3-3-1-15-07-43-7501-191</v>
      </c>
    </row>
    <row r="684" spans="1:24" x14ac:dyDescent="0.25">
      <c r="A684" s="11">
        <v>2018</v>
      </c>
      <c r="B684" s="11">
        <v>136</v>
      </c>
      <c r="C684" s="11">
        <v>1</v>
      </c>
      <c r="D684" s="11" t="s">
        <v>601</v>
      </c>
      <c r="E684" s="11" t="s">
        <v>890</v>
      </c>
      <c r="F684" s="11" t="s">
        <v>890</v>
      </c>
      <c r="G684" s="11" t="s">
        <v>542</v>
      </c>
      <c r="H684" s="11">
        <v>0</v>
      </c>
      <c r="I684" s="11">
        <v>137</v>
      </c>
      <c r="J684" s="225">
        <v>43195</v>
      </c>
      <c r="K684" s="225">
        <v>43195</v>
      </c>
      <c r="L684" s="11">
        <v>8</v>
      </c>
      <c r="M684" s="11">
        <v>17</v>
      </c>
      <c r="N684" s="11" t="s">
        <v>413</v>
      </c>
      <c r="O684" s="11">
        <v>1</v>
      </c>
      <c r="P684" s="11" t="s">
        <v>541</v>
      </c>
      <c r="Q684" s="11">
        <v>80778170</v>
      </c>
      <c r="R684" s="11" t="s">
        <v>431</v>
      </c>
      <c r="S684" s="26">
        <v>8704267</v>
      </c>
      <c r="T684" s="26"/>
      <c r="U684" s="26"/>
      <c r="V684" s="26">
        <v>8704267</v>
      </c>
      <c r="W684" s="11" t="str">
        <f>VLOOKUP(MONTH(J684),'PLANO DISPONIBILIDADES 28-04-20'!$W$2:$X$13,2,0)</f>
        <v>ABRIL</v>
      </c>
      <c r="X684" s="11" t="str">
        <f>VLOOKUP(L684,'PLANO PREDIS EJECUCIONES'!$J$2:$Y$217,16,0)</f>
        <v>3-3-1-15-07-43-7501-191</v>
      </c>
    </row>
    <row r="685" spans="1:24" x14ac:dyDescent="0.25">
      <c r="A685" s="11">
        <v>2018</v>
      </c>
      <c r="B685" s="11">
        <v>136</v>
      </c>
      <c r="C685" s="11">
        <v>1</v>
      </c>
      <c r="D685" s="11" t="s">
        <v>601</v>
      </c>
      <c r="E685" s="11" t="s">
        <v>890</v>
      </c>
      <c r="F685" s="11" t="s">
        <v>890</v>
      </c>
      <c r="G685" s="11" t="s">
        <v>542</v>
      </c>
      <c r="H685" s="11">
        <v>0</v>
      </c>
      <c r="I685" s="11">
        <v>138</v>
      </c>
      <c r="J685" s="225">
        <v>43195</v>
      </c>
      <c r="K685" s="225">
        <v>43195</v>
      </c>
      <c r="L685" s="11">
        <v>11</v>
      </c>
      <c r="M685" s="11">
        <v>48</v>
      </c>
      <c r="N685" s="11" t="s">
        <v>413</v>
      </c>
      <c r="O685" s="11">
        <v>14</v>
      </c>
      <c r="P685" s="11" t="s">
        <v>541</v>
      </c>
      <c r="Q685" s="11">
        <v>36302955</v>
      </c>
      <c r="R685" s="11" t="s">
        <v>433</v>
      </c>
      <c r="S685" s="26">
        <v>10043385</v>
      </c>
      <c r="T685" s="26"/>
      <c r="U685" s="26"/>
      <c r="V685" s="26">
        <v>10043385</v>
      </c>
      <c r="W685" s="11" t="str">
        <f>VLOOKUP(MONTH(J685),'PLANO DISPONIBILIDADES 28-04-20'!$W$2:$X$13,2,0)</f>
        <v>ABRIL</v>
      </c>
      <c r="X685" s="11" t="str">
        <f>VLOOKUP(L685,'PLANO PREDIS EJECUCIONES'!$J$2:$Y$217,16,0)</f>
        <v>3-3-1-15-07-43-7501-191</v>
      </c>
    </row>
    <row r="686" spans="1:24" x14ac:dyDescent="0.25">
      <c r="A686" s="11">
        <v>2018</v>
      </c>
      <c r="B686" s="11">
        <v>136</v>
      </c>
      <c r="C686" s="11">
        <v>1</v>
      </c>
      <c r="D686" s="11" t="s">
        <v>601</v>
      </c>
      <c r="E686" s="11" t="s">
        <v>890</v>
      </c>
      <c r="F686" s="11" t="s">
        <v>890</v>
      </c>
      <c r="G686" s="11" t="s">
        <v>542</v>
      </c>
      <c r="H686" s="11">
        <v>0</v>
      </c>
      <c r="I686" s="11">
        <v>139</v>
      </c>
      <c r="J686" s="225">
        <v>43195</v>
      </c>
      <c r="K686" s="225">
        <v>43195</v>
      </c>
      <c r="L686" s="11">
        <v>63</v>
      </c>
      <c r="M686" s="11">
        <v>94</v>
      </c>
      <c r="N686" s="11" t="s">
        <v>439</v>
      </c>
      <c r="O686" s="11">
        <v>71</v>
      </c>
      <c r="P686" s="11" t="s">
        <v>541</v>
      </c>
      <c r="Q686" s="11">
        <v>1032449028</v>
      </c>
      <c r="R686" s="11" t="s">
        <v>462</v>
      </c>
      <c r="S686" s="26">
        <v>2678236</v>
      </c>
      <c r="T686" s="26"/>
      <c r="U686" s="26"/>
      <c r="V686" s="26">
        <v>2678236</v>
      </c>
      <c r="W686" s="11" t="str">
        <f>VLOOKUP(MONTH(J686),'PLANO DISPONIBILIDADES 28-04-20'!$W$2:$X$13,2,0)</f>
        <v>ABRIL</v>
      </c>
      <c r="X686" s="11" t="str">
        <f>VLOOKUP(L686,'PLANO PREDIS EJECUCIONES'!$J$2:$Y$217,16,0)</f>
        <v>3-3-1-15-07-43-7501-191</v>
      </c>
    </row>
    <row r="687" spans="1:24" x14ac:dyDescent="0.25">
      <c r="A687" s="11">
        <v>2018</v>
      </c>
      <c r="B687" s="11">
        <v>136</v>
      </c>
      <c r="C687" s="11">
        <v>1</v>
      </c>
      <c r="D687" s="11" t="s">
        <v>601</v>
      </c>
      <c r="E687" s="11" t="s">
        <v>890</v>
      </c>
      <c r="F687" s="11" t="s">
        <v>890</v>
      </c>
      <c r="G687" s="11" t="s">
        <v>542</v>
      </c>
      <c r="H687" s="11">
        <v>0</v>
      </c>
      <c r="I687" s="11">
        <v>140</v>
      </c>
      <c r="J687" s="225">
        <v>43195</v>
      </c>
      <c r="K687" s="225">
        <v>43195</v>
      </c>
      <c r="L687" s="11">
        <v>34</v>
      </c>
      <c r="M687" s="11">
        <v>79</v>
      </c>
      <c r="N687" s="11" t="s">
        <v>413</v>
      </c>
      <c r="O687" s="11">
        <v>29</v>
      </c>
      <c r="P687" s="11" t="s">
        <v>541</v>
      </c>
      <c r="Q687" s="11">
        <v>41424560</v>
      </c>
      <c r="R687" s="11" t="s">
        <v>444</v>
      </c>
      <c r="S687" s="26">
        <v>7365149</v>
      </c>
      <c r="T687" s="26"/>
      <c r="U687" s="26"/>
      <c r="V687" s="26">
        <v>7365149</v>
      </c>
      <c r="W687" s="11" t="str">
        <f>VLOOKUP(MONTH(J687),'PLANO DISPONIBILIDADES 28-04-20'!$W$2:$X$13,2,0)</f>
        <v>ABRIL</v>
      </c>
      <c r="X687" s="11" t="str">
        <f>VLOOKUP(L687,'PLANO PREDIS EJECUCIONES'!$J$2:$Y$217,16,0)</f>
        <v>3-3-1-15-07-43-7501-191</v>
      </c>
    </row>
    <row r="688" spans="1:24" x14ac:dyDescent="0.25">
      <c r="A688" s="11">
        <v>2018</v>
      </c>
      <c r="B688" s="11">
        <v>136</v>
      </c>
      <c r="C688" s="11">
        <v>1</v>
      </c>
      <c r="D688" s="11" t="s">
        <v>601</v>
      </c>
      <c r="E688" s="11" t="s">
        <v>890</v>
      </c>
      <c r="F688" s="11" t="s">
        <v>890</v>
      </c>
      <c r="G688" s="11" t="s">
        <v>542</v>
      </c>
      <c r="H688" s="11">
        <v>0</v>
      </c>
      <c r="I688" s="11">
        <v>142</v>
      </c>
      <c r="J688" s="225">
        <v>43195</v>
      </c>
      <c r="K688" s="225">
        <v>43195</v>
      </c>
      <c r="L688" s="11">
        <v>21</v>
      </c>
      <c r="M688" s="11">
        <v>70</v>
      </c>
      <c r="N688" s="11" t="s">
        <v>413</v>
      </c>
      <c r="O688" s="11">
        <v>43</v>
      </c>
      <c r="P688" s="11" t="s">
        <v>541</v>
      </c>
      <c r="Q688" s="11">
        <v>1019004199</v>
      </c>
      <c r="R688" s="11" t="s">
        <v>440</v>
      </c>
      <c r="S688" s="26">
        <v>4017354</v>
      </c>
      <c r="T688" s="26"/>
      <c r="U688" s="26"/>
      <c r="V688" s="26">
        <v>4017354</v>
      </c>
      <c r="W688" s="11" t="str">
        <f>VLOOKUP(MONTH(J688),'PLANO DISPONIBILIDADES 28-04-20'!$W$2:$X$13,2,0)</f>
        <v>ABRIL</v>
      </c>
      <c r="X688" s="11" t="str">
        <f>VLOOKUP(L688,'PLANO PREDIS EJECUCIONES'!$J$2:$Y$217,16,0)</f>
        <v>3-3-1-15-07-43-7501-191</v>
      </c>
    </row>
    <row r="689" spans="1:24" x14ac:dyDescent="0.25">
      <c r="A689" s="11">
        <v>2018</v>
      </c>
      <c r="B689" s="11">
        <v>136</v>
      </c>
      <c r="C689" s="11">
        <v>1</v>
      </c>
      <c r="D689" s="11" t="s">
        <v>601</v>
      </c>
      <c r="E689" s="11" t="s">
        <v>890</v>
      </c>
      <c r="F689" s="11" t="s">
        <v>890</v>
      </c>
      <c r="G689" s="11" t="s">
        <v>542</v>
      </c>
      <c r="H689" s="11">
        <v>0</v>
      </c>
      <c r="I689" s="11">
        <v>143</v>
      </c>
      <c r="J689" s="225">
        <v>43195</v>
      </c>
      <c r="K689" s="225">
        <v>43195</v>
      </c>
      <c r="L689" s="11">
        <v>44</v>
      </c>
      <c r="M689" s="11">
        <v>64</v>
      </c>
      <c r="N689" s="11" t="s">
        <v>413</v>
      </c>
      <c r="O689" s="11">
        <v>49</v>
      </c>
      <c r="P689" s="11" t="s">
        <v>541</v>
      </c>
      <c r="Q689" s="11">
        <v>79521789</v>
      </c>
      <c r="R689" s="11" t="s">
        <v>454</v>
      </c>
      <c r="S689" s="26">
        <v>10043385</v>
      </c>
      <c r="T689" s="26"/>
      <c r="U689" s="26"/>
      <c r="V689" s="26">
        <v>10043385</v>
      </c>
      <c r="W689" s="11" t="str">
        <f>VLOOKUP(MONTH(J689),'PLANO DISPONIBILIDADES 28-04-20'!$W$2:$X$13,2,0)</f>
        <v>ABRIL</v>
      </c>
      <c r="X689" s="11" t="str">
        <f>VLOOKUP(L689,'PLANO PREDIS EJECUCIONES'!$J$2:$Y$217,16,0)</f>
        <v>3-3-1-15-07-43-7501-191</v>
      </c>
    </row>
    <row r="690" spans="1:24" x14ac:dyDescent="0.25">
      <c r="A690" s="11">
        <v>2018</v>
      </c>
      <c r="B690" s="11">
        <v>136</v>
      </c>
      <c r="C690" s="11">
        <v>1</v>
      </c>
      <c r="D690" s="11" t="s">
        <v>601</v>
      </c>
      <c r="E690" s="11" t="s">
        <v>890</v>
      </c>
      <c r="F690" s="11" t="s">
        <v>890</v>
      </c>
      <c r="G690" s="11" t="s">
        <v>542</v>
      </c>
      <c r="H690" s="11">
        <v>0</v>
      </c>
      <c r="I690" s="11">
        <v>144</v>
      </c>
      <c r="J690" s="225">
        <v>43195</v>
      </c>
      <c r="K690" s="225">
        <v>43195</v>
      </c>
      <c r="L690" s="11">
        <v>38</v>
      </c>
      <c r="M690" s="11">
        <v>69</v>
      </c>
      <c r="N690" s="11" t="s">
        <v>413</v>
      </c>
      <c r="O690" s="11">
        <v>37</v>
      </c>
      <c r="P690" s="11" t="s">
        <v>541</v>
      </c>
      <c r="Q690" s="11">
        <v>1013631741</v>
      </c>
      <c r="R690" s="11" t="s">
        <v>448</v>
      </c>
      <c r="S690" s="26">
        <v>5356472</v>
      </c>
      <c r="T690" s="26"/>
      <c r="U690" s="26"/>
      <c r="V690" s="26">
        <v>5356472</v>
      </c>
      <c r="W690" s="11" t="str">
        <f>VLOOKUP(MONTH(J690),'PLANO DISPONIBILIDADES 28-04-20'!$W$2:$X$13,2,0)</f>
        <v>ABRIL</v>
      </c>
      <c r="X690" s="11" t="str">
        <f>VLOOKUP(L690,'PLANO PREDIS EJECUCIONES'!$J$2:$Y$217,16,0)</f>
        <v>3-3-1-15-07-43-7501-191</v>
      </c>
    </row>
    <row r="691" spans="1:24" x14ac:dyDescent="0.25">
      <c r="A691" s="11">
        <v>2018</v>
      </c>
      <c r="B691" s="11">
        <v>136</v>
      </c>
      <c r="C691" s="11">
        <v>1</v>
      </c>
      <c r="D691" s="11" t="s">
        <v>601</v>
      </c>
      <c r="E691" s="11" t="s">
        <v>890</v>
      </c>
      <c r="F691" s="11" t="s">
        <v>890</v>
      </c>
      <c r="G691" s="11" t="s">
        <v>542</v>
      </c>
      <c r="H691" s="11">
        <v>0</v>
      </c>
      <c r="I691" s="11">
        <v>145</v>
      </c>
      <c r="J691" s="225">
        <v>43202</v>
      </c>
      <c r="K691" s="225">
        <v>43202</v>
      </c>
      <c r="L691" s="11">
        <v>37</v>
      </c>
      <c r="M691" s="11">
        <v>71</v>
      </c>
      <c r="N691" s="11" t="s">
        <v>413</v>
      </c>
      <c r="O691" s="11">
        <v>38</v>
      </c>
      <c r="P691" s="11" t="s">
        <v>541</v>
      </c>
      <c r="Q691" s="11">
        <v>1032370326</v>
      </c>
      <c r="R691" s="11" t="s">
        <v>447</v>
      </c>
      <c r="S691" s="26">
        <v>5356472</v>
      </c>
      <c r="T691" s="26"/>
      <c r="U691" s="26"/>
      <c r="V691" s="26">
        <v>5356472</v>
      </c>
      <c r="W691" s="11" t="str">
        <f>VLOOKUP(MONTH(J691),'PLANO DISPONIBILIDADES 28-04-20'!$W$2:$X$13,2,0)</f>
        <v>ABRIL</v>
      </c>
      <c r="X691" s="11" t="str">
        <f>VLOOKUP(L691,'PLANO PREDIS EJECUCIONES'!$J$2:$Y$217,16,0)</f>
        <v>3-3-1-15-07-43-7501-191</v>
      </c>
    </row>
    <row r="692" spans="1:24" x14ac:dyDescent="0.25">
      <c r="A692" s="11">
        <v>2018</v>
      </c>
      <c r="B692" s="11">
        <v>136</v>
      </c>
      <c r="C692" s="11">
        <v>1</v>
      </c>
      <c r="D692" s="11" t="s">
        <v>601</v>
      </c>
      <c r="E692" s="11" t="s">
        <v>890</v>
      </c>
      <c r="F692" s="11" t="s">
        <v>890</v>
      </c>
      <c r="G692" s="11" t="s">
        <v>542</v>
      </c>
      <c r="H692" s="11">
        <v>0</v>
      </c>
      <c r="I692" s="11">
        <v>146</v>
      </c>
      <c r="J692" s="225">
        <v>43195</v>
      </c>
      <c r="K692" s="225">
        <v>43195</v>
      </c>
      <c r="L692" s="11">
        <v>46</v>
      </c>
      <c r="M692" s="11">
        <v>65</v>
      </c>
      <c r="N692" s="11" t="s">
        <v>413</v>
      </c>
      <c r="O692" s="11">
        <v>40</v>
      </c>
      <c r="P692" s="11" t="s">
        <v>541</v>
      </c>
      <c r="Q692" s="11">
        <v>39046947</v>
      </c>
      <c r="R692" s="11" t="s">
        <v>455</v>
      </c>
      <c r="S692" s="26">
        <v>10043385</v>
      </c>
      <c r="T692" s="26"/>
      <c r="U692" s="26"/>
      <c r="V692" s="26">
        <v>10043385</v>
      </c>
      <c r="W692" s="11" t="str">
        <f>VLOOKUP(MONTH(J692),'PLANO DISPONIBILIDADES 28-04-20'!$W$2:$X$13,2,0)</f>
        <v>ABRIL</v>
      </c>
      <c r="X692" s="11" t="str">
        <f>VLOOKUP(L692,'PLANO PREDIS EJECUCIONES'!$J$2:$Y$217,16,0)</f>
        <v>3-3-1-15-07-43-7501-191</v>
      </c>
    </row>
    <row r="693" spans="1:24" x14ac:dyDescent="0.25">
      <c r="A693" s="11">
        <v>2018</v>
      </c>
      <c r="B693" s="11">
        <v>136</v>
      </c>
      <c r="C693" s="11">
        <v>1</v>
      </c>
      <c r="D693" s="11" t="s">
        <v>601</v>
      </c>
      <c r="E693" s="11" t="s">
        <v>890</v>
      </c>
      <c r="F693" s="11" t="s">
        <v>890</v>
      </c>
      <c r="G693" s="11" t="s">
        <v>542</v>
      </c>
      <c r="H693" s="11">
        <v>0</v>
      </c>
      <c r="I693" s="11">
        <v>147</v>
      </c>
      <c r="J693" s="225">
        <v>43195</v>
      </c>
      <c r="K693" s="225">
        <v>43195</v>
      </c>
      <c r="L693" s="11">
        <v>43</v>
      </c>
      <c r="M693" s="11">
        <v>47</v>
      </c>
      <c r="N693" s="11" t="s">
        <v>413</v>
      </c>
      <c r="O693" s="11">
        <v>10</v>
      </c>
      <c r="P693" s="11" t="s">
        <v>541</v>
      </c>
      <c r="Q693" s="11">
        <v>79396575</v>
      </c>
      <c r="R693" s="11" t="s">
        <v>453</v>
      </c>
      <c r="S693" s="26">
        <v>10043385</v>
      </c>
      <c r="T693" s="26"/>
      <c r="U693" s="26"/>
      <c r="V693" s="26">
        <v>10043385</v>
      </c>
      <c r="W693" s="11" t="str">
        <f>VLOOKUP(MONTH(J693),'PLANO DISPONIBILIDADES 28-04-20'!$W$2:$X$13,2,0)</f>
        <v>ABRIL</v>
      </c>
      <c r="X693" s="11" t="str">
        <f>VLOOKUP(L693,'PLANO PREDIS EJECUCIONES'!$J$2:$Y$217,16,0)</f>
        <v>3-3-1-15-07-43-7501-191</v>
      </c>
    </row>
    <row r="694" spans="1:24" x14ac:dyDescent="0.25">
      <c r="A694" s="11">
        <v>2018</v>
      </c>
      <c r="B694" s="11">
        <v>136</v>
      </c>
      <c r="C694" s="11">
        <v>1</v>
      </c>
      <c r="D694" s="11" t="s">
        <v>601</v>
      </c>
      <c r="E694" s="11" t="s">
        <v>890</v>
      </c>
      <c r="F694" s="11" t="s">
        <v>890</v>
      </c>
      <c r="G694" s="11" t="s">
        <v>542</v>
      </c>
      <c r="H694" s="11">
        <v>0</v>
      </c>
      <c r="I694" s="11">
        <v>148</v>
      </c>
      <c r="J694" s="225">
        <v>43195</v>
      </c>
      <c r="K694" s="225">
        <v>43195</v>
      </c>
      <c r="L694" s="11">
        <v>14</v>
      </c>
      <c r="M694" s="11">
        <v>44</v>
      </c>
      <c r="N694" s="11" t="s">
        <v>413</v>
      </c>
      <c r="O694" s="11">
        <v>11</v>
      </c>
      <c r="P694" s="11" t="s">
        <v>541</v>
      </c>
      <c r="Q694" s="11">
        <v>1023916955</v>
      </c>
      <c r="R694" s="11" t="s">
        <v>436</v>
      </c>
      <c r="S694" s="26">
        <v>6026031</v>
      </c>
      <c r="T694" s="26"/>
      <c r="U694" s="26"/>
      <c r="V694" s="26">
        <v>6026031</v>
      </c>
      <c r="W694" s="11" t="str">
        <f>VLOOKUP(MONTH(J694),'PLANO DISPONIBILIDADES 28-04-20'!$W$2:$X$13,2,0)</f>
        <v>ABRIL</v>
      </c>
      <c r="X694" s="11" t="str">
        <f>VLOOKUP(L694,'PLANO PREDIS EJECUCIONES'!$J$2:$Y$217,16,0)</f>
        <v>3-3-1-15-07-43-7501-191</v>
      </c>
    </row>
    <row r="695" spans="1:24" x14ac:dyDescent="0.25">
      <c r="A695" s="11">
        <v>2018</v>
      </c>
      <c r="B695" s="11">
        <v>136</v>
      </c>
      <c r="C695" s="11">
        <v>1</v>
      </c>
      <c r="D695" s="11" t="s">
        <v>601</v>
      </c>
      <c r="E695" s="11" t="s">
        <v>890</v>
      </c>
      <c r="F695" s="11" t="s">
        <v>890</v>
      </c>
      <c r="G695" s="11" t="s">
        <v>542</v>
      </c>
      <c r="H695" s="11">
        <v>0</v>
      </c>
      <c r="I695" s="11">
        <v>149</v>
      </c>
      <c r="J695" s="225">
        <v>43202</v>
      </c>
      <c r="K695" s="225">
        <v>43202</v>
      </c>
      <c r="L695" s="11">
        <v>39</v>
      </c>
      <c r="M695" s="11">
        <v>68</v>
      </c>
      <c r="N695" s="11" t="s">
        <v>413</v>
      </c>
      <c r="O695" s="11">
        <v>41</v>
      </c>
      <c r="P695" s="11" t="s">
        <v>541</v>
      </c>
      <c r="Q695" s="11">
        <v>79690696</v>
      </c>
      <c r="R695" s="11" t="s">
        <v>449</v>
      </c>
      <c r="S695" s="26">
        <v>10043385</v>
      </c>
      <c r="T695" s="26"/>
      <c r="U695" s="26"/>
      <c r="V695" s="26">
        <v>10043385</v>
      </c>
      <c r="W695" s="11" t="str">
        <f>VLOOKUP(MONTH(J695),'PLANO DISPONIBILIDADES 28-04-20'!$W$2:$X$13,2,0)</f>
        <v>ABRIL</v>
      </c>
      <c r="X695" s="11" t="str">
        <f>VLOOKUP(L695,'PLANO PREDIS EJECUCIONES'!$J$2:$Y$217,16,0)</f>
        <v>3-3-1-15-07-43-7501-191</v>
      </c>
    </row>
    <row r="696" spans="1:24" x14ac:dyDescent="0.25">
      <c r="A696" s="11">
        <v>2018</v>
      </c>
      <c r="B696" s="11">
        <v>136</v>
      </c>
      <c r="C696" s="11">
        <v>1</v>
      </c>
      <c r="D696" s="11" t="s">
        <v>601</v>
      </c>
      <c r="E696" s="11" t="s">
        <v>890</v>
      </c>
      <c r="F696" s="11" t="s">
        <v>890</v>
      </c>
      <c r="G696" s="11" t="s">
        <v>542</v>
      </c>
      <c r="H696" s="11">
        <v>0</v>
      </c>
      <c r="I696" s="11">
        <v>153</v>
      </c>
      <c r="J696" s="225">
        <v>43195</v>
      </c>
      <c r="K696" s="225">
        <v>43195</v>
      </c>
      <c r="L696" s="11">
        <v>9</v>
      </c>
      <c r="M696" s="11">
        <v>45</v>
      </c>
      <c r="N696" s="11" t="s">
        <v>413</v>
      </c>
      <c r="O696" s="11">
        <v>7</v>
      </c>
      <c r="P696" s="11" t="s">
        <v>541</v>
      </c>
      <c r="Q696" s="11">
        <v>1015398025</v>
      </c>
      <c r="R696" s="11" t="s">
        <v>432</v>
      </c>
      <c r="S696" s="26">
        <v>6026031</v>
      </c>
      <c r="T696" s="26"/>
      <c r="U696" s="26"/>
      <c r="V696" s="26">
        <v>6026031</v>
      </c>
      <c r="W696" s="11" t="str">
        <f>VLOOKUP(MONTH(J696),'PLANO DISPONIBILIDADES 28-04-20'!$W$2:$X$13,2,0)</f>
        <v>ABRIL</v>
      </c>
      <c r="X696" s="11" t="str">
        <f>VLOOKUP(L696,'PLANO PREDIS EJECUCIONES'!$J$2:$Y$217,16,0)</f>
        <v>3-3-1-15-07-43-7501-191</v>
      </c>
    </row>
    <row r="697" spans="1:24" x14ac:dyDescent="0.25">
      <c r="A697" s="11">
        <v>2018</v>
      </c>
      <c r="B697" s="11">
        <v>136</v>
      </c>
      <c r="C697" s="11">
        <v>1</v>
      </c>
      <c r="D697" s="11" t="s">
        <v>601</v>
      </c>
      <c r="E697" s="11" t="s">
        <v>890</v>
      </c>
      <c r="F697" s="11" t="s">
        <v>890</v>
      </c>
      <c r="G697" s="11" t="s">
        <v>542</v>
      </c>
      <c r="H697" s="11">
        <v>0</v>
      </c>
      <c r="I697" s="11">
        <v>157</v>
      </c>
      <c r="J697" s="225">
        <v>43200</v>
      </c>
      <c r="K697" s="225">
        <v>43200</v>
      </c>
      <c r="L697" s="11">
        <v>49</v>
      </c>
      <c r="M697" s="11">
        <v>20</v>
      </c>
      <c r="N697" s="11" t="s">
        <v>413</v>
      </c>
      <c r="O697" s="11">
        <v>63</v>
      </c>
      <c r="P697" s="11" t="s">
        <v>541</v>
      </c>
      <c r="Q697" s="11">
        <v>80769128</v>
      </c>
      <c r="R697" s="11" t="s">
        <v>457</v>
      </c>
      <c r="S697" s="26">
        <v>9373826</v>
      </c>
      <c r="T697" s="26">
        <v>9373826</v>
      </c>
      <c r="U697" s="26"/>
      <c r="V697" s="26"/>
      <c r="W697" s="11" t="str">
        <f>VLOOKUP(MONTH(J697),'PLANO DISPONIBILIDADES 28-04-20'!$W$2:$X$13,2,0)</f>
        <v>ABRIL</v>
      </c>
      <c r="X697" s="11" t="str">
        <f>VLOOKUP(L697,'PLANO PREDIS EJECUCIONES'!$J$2:$Y$217,16,0)</f>
        <v>3-3-1-15-07-43-7501-191</v>
      </c>
    </row>
    <row r="698" spans="1:24" x14ac:dyDescent="0.25">
      <c r="A698" s="11">
        <v>2018</v>
      </c>
      <c r="B698" s="11">
        <v>136</v>
      </c>
      <c r="C698" s="11">
        <v>1</v>
      </c>
      <c r="D698" s="11" t="s">
        <v>601</v>
      </c>
      <c r="E698" s="11" t="s">
        <v>890</v>
      </c>
      <c r="F698" s="11" t="s">
        <v>890</v>
      </c>
      <c r="G698" s="11" t="s">
        <v>542</v>
      </c>
      <c r="H698" s="11">
        <v>0</v>
      </c>
      <c r="I698" s="11">
        <v>165</v>
      </c>
      <c r="J698" s="225">
        <v>43203</v>
      </c>
      <c r="K698" s="225">
        <v>43203</v>
      </c>
      <c r="L698" s="11">
        <v>52</v>
      </c>
      <c r="M698" s="11">
        <v>18</v>
      </c>
      <c r="N698" s="11" t="s">
        <v>413</v>
      </c>
      <c r="O698" s="11">
        <v>55</v>
      </c>
      <c r="P698" s="11" t="s">
        <v>541</v>
      </c>
      <c r="Q698" s="11">
        <v>1118820062</v>
      </c>
      <c r="R698" s="11" t="s">
        <v>458</v>
      </c>
      <c r="S698" s="26">
        <v>7365149</v>
      </c>
      <c r="T698" s="26"/>
      <c r="U698" s="26"/>
      <c r="V698" s="26">
        <v>7365149</v>
      </c>
      <c r="W698" s="11" t="str">
        <f>VLOOKUP(MONTH(J698),'PLANO DISPONIBILIDADES 28-04-20'!$W$2:$X$13,2,0)</f>
        <v>ABRIL</v>
      </c>
      <c r="X698" s="11" t="str">
        <f>VLOOKUP(L698,'PLANO PREDIS EJECUCIONES'!$J$2:$Y$217,16,0)</f>
        <v>3-3-1-15-07-43-7501-191</v>
      </c>
    </row>
    <row r="699" spans="1:24" x14ac:dyDescent="0.25">
      <c r="A699" s="11">
        <v>2018</v>
      </c>
      <c r="B699" s="11">
        <v>136</v>
      </c>
      <c r="C699" s="11">
        <v>1</v>
      </c>
      <c r="D699" s="11" t="s">
        <v>601</v>
      </c>
      <c r="E699" s="11" t="s">
        <v>890</v>
      </c>
      <c r="F699" s="11" t="s">
        <v>890</v>
      </c>
      <c r="G699" s="11" t="s">
        <v>542</v>
      </c>
      <c r="H699" s="11">
        <v>0</v>
      </c>
      <c r="I699" s="11">
        <v>166</v>
      </c>
      <c r="J699" s="225">
        <v>43202</v>
      </c>
      <c r="K699" s="225">
        <v>43202</v>
      </c>
      <c r="L699" s="11">
        <v>53</v>
      </c>
      <c r="M699" s="11">
        <v>19</v>
      </c>
      <c r="N699" s="11" t="s">
        <v>413</v>
      </c>
      <c r="O699" s="11">
        <v>62</v>
      </c>
      <c r="P699" s="11" t="s">
        <v>541</v>
      </c>
      <c r="Q699" s="11">
        <v>73134102</v>
      </c>
      <c r="R699" s="11" t="s">
        <v>460</v>
      </c>
      <c r="S699" s="26">
        <v>10043385</v>
      </c>
      <c r="T699" s="26"/>
      <c r="U699" s="26"/>
      <c r="V699" s="26">
        <v>10043385</v>
      </c>
      <c r="W699" s="11" t="str">
        <f>VLOOKUP(MONTH(J699),'PLANO DISPONIBILIDADES 28-04-20'!$W$2:$X$13,2,0)</f>
        <v>ABRIL</v>
      </c>
      <c r="X699" s="11" t="str">
        <f>VLOOKUP(L699,'PLANO PREDIS EJECUCIONES'!$J$2:$Y$217,16,0)</f>
        <v>3-3-1-15-07-43-7501-191</v>
      </c>
    </row>
    <row r="700" spans="1:24" x14ac:dyDescent="0.25">
      <c r="A700" s="11">
        <v>2018</v>
      </c>
      <c r="B700" s="11">
        <v>136</v>
      </c>
      <c r="C700" s="11">
        <v>1</v>
      </c>
      <c r="D700" s="11" t="s">
        <v>601</v>
      </c>
      <c r="E700" s="11" t="s">
        <v>890</v>
      </c>
      <c r="F700" s="11" t="s">
        <v>890</v>
      </c>
      <c r="G700" s="11" t="s">
        <v>542</v>
      </c>
      <c r="H700" s="11">
        <v>0</v>
      </c>
      <c r="I700" s="11">
        <v>167</v>
      </c>
      <c r="J700" s="225">
        <v>43202</v>
      </c>
      <c r="K700" s="225">
        <v>43202</v>
      </c>
      <c r="L700" s="11">
        <v>16</v>
      </c>
      <c r="M700" s="11">
        <v>83</v>
      </c>
      <c r="N700" s="11" t="s">
        <v>413</v>
      </c>
      <c r="O700" s="11">
        <v>26</v>
      </c>
      <c r="P700" s="11" t="s">
        <v>541</v>
      </c>
      <c r="Q700" s="11">
        <v>52829099</v>
      </c>
      <c r="R700" s="11" t="s">
        <v>437</v>
      </c>
      <c r="S700" s="26">
        <v>7365149</v>
      </c>
      <c r="T700" s="26"/>
      <c r="U700" s="26"/>
      <c r="V700" s="26">
        <v>7365149</v>
      </c>
      <c r="W700" s="11" t="str">
        <f>VLOOKUP(MONTH(J700),'PLANO DISPONIBILIDADES 28-04-20'!$W$2:$X$13,2,0)</f>
        <v>ABRIL</v>
      </c>
      <c r="X700" s="11" t="str">
        <f>VLOOKUP(L700,'PLANO PREDIS EJECUCIONES'!$J$2:$Y$217,16,0)</f>
        <v>3-3-1-15-07-43-7501-191</v>
      </c>
    </row>
    <row r="701" spans="1:24" x14ac:dyDescent="0.25">
      <c r="A701" s="11">
        <v>2018</v>
      </c>
      <c r="B701" s="11">
        <v>136</v>
      </c>
      <c r="C701" s="11">
        <v>1</v>
      </c>
      <c r="D701" s="11" t="s">
        <v>601</v>
      </c>
      <c r="E701" s="11" t="s">
        <v>890</v>
      </c>
      <c r="F701" s="11" t="s">
        <v>890</v>
      </c>
      <c r="G701" s="11" t="s">
        <v>542</v>
      </c>
      <c r="H701" s="11">
        <v>0</v>
      </c>
      <c r="I701" s="11">
        <v>168</v>
      </c>
      <c r="J701" s="225">
        <v>43202</v>
      </c>
      <c r="K701" s="225">
        <v>43202</v>
      </c>
      <c r="L701" s="11">
        <v>12</v>
      </c>
      <c r="M701" s="11">
        <v>84</v>
      </c>
      <c r="N701" s="11" t="s">
        <v>413</v>
      </c>
      <c r="O701" s="11">
        <v>18</v>
      </c>
      <c r="P701" s="11" t="s">
        <v>541</v>
      </c>
      <c r="Q701" s="11">
        <v>53080855</v>
      </c>
      <c r="R701" s="11" t="s">
        <v>434</v>
      </c>
      <c r="S701" s="26">
        <v>4017354</v>
      </c>
      <c r="T701" s="26"/>
      <c r="U701" s="26"/>
      <c r="V701" s="26">
        <v>4017354</v>
      </c>
      <c r="W701" s="11" t="str">
        <f>VLOOKUP(MONTH(J701),'PLANO DISPONIBILIDADES 28-04-20'!$W$2:$X$13,2,0)</f>
        <v>ABRIL</v>
      </c>
      <c r="X701" s="11" t="str">
        <f>VLOOKUP(L701,'PLANO PREDIS EJECUCIONES'!$J$2:$Y$217,16,0)</f>
        <v>3-3-1-15-07-43-7501-191</v>
      </c>
    </row>
    <row r="702" spans="1:24" x14ac:dyDescent="0.25">
      <c r="A702" s="11">
        <v>2018</v>
      </c>
      <c r="B702" s="11">
        <v>136</v>
      </c>
      <c r="C702" s="11">
        <v>1</v>
      </c>
      <c r="D702" s="11" t="s">
        <v>601</v>
      </c>
      <c r="E702" s="11" t="s">
        <v>890</v>
      </c>
      <c r="F702" s="11" t="s">
        <v>890</v>
      </c>
      <c r="G702" s="11" t="s">
        <v>542</v>
      </c>
      <c r="H702" s="11">
        <v>0</v>
      </c>
      <c r="I702" s="11">
        <v>169</v>
      </c>
      <c r="J702" s="225">
        <v>43203</v>
      </c>
      <c r="K702" s="225">
        <v>43203</v>
      </c>
      <c r="L702" s="11">
        <v>35</v>
      </c>
      <c r="M702" s="11">
        <v>82</v>
      </c>
      <c r="N702" s="11" t="s">
        <v>439</v>
      </c>
      <c r="O702" s="11">
        <v>35</v>
      </c>
      <c r="P702" s="11" t="s">
        <v>541</v>
      </c>
      <c r="Q702" s="11">
        <v>51848008</v>
      </c>
      <c r="R702" s="11" t="s">
        <v>545</v>
      </c>
      <c r="S702" s="26">
        <v>2678236</v>
      </c>
      <c r="T702" s="26"/>
      <c r="U702" s="26"/>
      <c r="V702" s="26">
        <v>2678236</v>
      </c>
      <c r="W702" s="11" t="str">
        <f>VLOOKUP(MONTH(J702),'PLANO DISPONIBILIDADES 28-04-20'!$W$2:$X$13,2,0)</f>
        <v>ABRIL</v>
      </c>
      <c r="X702" s="11" t="str">
        <f>VLOOKUP(L702,'PLANO PREDIS EJECUCIONES'!$J$2:$Y$217,16,0)</f>
        <v>3-3-1-15-07-43-7501-191</v>
      </c>
    </row>
    <row r="703" spans="1:24" x14ac:dyDescent="0.25">
      <c r="A703" s="11">
        <v>2018</v>
      </c>
      <c r="B703" s="11">
        <v>136</v>
      </c>
      <c r="C703" s="11">
        <v>1</v>
      </c>
      <c r="D703" s="11" t="s">
        <v>601</v>
      </c>
      <c r="E703" s="11" t="s">
        <v>890</v>
      </c>
      <c r="F703" s="11" t="s">
        <v>890</v>
      </c>
      <c r="G703" s="11" t="s">
        <v>542</v>
      </c>
      <c r="H703" s="11">
        <v>0</v>
      </c>
      <c r="I703" s="11">
        <v>170</v>
      </c>
      <c r="J703" s="225">
        <v>43202</v>
      </c>
      <c r="K703" s="225">
        <v>43202</v>
      </c>
      <c r="L703" s="11">
        <v>13</v>
      </c>
      <c r="M703" s="11">
        <v>80</v>
      </c>
      <c r="N703" s="11" t="s">
        <v>413</v>
      </c>
      <c r="O703" s="11">
        <v>19</v>
      </c>
      <c r="P703" s="11" t="s">
        <v>541</v>
      </c>
      <c r="Q703" s="11">
        <v>1018415826</v>
      </c>
      <c r="R703" s="11" t="s">
        <v>435</v>
      </c>
      <c r="S703" s="26">
        <v>10043385</v>
      </c>
      <c r="T703" s="26"/>
      <c r="U703" s="26"/>
      <c r="V703" s="26">
        <v>10043385</v>
      </c>
      <c r="W703" s="11" t="str">
        <f>VLOOKUP(MONTH(J703),'PLANO DISPONIBILIDADES 28-04-20'!$W$2:$X$13,2,0)</f>
        <v>ABRIL</v>
      </c>
      <c r="X703" s="11" t="str">
        <f>VLOOKUP(L703,'PLANO PREDIS EJECUCIONES'!$J$2:$Y$217,16,0)</f>
        <v>3-3-1-15-07-43-7501-191</v>
      </c>
    </row>
    <row r="704" spans="1:24" x14ac:dyDescent="0.25">
      <c r="A704" s="11">
        <v>2018</v>
      </c>
      <c r="B704" s="11">
        <v>136</v>
      </c>
      <c r="C704" s="11">
        <v>1</v>
      </c>
      <c r="D704" s="11" t="s">
        <v>601</v>
      </c>
      <c r="E704" s="11" t="s">
        <v>890</v>
      </c>
      <c r="F704" s="11" t="s">
        <v>890</v>
      </c>
      <c r="G704" s="11" t="s">
        <v>542</v>
      </c>
      <c r="H704" s="11">
        <v>0</v>
      </c>
      <c r="I704" s="11">
        <v>172</v>
      </c>
      <c r="J704" s="225">
        <v>43202</v>
      </c>
      <c r="K704" s="225">
        <v>43202</v>
      </c>
      <c r="L704" s="11">
        <v>41</v>
      </c>
      <c r="M704" s="11">
        <v>77</v>
      </c>
      <c r="N704" s="11" t="s">
        <v>413</v>
      </c>
      <c r="O704" s="11">
        <v>30</v>
      </c>
      <c r="P704" s="11" t="s">
        <v>541</v>
      </c>
      <c r="Q704" s="11">
        <v>79964160</v>
      </c>
      <c r="R704" s="11" t="s">
        <v>451</v>
      </c>
      <c r="S704" s="26">
        <v>10043385</v>
      </c>
      <c r="T704" s="26"/>
      <c r="U704" s="26"/>
      <c r="V704" s="26">
        <v>10043385</v>
      </c>
      <c r="W704" s="11" t="str">
        <f>VLOOKUP(MONTH(J704),'PLANO DISPONIBILIDADES 28-04-20'!$W$2:$X$13,2,0)</f>
        <v>ABRIL</v>
      </c>
      <c r="X704" s="11" t="str">
        <f>VLOOKUP(L704,'PLANO PREDIS EJECUCIONES'!$J$2:$Y$217,16,0)</f>
        <v>3-3-1-15-07-43-7501-191</v>
      </c>
    </row>
    <row r="705" spans="1:24" x14ac:dyDescent="0.25">
      <c r="A705" s="11">
        <v>2018</v>
      </c>
      <c r="B705" s="11">
        <v>136</v>
      </c>
      <c r="C705" s="11">
        <v>1</v>
      </c>
      <c r="D705" s="11" t="s">
        <v>601</v>
      </c>
      <c r="E705" s="11" t="s">
        <v>890</v>
      </c>
      <c r="F705" s="11" t="s">
        <v>890</v>
      </c>
      <c r="G705" s="11" t="s">
        <v>542</v>
      </c>
      <c r="H705" s="11">
        <v>0</v>
      </c>
      <c r="I705" s="11">
        <v>174</v>
      </c>
      <c r="J705" s="225">
        <v>43202</v>
      </c>
      <c r="K705" s="225">
        <v>43202</v>
      </c>
      <c r="L705" s="11">
        <v>48</v>
      </c>
      <c r="M705" s="11">
        <v>86</v>
      </c>
      <c r="N705" s="11" t="s">
        <v>413</v>
      </c>
      <c r="O705" s="11">
        <v>57</v>
      </c>
      <c r="P705" s="11" t="s">
        <v>543</v>
      </c>
      <c r="Q705" s="11">
        <v>830511165</v>
      </c>
      <c r="R705" s="11" t="s">
        <v>421</v>
      </c>
      <c r="S705" s="26">
        <v>59200000</v>
      </c>
      <c r="T705" s="26"/>
      <c r="U705" s="26"/>
      <c r="V705" s="26">
        <v>59200000</v>
      </c>
      <c r="W705" s="11" t="str">
        <f>VLOOKUP(MONTH(J705),'PLANO DISPONIBILIDADES 28-04-20'!$W$2:$X$13,2,0)</f>
        <v>ABRIL</v>
      </c>
      <c r="X705" s="11" t="str">
        <f>VLOOKUP(L705,'PLANO PREDIS EJECUCIONES'!$J$2:$Y$217,16,0)</f>
        <v>3-3-1-15-07-43-7501-191</v>
      </c>
    </row>
    <row r="706" spans="1:24" x14ac:dyDescent="0.25">
      <c r="A706" s="11">
        <v>2018</v>
      </c>
      <c r="B706" s="11">
        <v>136</v>
      </c>
      <c r="C706" s="11">
        <v>1</v>
      </c>
      <c r="D706" s="11" t="s">
        <v>601</v>
      </c>
      <c r="E706" s="11" t="s">
        <v>890</v>
      </c>
      <c r="F706" s="11" t="s">
        <v>890</v>
      </c>
      <c r="G706" s="11" t="s">
        <v>542</v>
      </c>
      <c r="H706" s="11">
        <v>0</v>
      </c>
      <c r="I706" s="11">
        <v>175</v>
      </c>
      <c r="J706" s="225">
        <v>43202</v>
      </c>
      <c r="K706" s="225">
        <v>43202</v>
      </c>
      <c r="L706" s="11">
        <v>48</v>
      </c>
      <c r="M706" s="11">
        <v>86</v>
      </c>
      <c r="N706" s="11" t="s">
        <v>413</v>
      </c>
      <c r="O706" s="11">
        <v>57</v>
      </c>
      <c r="P706" s="11" t="s">
        <v>543</v>
      </c>
      <c r="Q706" s="11">
        <v>830511165</v>
      </c>
      <c r="R706" s="11" t="s">
        <v>421</v>
      </c>
      <c r="S706" s="26">
        <v>59600000</v>
      </c>
      <c r="T706" s="26"/>
      <c r="U706" s="26"/>
      <c r="V706" s="26">
        <v>59600000</v>
      </c>
      <c r="W706" s="11" t="str">
        <f>VLOOKUP(MONTH(J706),'PLANO DISPONIBILIDADES 28-04-20'!$W$2:$X$13,2,0)</f>
        <v>ABRIL</v>
      </c>
      <c r="X706" s="11" t="str">
        <f>VLOOKUP(L706,'PLANO PREDIS EJECUCIONES'!$J$2:$Y$217,16,0)</f>
        <v>3-3-1-15-07-43-7501-191</v>
      </c>
    </row>
    <row r="707" spans="1:24" x14ac:dyDescent="0.25">
      <c r="A707" s="11">
        <v>2018</v>
      </c>
      <c r="B707" s="11">
        <v>136</v>
      </c>
      <c r="C707" s="11">
        <v>1</v>
      </c>
      <c r="D707" s="11" t="s">
        <v>601</v>
      </c>
      <c r="E707" s="11" t="s">
        <v>890</v>
      </c>
      <c r="F707" s="11" t="s">
        <v>890</v>
      </c>
      <c r="G707" s="11" t="s">
        <v>542</v>
      </c>
      <c r="H707" s="11">
        <v>0</v>
      </c>
      <c r="I707" s="11">
        <v>177</v>
      </c>
      <c r="J707" s="225">
        <v>43202</v>
      </c>
      <c r="K707" s="225">
        <v>43202</v>
      </c>
      <c r="L707" s="11">
        <v>66</v>
      </c>
      <c r="M707" s="11">
        <v>78</v>
      </c>
      <c r="N707" s="11" t="s">
        <v>413</v>
      </c>
      <c r="O707" s="11">
        <v>78</v>
      </c>
      <c r="P707" s="11" t="s">
        <v>543</v>
      </c>
      <c r="Q707" s="11">
        <v>900368799</v>
      </c>
      <c r="R707" s="11" t="s">
        <v>463</v>
      </c>
      <c r="S707" s="26">
        <v>10043385</v>
      </c>
      <c r="T707" s="26"/>
      <c r="U707" s="26"/>
      <c r="V707" s="26">
        <v>10043385</v>
      </c>
      <c r="W707" s="11" t="str">
        <f>VLOOKUP(MONTH(J707),'PLANO DISPONIBILIDADES 28-04-20'!$W$2:$X$13,2,0)</f>
        <v>ABRIL</v>
      </c>
      <c r="X707" s="11" t="str">
        <f>VLOOKUP(L707,'PLANO PREDIS EJECUCIONES'!$J$2:$Y$217,16,0)</f>
        <v>3-3-1-15-07-43-7501-191</v>
      </c>
    </row>
    <row r="708" spans="1:24" x14ac:dyDescent="0.25">
      <c r="A708" s="11">
        <v>2018</v>
      </c>
      <c r="B708" s="11">
        <v>136</v>
      </c>
      <c r="C708" s="11">
        <v>1</v>
      </c>
      <c r="D708" s="11" t="s">
        <v>601</v>
      </c>
      <c r="E708" s="11" t="s">
        <v>890</v>
      </c>
      <c r="F708" s="11" t="s">
        <v>890</v>
      </c>
      <c r="G708" s="11" t="s">
        <v>542</v>
      </c>
      <c r="H708" s="11">
        <v>0</v>
      </c>
      <c r="I708" s="11">
        <v>178</v>
      </c>
      <c r="J708" s="225">
        <v>43202</v>
      </c>
      <c r="K708" s="225">
        <v>43202</v>
      </c>
      <c r="L708" s="11">
        <v>57</v>
      </c>
      <c r="M708" s="11">
        <v>105</v>
      </c>
      <c r="N708" s="11" t="s">
        <v>413</v>
      </c>
      <c r="O708" s="11">
        <v>65</v>
      </c>
      <c r="P708" s="11" t="s">
        <v>541</v>
      </c>
      <c r="Q708" s="11">
        <v>32670457</v>
      </c>
      <c r="R708" s="11" t="s">
        <v>461</v>
      </c>
      <c r="S708" s="26">
        <v>9373826</v>
      </c>
      <c r="T708" s="26"/>
      <c r="U708" s="26"/>
      <c r="V708" s="26">
        <v>9373826</v>
      </c>
      <c r="W708" s="11" t="str">
        <f>VLOOKUP(MONTH(J708),'PLANO DISPONIBILIDADES 28-04-20'!$W$2:$X$13,2,0)</f>
        <v>ABRIL</v>
      </c>
      <c r="X708" s="11" t="str">
        <f>VLOOKUP(L708,'PLANO PREDIS EJECUCIONES'!$J$2:$Y$217,16,0)</f>
        <v>3-3-1-15-07-43-7501-191</v>
      </c>
    </row>
    <row r="709" spans="1:24" x14ac:dyDescent="0.25">
      <c r="A709" s="11">
        <v>2018</v>
      </c>
      <c r="B709" s="11">
        <v>136</v>
      </c>
      <c r="C709" s="11">
        <v>1</v>
      </c>
      <c r="D709" s="11" t="s">
        <v>601</v>
      </c>
      <c r="E709" s="11" t="s">
        <v>890</v>
      </c>
      <c r="F709" s="11" t="s">
        <v>890</v>
      </c>
      <c r="G709" s="11" t="s">
        <v>542</v>
      </c>
      <c r="H709" s="11">
        <v>0</v>
      </c>
      <c r="I709" s="11">
        <v>179</v>
      </c>
      <c r="J709" s="225">
        <v>43208</v>
      </c>
      <c r="K709" s="225">
        <v>43208</v>
      </c>
      <c r="L709" s="11">
        <v>72</v>
      </c>
      <c r="M709" s="11">
        <v>95</v>
      </c>
      <c r="N709" s="11" t="s">
        <v>413</v>
      </c>
      <c r="O709" s="11">
        <v>73</v>
      </c>
      <c r="P709" s="11" t="s">
        <v>541</v>
      </c>
      <c r="Q709" s="11">
        <v>79574305</v>
      </c>
      <c r="R709" s="11" t="s">
        <v>465</v>
      </c>
      <c r="S709" s="26">
        <v>20086770</v>
      </c>
      <c r="T709" s="26"/>
      <c r="U709" s="26"/>
      <c r="V709" s="26">
        <v>20086770</v>
      </c>
      <c r="W709" s="11" t="str">
        <f>VLOOKUP(MONTH(J709),'PLANO DISPONIBILIDADES 28-04-20'!$W$2:$X$13,2,0)</f>
        <v>ABRIL</v>
      </c>
      <c r="X709" s="11" t="str">
        <f>VLOOKUP(L709,'PLANO PREDIS EJECUCIONES'!$J$2:$Y$217,16,0)</f>
        <v>3-3-1-15-07-43-7501-191</v>
      </c>
    </row>
    <row r="710" spans="1:24" x14ac:dyDescent="0.25">
      <c r="A710" s="11">
        <v>2018</v>
      </c>
      <c r="B710" s="11">
        <v>136</v>
      </c>
      <c r="C710" s="11">
        <v>1</v>
      </c>
      <c r="D710" s="11" t="s">
        <v>601</v>
      </c>
      <c r="E710" s="11" t="s">
        <v>890</v>
      </c>
      <c r="F710" s="11" t="s">
        <v>890</v>
      </c>
      <c r="G710" s="11" t="s">
        <v>542</v>
      </c>
      <c r="H710" s="11">
        <v>0</v>
      </c>
      <c r="I710" s="11">
        <v>185</v>
      </c>
      <c r="J710" s="225">
        <v>43202</v>
      </c>
      <c r="K710" s="225">
        <v>43202</v>
      </c>
      <c r="L710" s="11">
        <v>42</v>
      </c>
      <c r="M710" s="11">
        <v>67</v>
      </c>
      <c r="N710" s="11" t="s">
        <v>413</v>
      </c>
      <c r="O710" s="11">
        <v>39</v>
      </c>
      <c r="P710" s="11" t="s">
        <v>541</v>
      </c>
      <c r="Q710" s="11">
        <v>79297972</v>
      </c>
      <c r="R710" s="11" t="s">
        <v>452</v>
      </c>
      <c r="S710" s="26">
        <v>10043385</v>
      </c>
      <c r="T710" s="26"/>
      <c r="U710" s="26"/>
      <c r="V710" s="26">
        <v>10043385</v>
      </c>
      <c r="W710" s="11" t="str">
        <f>VLOOKUP(MONTH(J710),'PLANO DISPONIBILIDADES 28-04-20'!$W$2:$X$13,2,0)</f>
        <v>ABRIL</v>
      </c>
      <c r="X710" s="11" t="str">
        <f>VLOOKUP(L710,'PLANO PREDIS EJECUCIONES'!$J$2:$Y$217,16,0)</f>
        <v>3-3-1-15-07-43-7501-191</v>
      </c>
    </row>
    <row r="711" spans="1:24" x14ac:dyDescent="0.25">
      <c r="A711" s="11">
        <v>2018</v>
      </c>
      <c r="B711" s="11">
        <v>136</v>
      </c>
      <c r="C711" s="11">
        <v>1</v>
      </c>
      <c r="D711" s="11" t="s">
        <v>601</v>
      </c>
      <c r="E711" s="11" t="s">
        <v>890</v>
      </c>
      <c r="F711" s="11" t="s">
        <v>890</v>
      </c>
      <c r="G711" s="11" t="s">
        <v>542</v>
      </c>
      <c r="H711" s="11">
        <v>0</v>
      </c>
      <c r="I711" s="11">
        <v>189</v>
      </c>
      <c r="J711" s="225">
        <v>43203</v>
      </c>
      <c r="K711" s="225">
        <v>43203</v>
      </c>
      <c r="L711" s="11">
        <v>49</v>
      </c>
      <c r="M711" s="11">
        <v>20</v>
      </c>
      <c r="N711" s="11" t="s">
        <v>413</v>
      </c>
      <c r="O711" s="11">
        <v>63</v>
      </c>
      <c r="P711" s="11" t="s">
        <v>541</v>
      </c>
      <c r="Q711" s="11">
        <v>80769128</v>
      </c>
      <c r="R711" s="11" t="s">
        <v>457</v>
      </c>
      <c r="S711" s="26">
        <v>9373826</v>
      </c>
      <c r="T711" s="26"/>
      <c r="U711" s="26"/>
      <c r="V711" s="26">
        <v>9373826</v>
      </c>
      <c r="W711" s="11" t="str">
        <f>VLOOKUP(MONTH(J711),'PLANO DISPONIBILIDADES 28-04-20'!$W$2:$X$13,2,0)</f>
        <v>ABRIL</v>
      </c>
      <c r="X711" s="11" t="str">
        <f>VLOOKUP(L711,'PLANO PREDIS EJECUCIONES'!$J$2:$Y$217,16,0)</f>
        <v>3-3-1-15-07-43-7501-191</v>
      </c>
    </row>
    <row r="712" spans="1:24" x14ac:dyDescent="0.25">
      <c r="A712" s="11">
        <v>2018</v>
      </c>
      <c r="B712" s="11">
        <v>136</v>
      </c>
      <c r="C712" s="11">
        <v>1</v>
      </c>
      <c r="D712" s="11" t="s">
        <v>601</v>
      </c>
      <c r="E712" s="11" t="s">
        <v>890</v>
      </c>
      <c r="F712" s="11" t="s">
        <v>890</v>
      </c>
      <c r="G712" s="11" t="s">
        <v>542</v>
      </c>
      <c r="H712" s="11">
        <v>0</v>
      </c>
      <c r="I712" s="11">
        <v>191</v>
      </c>
      <c r="J712" s="225">
        <v>43208</v>
      </c>
      <c r="K712" s="225">
        <v>43208</v>
      </c>
      <c r="L712" s="11">
        <v>31</v>
      </c>
      <c r="M712" s="11">
        <v>16</v>
      </c>
      <c r="N712" s="11" t="s">
        <v>413</v>
      </c>
      <c r="O712" s="11">
        <v>17</v>
      </c>
      <c r="P712" s="11" t="s">
        <v>541</v>
      </c>
      <c r="Q712" s="11">
        <v>51818608</v>
      </c>
      <c r="R712" s="11" t="s">
        <v>544</v>
      </c>
      <c r="S712" s="26">
        <v>10043385</v>
      </c>
      <c r="T712" s="26"/>
      <c r="U712" s="26"/>
      <c r="V712" s="26">
        <v>10043385</v>
      </c>
      <c r="W712" s="11" t="str">
        <f>VLOOKUP(MONTH(J712),'PLANO DISPONIBILIDADES 28-04-20'!$W$2:$X$13,2,0)</f>
        <v>ABRIL</v>
      </c>
      <c r="X712" s="11" t="str">
        <f>VLOOKUP(L712,'PLANO PREDIS EJECUCIONES'!$J$2:$Y$217,16,0)</f>
        <v>3-3-1-15-07-43-7501-191</v>
      </c>
    </row>
    <row r="713" spans="1:24" x14ac:dyDescent="0.25">
      <c r="A713" s="11">
        <v>2018</v>
      </c>
      <c r="B713" s="11">
        <v>136</v>
      </c>
      <c r="C713" s="11">
        <v>1</v>
      </c>
      <c r="D713" s="11" t="s">
        <v>601</v>
      </c>
      <c r="E713" s="11" t="s">
        <v>890</v>
      </c>
      <c r="F713" s="11" t="s">
        <v>890</v>
      </c>
      <c r="G713" s="11" t="s">
        <v>542</v>
      </c>
      <c r="H713" s="11">
        <v>0</v>
      </c>
      <c r="I713" s="11">
        <v>194</v>
      </c>
      <c r="J713" s="225">
        <v>43203</v>
      </c>
      <c r="K713" s="225">
        <v>43203</v>
      </c>
      <c r="L713" s="11">
        <v>35</v>
      </c>
      <c r="M713" s="11">
        <v>82</v>
      </c>
      <c r="N713" s="11" t="s">
        <v>439</v>
      </c>
      <c r="O713" s="11">
        <v>35</v>
      </c>
      <c r="P713" s="11" t="s">
        <v>541</v>
      </c>
      <c r="Q713" s="11">
        <v>51848008</v>
      </c>
      <c r="R713" s="11" t="s">
        <v>545</v>
      </c>
      <c r="S713" s="26">
        <v>2678236</v>
      </c>
      <c r="T713" s="26"/>
      <c r="U713" s="26"/>
      <c r="V713" s="26">
        <v>2678236</v>
      </c>
      <c r="W713" s="11" t="str">
        <f>VLOOKUP(MONTH(J713),'PLANO DISPONIBILIDADES 28-04-20'!$W$2:$X$13,2,0)</f>
        <v>ABRIL</v>
      </c>
      <c r="X713" s="11" t="str">
        <f>VLOOKUP(L713,'PLANO PREDIS EJECUCIONES'!$J$2:$Y$217,16,0)</f>
        <v>3-3-1-15-07-43-7501-191</v>
      </c>
    </row>
    <row r="714" spans="1:24" x14ac:dyDescent="0.25">
      <c r="A714" s="11">
        <v>2018</v>
      </c>
      <c r="B714" s="11">
        <v>136</v>
      </c>
      <c r="C714" s="11">
        <v>1</v>
      </c>
      <c r="D714" s="11" t="s">
        <v>601</v>
      </c>
      <c r="E714" s="11" t="s">
        <v>890</v>
      </c>
      <c r="F714" s="11" t="s">
        <v>890</v>
      </c>
      <c r="G714" s="11" t="s">
        <v>542</v>
      </c>
      <c r="H714" s="11">
        <v>0</v>
      </c>
      <c r="I714" s="11">
        <v>197</v>
      </c>
      <c r="J714" s="225">
        <v>43206</v>
      </c>
      <c r="K714" s="225">
        <v>43206</v>
      </c>
      <c r="L714" s="11">
        <v>40</v>
      </c>
      <c r="M714" s="11">
        <v>66</v>
      </c>
      <c r="N714" s="11" t="s">
        <v>413</v>
      </c>
      <c r="O714" s="11">
        <v>45</v>
      </c>
      <c r="P714" s="11" t="s">
        <v>541</v>
      </c>
      <c r="Q714" s="11">
        <v>79555368</v>
      </c>
      <c r="R714" s="11" t="s">
        <v>450</v>
      </c>
      <c r="S714" s="26">
        <v>8704267</v>
      </c>
      <c r="T714" s="26"/>
      <c r="U714" s="26"/>
      <c r="V714" s="26">
        <v>8704267</v>
      </c>
      <c r="W714" s="11" t="str">
        <f>VLOOKUP(MONTH(J714),'PLANO DISPONIBILIDADES 28-04-20'!$W$2:$X$13,2,0)</f>
        <v>ABRIL</v>
      </c>
      <c r="X714" s="11" t="str">
        <f>VLOOKUP(L714,'PLANO PREDIS EJECUCIONES'!$J$2:$Y$217,16,0)</f>
        <v>3-3-1-15-07-43-7501-191</v>
      </c>
    </row>
    <row r="715" spans="1:24" x14ac:dyDescent="0.25">
      <c r="A715" s="11">
        <v>2018</v>
      </c>
      <c r="B715" s="11">
        <v>136</v>
      </c>
      <c r="C715" s="11">
        <v>1</v>
      </c>
      <c r="D715" s="11" t="s">
        <v>601</v>
      </c>
      <c r="E715" s="11" t="s">
        <v>890</v>
      </c>
      <c r="F715" s="11" t="s">
        <v>890</v>
      </c>
      <c r="G715" s="11" t="s">
        <v>542</v>
      </c>
      <c r="H715" s="11">
        <v>0</v>
      </c>
      <c r="I715" s="11">
        <v>200</v>
      </c>
      <c r="J715" s="225">
        <v>43208</v>
      </c>
      <c r="K715" s="225">
        <v>43208</v>
      </c>
      <c r="L715" s="11">
        <v>31</v>
      </c>
      <c r="M715" s="11">
        <v>16</v>
      </c>
      <c r="N715" s="11" t="s">
        <v>413</v>
      </c>
      <c r="O715" s="11">
        <v>17</v>
      </c>
      <c r="P715" s="11" t="s">
        <v>541</v>
      </c>
      <c r="Q715" s="11">
        <v>51818608</v>
      </c>
      <c r="R715" s="11" t="s">
        <v>544</v>
      </c>
      <c r="S715" s="26">
        <v>10043385</v>
      </c>
      <c r="T715" s="26"/>
      <c r="U715" s="26"/>
      <c r="V715" s="26">
        <v>10043385</v>
      </c>
      <c r="W715" s="11" t="str">
        <f>VLOOKUP(MONTH(J715),'PLANO DISPONIBILIDADES 28-04-20'!$W$2:$X$13,2,0)</f>
        <v>ABRIL</v>
      </c>
      <c r="X715" s="11" t="str">
        <f>VLOOKUP(L715,'PLANO PREDIS EJECUCIONES'!$J$2:$Y$217,16,0)</f>
        <v>3-3-1-15-07-43-7501-191</v>
      </c>
    </row>
    <row r="716" spans="1:24" x14ac:dyDescent="0.25">
      <c r="A716" s="11">
        <v>2018</v>
      </c>
      <c r="B716" s="11">
        <v>136</v>
      </c>
      <c r="C716" s="11">
        <v>1</v>
      </c>
      <c r="D716" s="11" t="s">
        <v>601</v>
      </c>
      <c r="E716" s="11" t="s">
        <v>890</v>
      </c>
      <c r="F716" s="11" t="s">
        <v>890</v>
      </c>
      <c r="G716" s="11" t="s">
        <v>542</v>
      </c>
      <c r="H716" s="11">
        <v>0</v>
      </c>
      <c r="I716" s="11">
        <v>214</v>
      </c>
      <c r="J716" s="225">
        <v>43224</v>
      </c>
      <c r="K716" s="225">
        <v>43224</v>
      </c>
      <c r="L716" s="11">
        <v>13</v>
      </c>
      <c r="M716" s="11">
        <v>80</v>
      </c>
      <c r="N716" s="11" t="s">
        <v>413</v>
      </c>
      <c r="O716" s="11">
        <v>19</v>
      </c>
      <c r="P716" s="11" t="s">
        <v>541</v>
      </c>
      <c r="Q716" s="11">
        <v>1018415826</v>
      </c>
      <c r="R716" s="11" t="s">
        <v>435</v>
      </c>
      <c r="S716" s="26">
        <v>10043385</v>
      </c>
      <c r="T716" s="26"/>
      <c r="U716" s="26"/>
      <c r="V716" s="26">
        <v>10043385</v>
      </c>
      <c r="W716" s="11" t="str">
        <f>VLOOKUP(MONTH(J716),'PLANO DISPONIBILIDADES 28-04-20'!$W$2:$X$13,2,0)</f>
        <v>MAYO</v>
      </c>
      <c r="X716" s="11" t="str">
        <f>VLOOKUP(L716,'PLANO PREDIS EJECUCIONES'!$J$2:$Y$217,16,0)</f>
        <v>3-3-1-15-07-43-7501-191</v>
      </c>
    </row>
    <row r="717" spans="1:24" x14ac:dyDescent="0.25">
      <c r="A717" s="11">
        <v>2018</v>
      </c>
      <c r="B717" s="11">
        <v>136</v>
      </c>
      <c r="C717" s="11">
        <v>1</v>
      </c>
      <c r="D717" s="11" t="s">
        <v>601</v>
      </c>
      <c r="E717" s="11" t="s">
        <v>890</v>
      </c>
      <c r="F717" s="11" t="s">
        <v>890</v>
      </c>
      <c r="G717" s="11" t="s">
        <v>542</v>
      </c>
      <c r="H717" s="11">
        <v>0</v>
      </c>
      <c r="I717" s="11">
        <v>215</v>
      </c>
      <c r="J717" s="225">
        <v>43224</v>
      </c>
      <c r="K717" s="225">
        <v>43224</v>
      </c>
      <c r="L717" s="11">
        <v>41</v>
      </c>
      <c r="M717" s="11">
        <v>77</v>
      </c>
      <c r="N717" s="11" t="s">
        <v>413</v>
      </c>
      <c r="O717" s="11">
        <v>30</v>
      </c>
      <c r="P717" s="11" t="s">
        <v>541</v>
      </c>
      <c r="Q717" s="11">
        <v>79964160</v>
      </c>
      <c r="R717" s="11" t="s">
        <v>451</v>
      </c>
      <c r="S717" s="26">
        <v>10043385</v>
      </c>
      <c r="T717" s="26"/>
      <c r="U717" s="26"/>
      <c r="V717" s="26">
        <v>10043385</v>
      </c>
      <c r="W717" s="11" t="str">
        <f>VLOOKUP(MONTH(J717),'PLANO DISPONIBILIDADES 28-04-20'!$W$2:$X$13,2,0)</f>
        <v>MAYO</v>
      </c>
      <c r="X717" s="11" t="str">
        <f>VLOOKUP(L717,'PLANO PREDIS EJECUCIONES'!$J$2:$Y$217,16,0)</f>
        <v>3-3-1-15-07-43-7501-191</v>
      </c>
    </row>
    <row r="718" spans="1:24" x14ac:dyDescent="0.25">
      <c r="A718" s="11">
        <v>2018</v>
      </c>
      <c r="B718" s="11">
        <v>136</v>
      </c>
      <c r="C718" s="11">
        <v>1</v>
      </c>
      <c r="D718" s="11" t="s">
        <v>601</v>
      </c>
      <c r="E718" s="11" t="s">
        <v>890</v>
      </c>
      <c r="F718" s="11" t="s">
        <v>890</v>
      </c>
      <c r="G718" s="11" t="s">
        <v>542</v>
      </c>
      <c r="H718" s="11">
        <v>0</v>
      </c>
      <c r="I718" s="11">
        <v>216</v>
      </c>
      <c r="J718" s="225">
        <v>43224</v>
      </c>
      <c r="K718" s="225">
        <v>43224</v>
      </c>
      <c r="L718" s="11">
        <v>16</v>
      </c>
      <c r="M718" s="11">
        <v>83</v>
      </c>
      <c r="N718" s="11" t="s">
        <v>413</v>
      </c>
      <c r="O718" s="11">
        <v>26</v>
      </c>
      <c r="P718" s="11" t="s">
        <v>541</v>
      </c>
      <c r="Q718" s="11">
        <v>52829099</v>
      </c>
      <c r="R718" s="11" t="s">
        <v>437</v>
      </c>
      <c r="S718" s="26">
        <v>7365149</v>
      </c>
      <c r="T718" s="26"/>
      <c r="U718" s="26"/>
      <c r="V718" s="26">
        <v>7365149</v>
      </c>
      <c r="W718" s="11" t="str">
        <f>VLOOKUP(MONTH(J718),'PLANO DISPONIBILIDADES 28-04-20'!$W$2:$X$13,2,0)</f>
        <v>MAYO</v>
      </c>
      <c r="X718" s="11" t="str">
        <f>VLOOKUP(L718,'PLANO PREDIS EJECUCIONES'!$J$2:$Y$217,16,0)</f>
        <v>3-3-1-15-07-43-7501-191</v>
      </c>
    </row>
    <row r="719" spans="1:24" x14ac:dyDescent="0.25">
      <c r="A719" s="11">
        <v>2018</v>
      </c>
      <c r="B719" s="11">
        <v>136</v>
      </c>
      <c r="C719" s="11">
        <v>1</v>
      </c>
      <c r="D719" s="11" t="s">
        <v>601</v>
      </c>
      <c r="E719" s="11" t="s">
        <v>890</v>
      </c>
      <c r="F719" s="11" t="s">
        <v>890</v>
      </c>
      <c r="G719" s="11" t="s">
        <v>542</v>
      </c>
      <c r="H719" s="11">
        <v>0</v>
      </c>
      <c r="I719" s="11">
        <v>217</v>
      </c>
      <c r="J719" s="225">
        <v>43224</v>
      </c>
      <c r="K719" s="225">
        <v>43224</v>
      </c>
      <c r="L719" s="11">
        <v>34</v>
      </c>
      <c r="M719" s="11">
        <v>79</v>
      </c>
      <c r="N719" s="11" t="s">
        <v>413</v>
      </c>
      <c r="O719" s="11">
        <v>29</v>
      </c>
      <c r="P719" s="11" t="s">
        <v>541</v>
      </c>
      <c r="Q719" s="11">
        <v>41424560</v>
      </c>
      <c r="R719" s="11" t="s">
        <v>444</v>
      </c>
      <c r="S719" s="26">
        <v>7365149</v>
      </c>
      <c r="T719" s="26"/>
      <c r="U719" s="26"/>
      <c r="V719" s="26">
        <v>7365149</v>
      </c>
      <c r="W719" s="11" t="str">
        <f>VLOOKUP(MONTH(J719),'PLANO DISPONIBILIDADES 28-04-20'!$W$2:$X$13,2,0)</f>
        <v>MAYO</v>
      </c>
      <c r="X719" s="11" t="str">
        <f>VLOOKUP(L719,'PLANO PREDIS EJECUCIONES'!$J$2:$Y$217,16,0)</f>
        <v>3-3-1-15-07-43-7501-191</v>
      </c>
    </row>
    <row r="720" spans="1:24" x14ac:dyDescent="0.25">
      <c r="A720" s="11">
        <v>2018</v>
      </c>
      <c r="B720" s="11">
        <v>136</v>
      </c>
      <c r="C720" s="11">
        <v>1</v>
      </c>
      <c r="D720" s="11" t="s">
        <v>601</v>
      </c>
      <c r="E720" s="11" t="s">
        <v>890</v>
      </c>
      <c r="F720" s="11" t="s">
        <v>890</v>
      </c>
      <c r="G720" s="11" t="s">
        <v>542</v>
      </c>
      <c r="H720" s="11">
        <v>0</v>
      </c>
      <c r="I720" s="11">
        <v>218</v>
      </c>
      <c r="J720" s="225">
        <v>43224</v>
      </c>
      <c r="K720" s="225">
        <v>43224</v>
      </c>
      <c r="L720" s="11">
        <v>8</v>
      </c>
      <c r="M720" s="11">
        <v>17</v>
      </c>
      <c r="N720" s="11" t="s">
        <v>413</v>
      </c>
      <c r="O720" s="11">
        <v>1</v>
      </c>
      <c r="P720" s="11" t="s">
        <v>541</v>
      </c>
      <c r="Q720" s="11">
        <v>80778170</v>
      </c>
      <c r="R720" s="11" t="s">
        <v>431</v>
      </c>
      <c r="S720" s="26">
        <v>8704267</v>
      </c>
      <c r="T720" s="26"/>
      <c r="U720" s="26"/>
      <c r="V720" s="26">
        <v>8704267</v>
      </c>
      <c r="W720" s="11" t="str">
        <f>VLOOKUP(MONTH(J720),'PLANO DISPONIBILIDADES 28-04-20'!$W$2:$X$13,2,0)</f>
        <v>MAYO</v>
      </c>
      <c r="X720" s="11" t="str">
        <f>VLOOKUP(L720,'PLANO PREDIS EJECUCIONES'!$J$2:$Y$217,16,0)</f>
        <v>3-3-1-15-07-43-7501-191</v>
      </c>
    </row>
    <row r="721" spans="1:24" x14ac:dyDescent="0.25">
      <c r="A721" s="11">
        <v>2018</v>
      </c>
      <c r="B721" s="11">
        <v>136</v>
      </c>
      <c r="C721" s="11">
        <v>1</v>
      </c>
      <c r="D721" s="11" t="s">
        <v>601</v>
      </c>
      <c r="E721" s="11" t="s">
        <v>890</v>
      </c>
      <c r="F721" s="11" t="s">
        <v>890</v>
      </c>
      <c r="G721" s="11" t="s">
        <v>542</v>
      </c>
      <c r="H721" s="11">
        <v>0</v>
      </c>
      <c r="I721" s="11">
        <v>221</v>
      </c>
      <c r="J721" s="225">
        <v>43224</v>
      </c>
      <c r="K721" s="225">
        <v>43224</v>
      </c>
      <c r="L721" s="11">
        <v>14</v>
      </c>
      <c r="M721" s="11">
        <v>44</v>
      </c>
      <c r="N721" s="11" t="s">
        <v>413</v>
      </c>
      <c r="O721" s="11">
        <v>11</v>
      </c>
      <c r="P721" s="11" t="s">
        <v>541</v>
      </c>
      <c r="Q721" s="11">
        <v>1023916955</v>
      </c>
      <c r="R721" s="11" t="s">
        <v>436</v>
      </c>
      <c r="S721" s="26">
        <v>6026031</v>
      </c>
      <c r="T721" s="26"/>
      <c r="U721" s="26"/>
      <c r="V721" s="26">
        <v>6026031</v>
      </c>
      <c r="W721" s="11" t="str">
        <f>VLOOKUP(MONTH(J721),'PLANO DISPONIBILIDADES 28-04-20'!$W$2:$X$13,2,0)</f>
        <v>MAYO</v>
      </c>
      <c r="X721" s="11" t="str">
        <f>VLOOKUP(L721,'PLANO PREDIS EJECUCIONES'!$J$2:$Y$217,16,0)</f>
        <v>3-3-1-15-07-43-7501-191</v>
      </c>
    </row>
    <row r="722" spans="1:24" x14ac:dyDescent="0.25">
      <c r="A722" s="11">
        <v>2018</v>
      </c>
      <c r="B722" s="11">
        <v>136</v>
      </c>
      <c r="C722" s="11">
        <v>1</v>
      </c>
      <c r="D722" s="11" t="s">
        <v>601</v>
      </c>
      <c r="E722" s="11" t="s">
        <v>890</v>
      </c>
      <c r="F722" s="11" t="s">
        <v>890</v>
      </c>
      <c r="G722" s="11" t="s">
        <v>542</v>
      </c>
      <c r="H722" s="11">
        <v>0</v>
      </c>
      <c r="I722" s="11">
        <v>222</v>
      </c>
      <c r="J722" s="225">
        <v>43224</v>
      </c>
      <c r="K722" s="225">
        <v>43224</v>
      </c>
      <c r="L722" s="11">
        <v>9</v>
      </c>
      <c r="M722" s="11">
        <v>45</v>
      </c>
      <c r="N722" s="11" t="s">
        <v>413</v>
      </c>
      <c r="O722" s="11">
        <v>7</v>
      </c>
      <c r="P722" s="11" t="s">
        <v>541</v>
      </c>
      <c r="Q722" s="11">
        <v>1015398025</v>
      </c>
      <c r="R722" s="11" t="s">
        <v>432</v>
      </c>
      <c r="S722" s="26">
        <v>6026031</v>
      </c>
      <c r="T722" s="26"/>
      <c r="U722" s="26"/>
      <c r="V722" s="26">
        <v>6026031</v>
      </c>
      <c r="W722" s="11" t="str">
        <f>VLOOKUP(MONTH(J722),'PLANO DISPONIBILIDADES 28-04-20'!$W$2:$X$13,2,0)</f>
        <v>MAYO</v>
      </c>
      <c r="X722" s="11" t="str">
        <f>VLOOKUP(L722,'PLANO PREDIS EJECUCIONES'!$J$2:$Y$217,16,0)</f>
        <v>3-3-1-15-07-43-7501-191</v>
      </c>
    </row>
    <row r="723" spans="1:24" x14ac:dyDescent="0.25">
      <c r="A723" s="11">
        <v>2018</v>
      </c>
      <c r="B723" s="11">
        <v>136</v>
      </c>
      <c r="C723" s="11">
        <v>1</v>
      </c>
      <c r="D723" s="11" t="s">
        <v>601</v>
      </c>
      <c r="E723" s="11" t="s">
        <v>890</v>
      </c>
      <c r="F723" s="11" t="s">
        <v>890</v>
      </c>
      <c r="G723" s="11" t="s">
        <v>542</v>
      </c>
      <c r="H723" s="11">
        <v>0</v>
      </c>
      <c r="I723" s="11">
        <v>224</v>
      </c>
      <c r="J723" s="225">
        <v>43224</v>
      </c>
      <c r="K723" s="225">
        <v>43224</v>
      </c>
      <c r="L723" s="11">
        <v>63</v>
      </c>
      <c r="M723" s="11">
        <v>94</v>
      </c>
      <c r="N723" s="11" t="s">
        <v>439</v>
      </c>
      <c r="O723" s="11">
        <v>71</v>
      </c>
      <c r="P723" s="11" t="s">
        <v>541</v>
      </c>
      <c r="Q723" s="11">
        <v>1032449028</v>
      </c>
      <c r="R723" s="11" t="s">
        <v>462</v>
      </c>
      <c r="S723" s="26">
        <v>2678236</v>
      </c>
      <c r="T723" s="26"/>
      <c r="U723" s="26"/>
      <c r="V723" s="26">
        <v>2678236</v>
      </c>
      <c r="W723" s="11" t="str">
        <f>VLOOKUP(MONTH(J723),'PLANO DISPONIBILIDADES 28-04-20'!$W$2:$X$13,2,0)</f>
        <v>MAYO</v>
      </c>
      <c r="X723" s="11" t="str">
        <f>VLOOKUP(L723,'PLANO PREDIS EJECUCIONES'!$J$2:$Y$217,16,0)</f>
        <v>3-3-1-15-07-43-7501-191</v>
      </c>
    </row>
    <row r="724" spans="1:24" x14ac:dyDescent="0.25">
      <c r="A724" s="11">
        <v>2018</v>
      </c>
      <c r="B724" s="11">
        <v>136</v>
      </c>
      <c r="C724" s="11">
        <v>1</v>
      </c>
      <c r="D724" s="11" t="s">
        <v>601</v>
      </c>
      <c r="E724" s="11" t="s">
        <v>890</v>
      </c>
      <c r="F724" s="11" t="s">
        <v>890</v>
      </c>
      <c r="G724" s="11" t="s">
        <v>542</v>
      </c>
      <c r="H724" s="11">
        <v>0</v>
      </c>
      <c r="I724" s="11">
        <v>231</v>
      </c>
      <c r="J724" s="225">
        <v>43230</v>
      </c>
      <c r="K724" s="225">
        <v>43230</v>
      </c>
      <c r="L724" s="11">
        <v>43</v>
      </c>
      <c r="M724" s="11">
        <v>47</v>
      </c>
      <c r="N724" s="11" t="s">
        <v>413</v>
      </c>
      <c r="O724" s="11">
        <v>10</v>
      </c>
      <c r="P724" s="11" t="s">
        <v>541</v>
      </c>
      <c r="Q724" s="11">
        <v>79396575</v>
      </c>
      <c r="R724" s="11" t="s">
        <v>453</v>
      </c>
      <c r="S724" s="26">
        <v>10043385</v>
      </c>
      <c r="T724" s="26"/>
      <c r="U724" s="26"/>
      <c r="V724" s="26">
        <v>10043385</v>
      </c>
      <c r="W724" s="11" t="str">
        <f>VLOOKUP(MONTH(J724),'PLANO DISPONIBILIDADES 28-04-20'!$W$2:$X$13,2,0)</f>
        <v>MAYO</v>
      </c>
      <c r="X724" s="11" t="str">
        <f>VLOOKUP(L724,'PLANO PREDIS EJECUCIONES'!$J$2:$Y$217,16,0)</f>
        <v>3-3-1-15-07-43-7501-191</v>
      </c>
    </row>
    <row r="725" spans="1:24" x14ac:dyDescent="0.25">
      <c r="A725" s="11">
        <v>2018</v>
      </c>
      <c r="B725" s="11">
        <v>136</v>
      </c>
      <c r="C725" s="11">
        <v>1</v>
      </c>
      <c r="D725" s="11" t="s">
        <v>601</v>
      </c>
      <c r="E725" s="11" t="s">
        <v>890</v>
      </c>
      <c r="F725" s="11" t="s">
        <v>890</v>
      </c>
      <c r="G725" s="11" t="s">
        <v>542</v>
      </c>
      <c r="H725" s="11">
        <v>0</v>
      </c>
      <c r="I725" s="11">
        <v>232</v>
      </c>
      <c r="J725" s="225">
        <v>43230</v>
      </c>
      <c r="K725" s="225">
        <v>43230</v>
      </c>
      <c r="L725" s="11">
        <v>35</v>
      </c>
      <c r="M725" s="11">
        <v>82</v>
      </c>
      <c r="N725" s="11" t="s">
        <v>439</v>
      </c>
      <c r="O725" s="11">
        <v>35</v>
      </c>
      <c r="P725" s="11" t="s">
        <v>541</v>
      </c>
      <c r="Q725" s="11">
        <v>51848008</v>
      </c>
      <c r="R725" s="11" t="s">
        <v>545</v>
      </c>
      <c r="S725" s="26">
        <v>2678236</v>
      </c>
      <c r="T725" s="26"/>
      <c r="U725" s="26"/>
      <c r="V725" s="26">
        <v>2678236</v>
      </c>
      <c r="W725" s="11" t="str">
        <f>VLOOKUP(MONTH(J725),'PLANO DISPONIBILIDADES 28-04-20'!$W$2:$X$13,2,0)</f>
        <v>MAYO</v>
      </c>
      <c r="X725" s="11" t="str">
        <f>VLOOKUP(L725,'PLANO PREDIS EJECUCIONES'!$J$2:$Y$217,16,0)</f>
        <v>3-3-1-15-07-43-7501-191</v>
      </c>
    </row>
    <row r="726" spans="1:24" x14ac:dyDescent="0.25">
      <c r="A726" s="11">
        <v>2018</v>
      </c>
      <c r="B726" s="11">
        <v>136</v>
      </c>
      <c r="C726" s="11">
        <v>1</v>
      </c>
      <c r="D726" s="11" t="s">
        <v>601</v>
      </c>
      <c r="E726" s="11" t="s">
        <v>890</v>
      </c>
      <c r="F726" s="11" t="s">
        <v>890</v>
      </c>
      <c r="G726" s="11" t="s">
        <v>542</v>
      </c>
      <c r="H726" s="11">
        <v>0</v>
      </c>
      <c r="I726" s="11">
        <v>233</v>
      </c>
      <c r="J726" s="225">
        <v>43228</v>
      </c>
      <c r="K726" s="225">
        <v>43228</v>
      </c>
      <c r="L726" s="11">
        <v>12</v>
      </c>
      <c r="M726" s="11">
        <v>84</v>
      </c>
      <c r="N726" s="11" t="s">
        <v>413</v>
      </c>
      <c r="O726" s="11">
        <v>18</v>
      </c>
      <c r="P726" s="11" t="s">
        <v>541</v>
      </c>
      <c r="Q726" s="11">
        <v>53080855</v>
      </c>
      <c r="R726" s="11" t="s">
        <v>434</v>
      </c>
      <c r="S726" s="26">
        <v>4017354</v>
      </c>
      <c r="T726" s="26"/>
      <c r="U726" s="26"/>
      <c r="V726" s="26">
        <v>4017354</v>
      </c>
      <c r="W726" s="11" t="str">
        <f>VLOOKUP(MONTH(J726),'PLANO DISPONIBILIDADES 28-04-20'!$W$2:$X$13,2,0)</f>
        <v>MAYO</v>
      </c>
      <c r="X726" s="11" t="str">
        <f>VLOOKUP(L726,'PLANO PREDIS EJECUCIONES'!$J$2:$Y$217,16,0)</f>
        <v>3-3-1-15-07-43-7501-191</v>
      </c>
    </row>
    <row r="727" spans="1:24" x14ac:dyDescent="0.25">
      <c r="A727" s="11">
        <v>2018</v>
      </c>
      <c r="B727" s="11">
        <v>136</v>
      </c>
      <c r="C727" s="11">
        <v>1</v>
      </c>
      <c r="D727" s="11" t="s">
        <v>601</v>
      </c>
      <c r="E727" s="11" t="s">
        <v>890</v>
      </c>
      <c r="F727" s="11" t="s">
        <v>890</v>
      </c>
      <c r="G727" s="11" t="s">
        <v>542</v>
      </c>
      <c r="H727" s="11">
        <v>0</v>
      </c>
      <c r="I727" s="11">
        <v>234</v>
      </c>
      <c r="J727" s="225">
        <v>43228</v>
      </c>
      <c r="K727" s="225">
        <v>43228</v>
      </c>
      <c r="L727" s="11">
        <v>18</v>
      </c>
      <c r="M727" s="11">
        <v>81</v>
      </c>
      <c r="N727" s="11" t="s">
        <v>439</v>
      </c>
      <c r="O727" s="11">
        <v>27</v>
      </c>
      <c r="P727" s="11" t="s">
        <v>541</v>
      </c>
      <c r="Q727" s="11">
        <v>1121844120</v>
      </c>
      <c r="R727" s="11" t="s">
        <v>602</v>
      </c>
      <c r="S727" s="26">
        <v>2678236</v>
      </c>
      <c r="T727" s="26"/>
      <c r="U727" s="26"/>
      <c r="V727" s="26">
        <v>2678236</v>
      </c>
      <c r="W727" s="11" t="str">
        <f>VLOOKUP(MONTH(J727),'PLANO DISPONIBILIDADES 28-04-20'!$W$2:$X$13,2,0)</f>
        <v>MAYO</v>
      </c>
      <c r="X727" s="11" t="str">
        <f>VLOOKUP(L727,'PLANO PREDIS EJECUCIONES'!$J$2:$Y$217,16,0)</f>
        <v>3-3-1-15-07-43-7501-191</v>
      </c>
    </row>
    <row r="728" spans="1:24" x14ac:dyDescent="0.25">
      <c r="A728" s="11">
        <v>2018</v>
      </c>
      <c r="B728" s="11">
        <v>136</v>
      </c>
      <c r="C728" s="11">
        <v>1</v>
      </c>
      <c r="D728" s="11" t="s">
        <v>601</v>
      </c>
      <c r="E728" s="11" t="s">
        <v>890</v>
      </c>
      <c r="F728" s="11" t="s">
        <v>890</v>
      </c>
      <c r="G728" s="11" t="s">
        <v>542</v>
      </c>
      <c r="H728" s="11">
        <v>0</v>
      </c>
      <c r="I728" s="11">
        <v>236</v>
      </c>
      <c r="J728" s="225">
        <v>43228</v>
      </c>
      <c r="K728" s="225">
        <v>43228</v>
      </c>
      <c r="L728" s="11">
        <v>49</v>
      </c>
      <c r="M728" s="11">
        <v>20</v>
      </c>
      <c r="N728" s="11" t="s">
        <v>413</v>
      </c>
      <c r="O728" s="11">
        <v>63</v>
      </c>
      <c r="P728" s="11" t="s">
        <v>541</v>
      </c>
      <c r="Q728" s="11">
        <v>80769128</v>
      </c>
      <c r="R728" s="11" t="s">
        <v>457</v>
      </c>
      <c r="S728" s="26">
        <v>9373826</v>
      </c>
      <c r="T728" s="26"/>
      <c r="U728" s="26"/>
      <c r="V728" s="26">
        <v>9373826</v>
      </c>
      <c r="W728" s="11" t="str">
        <f>VLOOKUP(MONTH(J728),'PLANO DISPONIBILIDADES 28-04-20'!$W$2:$X$13,2,0)</f>
        <v>MAYO</v>
      </c>
      <c r="X728" s="11" t="str">
        <f>VLOOKUP(L728,'PLANO PREDIS EJECUCIONES'!$J$2:$Y$217,16,0)</f>
        <v>3-3-1-15-07-43-7501-191</v>
      </c>
    </row>
    <row r="729" spans="1:24" x14ac:dyDescent="0.25">
      <c r="A729" s="11">
        <v>2018</v>
      </c>
      <c r="B729" s="11">
        <v>136</v>
      </c>
      <c r="C729" s="11">
        <v>1</v>
      </c>
      <c r="D729" s="11" t="s">
        <v>601</v>
      </c>
      <c r="E729" s="11" t="s">
        <v>890</v>
      </c>
      <c r="F729" s="11" t="s">
        <v>890</v>
      </c>
      <c r="G729" s="11" t="s">
        <v>542</v>
      </c>
      <c r="H729" s="11">
        <v>0</v>
      </c>
      <c r="I729" s="11">
        <v>246</v>
      </c>
      <c r="J729" s="225">
        <v>43230</v>
      </c>
      <c r="K729" s="225">
        <v>43230</v>
      </c>
      <c r="L729" s="11">
        <v>37</v>
      </c>
      <c r="M729" s="11">
        <v>71</v>
      </c>
      <c r="N729" s="11" t="s">
        <v>413</v>
      </c>
      <c r="O729" s="11">
        <v>38</v>
      </c>
      <c r="P729" s="11" t="s">
        <v>541</v>
      </c>
      <c r="Q729" s="11">
        <v>1032370326</v>
      </c>
      <c r="R729" s="11" t="s">
        <v>447</v>
      </c>
      <c r="S729" s="26">
        <v>5356472</v>
      </c>
      <c r="T729" s="26"/>
      <c r="U729" s="26"/>
      <c r="V729" s="26">
        <v>5356472</v>
      </c>
      <c r="W729" s="11" t="str">
        <f>VLOOKUP(MONTH(J729),'PLANO DISPONIBILIDADES 28-04-20'!$W$2:$X$13,2,0)</f>
        <v>MAYO</v>
      </c>
      <c r="X729" s="11" t="str">
        <f>VLOOKUP(L729,'PLANO PREDIS EJECUCIONES'!$J$2:$Y$217,16,0)</f>
        <v>3-3-1-15-07-43-7501-191</v>
      </c>
    </row>
    <row r="730" spans="1:24" x14ac:dyDescent="0.25">
      <c r="A730" s="11">
        <v>2018</v>
      </c>
      <c r="B730" s="11">
        <v>136</v>
      </c>
      <c r="C730" s="11">
        <v>1</v>
      </c>
      <c r="D730" s="11" t="s">
        <v>601</v>
      </c>
      <c r="E730" s="11" t="s">
        <v>890</v>
      </c>
      <c r="F730" s="11" t="s">
        <v>890</v>
      </c>
      <c r="G730" s="11" t="s">
        <v>542</v>
      </c>
      <c r="H730" s="11">
        <v>0</v>
      </c>
      <c r="I730" s="11">
        <v>247</v>
      </c>
      <c r="J730" s="225">
        <v>43230</v>
      </c>
      <c r="K730" s="225">
        <v>43230</v>
      </c>
      <c r="L730" s="11">
        <v>52</v>
      </c>
      <c r="M730" s="11">
        <v>18</v>
      </c>
      <c r="N730" s="11" t="s">
        <v>413</v>
      </c>
      <c r="O730" s="11">
        <v>55</v>
      </c>
      <c r="P730" s="11" t="s">
        <v>541</v>
      </c>
      <c r="Q730" s="11">
        <v>1118820062</v>
      </c>
      <c r="R730" s="11" t="s">
        <v>458</v>
      </c>
      <c r="S730" s="26">
        <v>7365149</v>
      </c>
      <c r="T730" s="26"/>
      <c r="U730" s="26"/>
      <c r="V730" s="26">
        <v>7365149</v>
      </c>
      <c r="W730" s="11" t="str">
        <f>VLOOKUP(MONTH(J730),'PLANO DISPONIBILIDADES 28-04-20'!$W$2:$X$13,2,0)</f>
        <v>MAYO</v>
      </c>
      <c r="X730" s="11" t="str">
        <f>VLOOKUP(L730,'PLANO PREDIS EJECUCIONES'!$J$2:$Y$217,16,0)</f>
        <v>3-3-1-15-07-43-7501-191</v>
      </c>
    </row>
    <row r="731" spans="1:24" x14ac:dyDescent="0.25">
      <c r="A731" s="11">
        <v>2018</v>
      </c>
      <c r="B731" s="11">
        <v>136</v>
      </c>
      <c r="C731" s="11">
        <v>1</v>
      </c>
      <c r="D731" s="11" t="s">
        <v>601</v>
      </c>
      <c r="E731" s="11" t="s">
        <v>890</v>
      </c>
      <c r="F731" s="11" t="s">
        <v>890</v>
      </c>
      <c r="G731" s="11" t="s">
        <v>542</v>
      </c>
      <c r="H731" s="11">
        <v>0</v>
      </c>
      <c r="I731" s="11">
        <v>248</v>
      </c>
      <c r="J731" s="225">
        <v>43230</v>
      </c>
      <c r="K731" s="225">
        <v>43230</v>
      </c>
      <c r="L731" s="11">
        <v>66</v>
      </c>
      <c r="M731" s="11">
        <v>78</v>
      </c>
      <c r="N731" s="11" t="s">
        <v>413</v>
      </c>
      <c r="O731" s="11">
        <v>78</v>
      </c>
      <c r="P731" s="11" t="s">
        <v>543</v>
      </c>
      <c r="Q731" s="11">
        <v>900368799</v>
      </c>
      <c r="R731" s="11" t="s">
        <v>463</v>
      </c>
      <c r="S731" s="26">
        <v>10043385</v>
      </c>
      <c r="T731" s="26"/>
      <c r="U731" s="26"/>
      <c r="V731" s="26">
        <v>10043385</v>
      </c>
      <c r="W731" s="11" t="str">
        <f>VLOOKUP(MONTH(J731),'PLANO DISPONIBILIDADES 28-04-20'!$W$2:$X$13,2,0)</f>
        <v>MAYO</v>
      </c>
      <c r="X731" s="11" t="str">
        <f>VLOOKUP(L731,'PLANO PREDIS EJECUCIONES'!$J$2:$Y$217,16,0)</f>
        <v>3-3-1-15-07-43-7501-191</v>
      </c>
    </row>
    <row r="732" spans="1:24" x14ac:dyDescent="0.25">
      <c r="A732" s="11">
        <v>2018</v>
      </c>
      <c r="B732" s="11">
        <v>136</v>
      </c>
      <c r="C732" s="11">
        <v>1</v>
      </c>
      <c r="D732" s="11" t="s">
        <v>601</v>
      </c>
      <c r="E732" s="11" t="s">
        <v>890</v>
      </c>
      <c r="F732" s="11" t="s">
        <v>890</v>
      </c>
      <c r="G732" s="11" t="s">
        <v>542</v>
      </c>
      <c r="H732" s="11">
        <v>0</v>
      </c>
      <c r="I732" s="11">
        <v>254</v>
      </c>
      <c r="J732" s="225">
        <v>43230</v>
      </c>
      <c r="K732" s="225">
        <v>43230</v>
      </c>
      <c r="L732" s="11">
        <v>21</v>
      </c>
      <c r="M732" s="11">
        <v>70</v>
      </c>
      <c r="N732" s="11" t="s">
        <v>413</v>
      </c>
      <c r="O732" s="11">
        <v>43</v>
      </c>
      <c r="P732" s="11" t="s">
        <v>541</v>
      </c>
      <c r="Q732" s="11">
        <v>1019004199</v>
      </c>
      <c r="R732" s="11" t="s">
        <v>440</v>
      </c>
      <c r="S732" s="26">
        <v>4017354</v>
      </c>
      <c r="T732" s="26"/>
      <c r="U732" s="26"/>
      <c r="V732" s="26">
        <v>4017354</v>
      </c>
      <c r="W732" s="11" t="str">
        <f>VLOOKUP(MONTH(J732),'PLANO DISPONIBILIDADES 28-04-20'!$W$2:$X$13,2,0)</f>
        <v>MAYO</v>
      </c>
      <c r="X732" s="11" t="str">
        <f>VLOOKUP(L732,'PLANO PREDIS EJECUCIONES'!$J$2:$Y$217,16,0)</f>
        <v>3-3-1-15-07-43-7501-191</v>
      </c>
    </row>
    <row r="733" spans="1:24" x14ac:dyDescent="0.25">
      <c r="A733" s="11">
        <v>2018</v>
      </c>
      <c r="B733" s="11">
        <v>136</v>
      </c>
      <c r="C733" s="11">
        <v>1</v>
      </c>
      <c r="D733" s="11" t="s">
        <v>601</v>
      </c>
      <c r="E733" s="11" t="s">
        <v>890</v>
      </c>
      <c r="F733" s="11" t="s">
        <v>890</v>
      </c>
      <c r="G733" s="11" t="s">
        <v>542</v>
      </c>
      <c r="H733" s="11">
        <v>0</v>
      </c>
      <c r="I733" s="11">
        <v>255</v>
      </c>
      <c r="J733" s="225">
        <v>43230</v>
      </c>
      <c r="K733" s="225">
        <v>43230</v>
      </c>
      <c r="L733" s="11">
        <v>38</v>
      </c>
      <c r="M733" s="11">
        <v>69</v>
      </c>
      <c r="N733" s="11" t="s">
        <v>413</v>
      </c>
      <c r="O733" s="11">
        <v>37</v>
      </c>
      <c r="P733" s="11" t="s">
        <v>541</v>
      </c>
      <c r="Q733" s="11">
        <v>1013631741</v>
      </c>
      <c r="R733" s="11" t="s">
        <v>448</v>
      </c>
      <c r="S733" s="26">
        <v>5356472</v>
      </c>
      <c r="T733" s="26"/>
      <c r="U733" s="26"/>
      <c r="V733" s="26">
        <v>5356472</v>
      </c>
      <c r="W733" s="11" t="str">
        <f>VLOOKUP(MONTH(J733),'PLANO DISPONIBILIDADES 28-04-20'!$W$2:$X$13,2,0)</f>
        <v>MAYO</v>
      </c>
      <c r="X733" s="11" t="str">
        <f>VLOOKUP(L733,'PLANO PREDIS EJECUCIONES'!$J$2:$Y$217,16,0)</f>
        <v>3-3-1-15-07-43-7501-191</v>
      </c>
    </row>
    <row r="734" spans="1:24" x14ac:dyDescent="0.25">
      <c r="A734" s="11">
        <v>2018</v>
      </c>
      <c r="B734" s="11">
        <v>136</v>
      </c>
      <c r="C734" s="11">
        <v>1</v>
      </c>
      <c r="D734" s="11" t="s">
        <v>601</v>
      </c>
      <c r="E734" s="11" t="s">
        <v>890</v>
      </c>
      <c r="F734" s="11" t="s">
        <v>890</v>
      </c>
      <c r="G734" s="11" t="s">
        <v>542</v>
      </c>
      <c r="H734" s="11">
        <v>0</v>
      </c>
      <c r="I734" s="11">
        <v>256</v>
      </c>
      <c r="J734" s="225">
        <v>43230</v>
      </c>
      <c r="K734" s="225">
        <v>43230</v>
      </c>
      <c r="L734" s="11">
        <v>42</v>
      </c>
      <c r="M734" s="11">
        <v>67</v>
      </c>
      <c r="N734" s="11" t="s">
        <v>413</v>
      </c>
      <c r="O734" s="11">
        <v>39</v>
      </c>
      <c r="P734" s="11" t="s">
        <v>541</v>
      </c>
      <c r="Q734" s="11">
        <v>79297972</v>
      </c>
      <c r="R734" s="11" t="s">
        <v>452</v>
      </c>
      <c r="S734" s="26">
        <v>10043385</v>
      </c>
      <c r="T734" s="26"/>
      <c r="U734" s="26"/>
      <c r="V734" s="26">
        <v>10043385</v>
      </c>
      <c r="W734" s="11" t="str">
        <f>VLOOKUP(MONTH(J734),'PLANO DISPONIBILIDADES 28-04-20'!$W$2:$X$13,2,0)</f>
        <v>MAYO</v>
      </c>
      <c r="X734" s="11" t="str">
        <f>VLOOKUP(L734,'PLANO PREDIS EJECUCIONES'!$J$2:$Y$217,16,0)</f>
        <v>3-3-1-15-07-43-7501-191</v>
      </c>
    </row>
    <row r="735" spans="1:24" x14ac:dyDescent="0.25">
      <c r="A735" s="11">
        <v>2018</v>
      </c>
      <c r="B735" s="11">
        <v>136</v>
      </c>
      <c r="C735" s="11">
        <v>1</v>
      </c>
      <c r="D735" s="11" t="s">
        <v>601</v>
      </c>
      <c r="E735" s="11" t="s">
        <v>890</v>
      </c>
      <c r="F735" s="11" t="s">
        <v>890</v>
      </c>
      <c r="G735" s="11" t="s">
        <v>542</v>
      </c>
      <c r="H735" s="11">
        <v>0</v>
      </c>
      <c r="I735" s="11">
        <v>257</v>
      </c>
      <c r="J735" s="225">
        <v>43230</v>
      </c>
      <c r="K735" s="225">
        <v>43230</v>
      </c>
      <c r="L735" s="11">
        <v>39</v>
      </c>
      <c r="M735" s="11">
        <v>68</v>
      </c>
      <c r="N735" s="11" t="s">
        <v>413</v>
      </c>
      <c r="O735" s="11">
        <v>41</v>
      </c>
      <c r="P735" s="11" t="s">
        <v>541</v>
      </c>
      <c r="Q735" s="11">
        <v>79690696</v>
      </c>
      <c r="R735" s="11" t="s">
        <v>449</v>
      </c>
      <c r="S735" s="26">
        <v>10043385</v>
      </c>
      <c r="T735" s="26"/>
      <c r="U735" s="26"/>
      <c r="V735" s="26">
        <v>10043385</v>
      </c>
      <c r="W735" s="11" t="str">
        <f>VLOOKUP(MONTH(J735),'PLANO DISPONIBILIDADES 28-04-20'!$W$2:$X$13,2,0)</f>
        <v>MAYO</v>
      </c>
      <c r="X735" s="11" t="str">
        <f>VLOOKUP(L735,'PLANO PREDIS EJECUCIONES'!$J$2:$Y$217,16,0)</f>
        <v>3-3-1-15-07-43-7501-191</v>
      </c>
    </row>
    <row r="736" spans="1:24" x14ac:dyDescent="0.25">
      <c r="A736" s="11">
        <v>2018</v>
      </c>
      <c r="B736" s="11">
        <v>136</v>
      </c>
      <c r="C736" s="11">
        <v>1</v>
      </c>
      <c r="D736" s="11" t="s">
        <v>601</v>
      </c>
      <c r="E736" s="11" t="s">
        <v>890</v>
      </c>
      <c r="F736" s="11" t="s">
        <v>890</v>
      </c>
      <c r="G736" s="11" t="s">
        <v>542</v>
      </c>
      <c r="H736" s="11">
        <v>0</v>
      </c>
      <c r="I736" s="11">
        <v>258</v>
      </c>
      <c r="J736" s="225">
        <v>43230</v>
      </c>
      <c r="K736" s="225">
        <v>43230</v>
      </c>
      <c r="L736" s="11">
        <v>57</v>
      </c>
      <c r="M736" s="11">
        <v>105</v>
      </c>
      <c r="N736" s="11" t="s">
        <v>413</v>
      </c>
      <c r="O736" s="11">
        <v>65</v>
      </c>
      <c r="P736" s="11" t="s">
        <v>541</v>
      </c>
      <c r="Q736" s="11">
        <v>32670457</v>
      </c>
      <c r="R736" s="11" t="s">
        <v>461</v>
      </c>
      <c r="S736" s="26">
        <v>9373826</v>
      </c>
      <c r="T736" s="26"/>
      <c r="U736" s="26"/>
      <c r="V736" s="26">
        <v>9373826</v>
      </c>
      <c r="W736" s="11" t="str">
        <f>VLOOKUP(MONTH(J736),'PLANO DISPONIBILIDADES 28-04-20'!$W$2:$X$13,2,0)</f>
        <v>MAYO</v>
      </c>
      <c r="X736" s="11" t="str">
        <f>VLOOKUP(L736,'PLANO PREDIS EJECUCIONES'!$J$2:$Y$217,16,0)</f>
        <v>3-3-1-15-07-43-7501-191</v>
      </c>
    </row>
    <row r="737" spans="1:24" x14ac:dyDescent="0.25">
      <c r="A737" s="11">
        <v>2018</v>
      </c>
      <c r="B737" s="11">
        <v>136</v>
      </c>
      <c r="C737" s="11">
        <v>1</v>
      </c>
      <c r="D737" s="11" t="s">
        <v>601</v>
      </c>
      <c r="E737" s="11" t="s">
        <v>890</v>
      </c>
      <c r="F737" s="11" t="s">
        <v>890</v>
      </c>
      <c r="G737" s="11" t="s">
        <v>542</v>
      </c>
      <c r="H737" s="11">
        <v>0</v>
      </c>
      <c r="I737" s="11">
        <v>259</v>
      </c>
      <c r="J737" s="225">
        <v>43231</v>
      </c>
      <c r="K737" s="225">
        <v>43231</v>
      </c>
      <c r="L737" s="11">
        <v>46</v>
      </c>
      <c r="M737" s="11">
        <v>65</v>
      </c>
      <c r="N737" s="11" t="s">
        <v>413</v>
      </c>
      <c r="O737" s="11">
        <v>40</v>
      </c>
      <c r="P737" s="11" t="s">
        <v>541</v>
      </c>
      <c r="Q737" s="11">
        <v>39046947</v>
      </c>
      <c r="R737" s="11" t="s">
        <v>455</v>
      </c>
      <c r="S737" s="26">
        <v>10043385</v>
      </c>
      <c r="T737" s="26"/>
      <c r="U737" s="26"/>
      <c r="V737" s="26">
        <v>10043385</v>
      </c>
      <c r="W737" s="11" t="str">
        <f>VLOOKUP(MONTH(J737),'PLANO DISPONIBILIDADES 28-04-20'!$W$2:$X$13,2,0)</f>
        <v>MAYO</v>
      </c>
      <c r="X737" s="11" t="str">
        <f>VLOOKUP(L737,'PLANO PREDIS EJECUCIONES'!$J$2:$Y$217,16,0)</f>
        <v>3-3-1-15-07-43-7501-191</v>
      </c>
    </row>
    <row r="738" spans="1:24" x14ac:dyDescent="0.25">
      <c r="A738" s="11">
        <v>2018</v>
      </c>
      <c r="B738" s="11">
        <v>136</v>
      </c>
      <c r="C738" s="11">
        <v>1</v>
      </c>
      <c r="D738" s="11" t="s">
        <v>601</v>
      </c>
      <c r="E738" s="11" t="s">
        <v>890</v>
      </c>
      <c r="F738" s="11" t="s">
        <v>890</v>
      </c>
      <c r="G738" s="11" t="s">
        <v>542</v>
      </c>
      <c r="H738" s="11">
        <v>0</v>
      </c>
      <c r="I738" s="11">
        <v>260</v>
      </c>
      <c r="J738" s="225">
        <v>43231</v>
      </c>
      <c r="K738" s="225">
        <v>43231</v>
      </c>
      <c r="L738" s="11">
        <v>44</v>
      </c>
      <c r="M738" s="11">
        <v>64</v>
      </c>
      <c r="N738" s="11" t="s">
        <v>413</v>
      </c>
      <c r="O738" s="11">
        <v>49</v>
      </c>
      <c r="P738" s="11" t="s">
        <v>541</v>
      </c>
      <c r="Q738" s="11">
        <v>79521789</v>
      </c>
      <c r="R738" s="11" t="s">
        <v>454</v>
      </c>
      <c r="S738" s="26">
        <v>10043385</v>
      </c>
      <c r="T738" s="26"/>
      <c r="U738" s="26"/>
      <c r="V738" s="26">
        <v>10043385</v>
      </c>
      <c r="W738" s="11" t="str">
        <f>VLOOKUP(MONTH(J738),'PLANO DISPONIBILIDADES 28-04-20'!$W$2:$X$13,2,0)</f>
        <v>MAYO</v>
      </c>
      <c r="X738" s="11" t="str">
        <f>VLOOKUP(L738,'PLANO PREDIS EJECUCIONES'!$J$2:$Y$217,16,0)</f>
        <v>3-3-1-15-07-43-7501-191</v>
      </c>
    </row>
    <row r="739" spans="1:24" x14ac:dyDescent="0.25">
      <c r="A739" s="11">
        <v>2018</v>
      </c>
      <c r="B739" s="11">
        <v>136</v>
      </c>
      <c r="C739" s="11">
        <v>1</v>
      </c>
      <c r="D739" s="11" t="s">
        <v>601</v>
      </c>
      <c r="E739" s="11" t="s">
        <v>890</v>
      </c>
      <c r="F739" s="11" t="s">
        <v>890</v>
      </c>
      <c r="G739" s="11" t="s">
        <v>542</v>
      </c>
      <c r="H739" s="11">
        <v>0</v>
      </c>
      <c r="I739" s="11">
        <v>261</v>
      </c>
      <c r="J739" s="225">
        <v>43231</v>
      </c>
      <c r="K739" s="225">
        <v>43231</v>
      </c>
      <c r="L739" s="11">
        <v>36</v>
      </c>
      <c r="M739" s="11">
        <v>85</v>
      </c>
      <c r="N739" s="11" t="s">
        <v>413</v>
      </c>
      <c r="O739" s="11">
        <v>36</v>
      </c>
      <c r="P739" s="11" t="s">
        <v>541</v>
      </c>
      <c r="Q739" s="11">
        <v>80415506</v>
      </c>
      <c r="R739" s="11" t="s">
        <v>446</v>
      </c>
      <c r="S739" s="26">
        <v>10043385</v>
      </c>
      <c r="T739" s="26"/>
      <c r="U739" s="26"/>
      <c r="V739" s="26">
        <v>10043385</v>
      </c>
      <c r="W739" s="11" t="str">
        <f>VLOOKUP(MONTH(J739),'PLANO DISPONIBILIDADES 28-04-20'!$W$2:$X$13,2,0)</f>
        <v>MAYO</v>
      </c>
      <c r="X739" s="11" t="str">
        <f>VLOOKUP(L739,'PLANO PREDIS EJECUCIONES'!$J$2:$Y$217,16,0)</f>
        <v>3-3-1-15-07-43-7501-191</v>
      </c>
    </row>
    <row r="740" spans="1:24" x14ac:dyDescent="0.25">
      <c r="A740" s="11">
        <v>2018</v>
      </c>
      <c r="B740" s="11">
        <v>136</v>
      </c>
      <c r="C740" s="11">
        <v>1</v>
      </c>
      <c r="D740" s="11" t="s">
        <v>601</v>
      </c>
      <c r="E740" s="11" t="s">
        <v>890</v>
      </c>
      <c r="F740" s="11" t="s">
        <v>890</v>
      </c>
      <c r="G740" s="11" t="s">
        <v>542</v>
      </c>
      <c r="H740" s="11">
        <v>0</v>
      </c>
      <c r="I740" s="11">
        <v>265</v>
      </c>
      <c r="J740" s="225">
        <v>43231</v>
      </c>
      <c r="K740" s="225">
        <v>43231</v>
      </c>
      <c r="L740" s="11">
        <v>11</v>
      </c>
      <c r="M740" s="11">
        <v>48</v>
      </c>
      <c r="N740" s="11" t="s">
        <v>413</v>
      </c>
      <c r="O740" s="11">
        <v>14</v>
      </c>
      <c r="P740" s="11" t="s">
        <v>541</v>
      </c>
      <c r="Q740" s="11">
        <v>36302955</v>
      </c>
      <c r="R740" s="11" t="s">
        <v>433</v>
      </c>
      <c r="S740" s="26">
        <v>10043385</v>
      </c>
      <c r="T740" s="26"/>
      <c r="U740" s="26"/>
      <c r="V740" s="26">
        <v>10043385</v>
      </c>
      <c r="W740" s="11" t="str">
        <f>VLOOKUP(MONTH(J740),'PLANO DISPONIBILIDADES 28-04-20'!$W$2:$X$13,2,0)</f>
        <v>MAYO</v>
      </c>
      <c r="X740" s="11" t="str">
        <f>VLOOKUP(L740,'PLANO PREDIS EJECUCIONES'!$J$2:$Y$217,16,0)</f>
        <v>3-3-1-15-07-43-7501-191</v>
      </c>
    </row>
    <row r="741" spans="1:24" x14ac:dyDescent="0.25">
      <c r="A741" s="11">
        <v>2018</v>
      </c>
      <c r="B741" s="11">
        <v>136</v>
      </c>
      <c r="C741" s="11">
        <v>1</v>
      </c>
      <c r="D741" s="11" t="s">
        <v>601</v>
      </c>
      <c r="E741" s="11" t="s">
        <v>890</v>
      </c>
      <c r="F741" s="11" t="s">
        <v>890</v>
      </c>
      <c r="G741" s="11" t="s">
        <v>542</v>
      </c>
      <c r="H741" s="11">
        <v>0</v>
      </c>
      <c r="I741" s="11">
        <v>266</v>
      </c>
      <c r="J741" s="225">
        <v>43231</v>
      </c>
      <c r="K741" s="225">
        <v>43231</v>
      </c>
      <c r="L741" s="11">
        <v>53</v>
      </c>
      <c r="M741" s="11">
        <v>19</v>
      </c>
      <c r="N741" s="11" t="s">
        <v>413</v>
      </c>
      <c r="O741" s="11">
        <v>62</v>
      </c>
      <c r="P741" s="11" t="s">
        <v>541</v>
      </c>
      <c r="Q741" s="11">
        <v>73134102</v>
      </c>
      <c r="R741" s="11" t="s">
        <v>460</v>
      </c>
      <c r="S741" s="26">
        <v>10043385</v>
      </c>
      <c r="T741" s="26"/>
      <c r="U741" s="26"/>
      <c r="V741" s="26">
        <v>10043385</v>
      </c>
      <c r="W741" s="11" t="str">
        <f>VLOOKUP(MONTH(J741),'PLANO DISPONIBILIDADES 28-04-20'!$W$2:$X$13,2,0)</f>
        <v>MAYO</v>
      </c>
      <c r="X741" s="11" t="str">
        <f>VLOOKUP(L741,'PLANO PREDIS EJECUCIONES'!$J$2:$Y$217,16,0)</f>
        <v>3-3-1-15-07-43-7501-191</v>
      </c>
    </row>
    <row r="742" spans="1:24" x14ac:dyDescent="0.25">
      <c r="A742" s="11">
        <v>2018</v>
      </c>
      <c r="B742" s="11">
        <v>136</v>
      </c>
      <c r="C742" s="11">
        <v>1</v>
      </c>
      <c r="D742" s="11" t="s">
        <v>601</v>
      </c>
      <c r="E742" s="11" t="s">
        <v>890</v>
      </c>
      <c r="F742" s="11" t="s">
        <v>890</v>
      </c>
      <c r="G742" s="11" t="s">
        <v>542</v>
      </c>
      <c r="H742" s="11">
        <v>0</v>
      </c>
      <c r="I742" s="11">
        <v>270</v>
      </c>
      <c r="J742" s="225">
        <v>43231</v>
      </c>
      <c r="K742" s="225">
        <v>43231</v>
      </c>
      <c r="L742" s="11">
        <v>40</v>
      </c>
      <c r="M742" s="11">
        <v>66</v>
      </c>
      <c r="N742" s="11" t="s">
        <v>413</v>
      </c>
      <c r="O742" s="11">
        <v>45</v>
      </c>
      <c r="P742" s="11" t="s">
        <v>541</v>
      </c>
      <c r="Q742" s="11">
        <v>79555368</v>
      </c>
      <c r="R742" s="11" t="s">
        <v>450</v>
      </c>
      <c r="S742" s="26">
        <v>8704267</v>
      </c>
      <c r="T742" s="26"/>
      <c r="U742" s="26"/>
      <c r="V742" s="26">
        <v>8704267</v>
      </c>
      <c r="W742" s="11" t="str">
        <f>VLOOKUP(MONTH(J742),'PLANO DISPONIBILIDADES 28-04-20'!$W$2:$X$13,2,0)</f>
        <v>MAYO</v>
      </c>
      <c r="X742" s="11" t="str">
        <f>VLOOKUP(L742,'PLANO PREDIS EJECUCIONES'!$J$2:$Y$217,16,0)</f>
        <v>3-3-1-15-07-43-7501-191</v>
      </c>
    </row>
    <row r="743" spans="1:24" x14ac:dyDescent="0.25">
      <c r="A743" s="11">
        <v>2018</v>
      </c>
      <c r="B743" s="11">
        <v>136</v>
      </c>
      <c r="C743" s="11">
        <v>1</v>
      </c>
      <c r="D743" s="11" t="s">
        <v>601</v>
      </c>
      <c r="E743" s="11" t="s">
        <v>890</v>
      </c>
      <c r="F743" s="11" t="s">
        <v>890</v>
      </c>
      <c r="G743" s="11" t="s">
        <v>542</v>
      </c>
      <c r="H743" s="11">
        <v>0</v>
      </c>
      <c r="I743" s="11">
        <v>272</v>
      </c>
      <c r="J743" s="225">
        <v>43236</v>
      </c>
      <c r="K743" s="225">
        <v>43236</v>
      </c>
      <c r="L743" s="11">
        <v>68</v>
      </c>
      <c r="M743" s="11">
        <v>89</v>
      </c>
      <c r="N743" s="11" t="s">
        <v>413</v>
      </c>
      <c r="O743" s="11">
        <v>67</v>
      </c>
      <c r="P743" s="11" t="s">
        <v>541</v>
      </c>
      <c r="Q743" s="11">
        <v>91519674</v>
      </c>
      <c r="R743" s="11" t="s">
        <v>464</v>
      </c>
      <c r="S743" s="26">
        <v>20000000</v>
      </c>
      <c r="T743" s="26"/>
      <c r="U743" s="26"/>
      <c r="V743" s="26">
        <v>20000000</v>
      </c>
      <c r="W743" s="11" t="str">
        <f>VLOOKUP(MONTH(J743),'PLANO DISPONIBILIDADES 28-04-20'!$W$2:$X$13,2,0)</f>
        <v>MAYO</v>
      </c>
      <c r="X743" s="11" t="str">
        <f>VLOOKUP(L743,'PLANO PREDIS EJECUCIONES'!$J$2:$Y$217,16,0)</f>
        <v>3-3-1-15-07-43-7501-191</v>
      </c>
    </row>
    <row r="744" spans="1:24" x14ac:dyDescent="0.25">
      <c r="A744" s="11">
        <v>2018</v>
      </c>
      <c r="B744" s="11">
        <v>136</v>
      </c>
      <c r="C744" s="11">
        <v>1</v>
      </c>
      <c r="D744" s="11" t="s">
        <v>601</v>
      </c>
      <c r="E744" s="11" t="s">
        <v>890</v>
      </c>
      <c r="F744" s="11" t="s">
        <v>890</v>
      </c>
      <c r="G744" s="11" t="s">
        <v>542</v>
      </c>
      <c r="H744" s="11">
        <v>0</v>
      </c>
      <c r="I744" s="11">
        <v>285</v>
      </c>
      <c r="J744" s="225">
        <v>43256</v>
      </c>
      <c r="K744" s="225">
        <v>43256</v>
      </c>
      <c r="L744" s="11">
        <v>49</v>
      </c>
      <c r="M744" s="11">
        <v>20</v>
      </c>
      <c r="N744" s="11" t="s">
        <v>413</v>
      </c>
      <c r="O744" s="11">
        <v>63</v>
      </c>
      <c r="P744" s="11" t="s">
        <v>541</v>
      </c>
      <c r="Q744" s="11">
        <v>80769128</v>
      </c>
      <c r="R744" s="11" t="s">
        <v>457</v>
      </c>
      <c r="S744" s="26">
        <v>9373826</v>
      </c>
      <c r="T744" s="26"/>
      <c r="U744" s="26"/>
      <c r="V744" s="26">
        <v>9373826</v>
      </c>
      <c r="W744" s="11" t="str">
        <f>VLOOKUP(MONTH(J744),'PLANO DISPONIBILIDADES 28-04-20'!$W$2:$X$13,2,0)</f>
        <v>JUNIO</v>
      </c>
      <c r="X744" s="11" t="str">
        <f>VLOOKUP(L744,'PLANO PREDIS EJECUCIONES'!$J$2:$Y$217,16,0)</f>
        <v>3-3-1-15-07-43-7501-191</v>
      </c>
    </row>
    <row r="745" spans="1:24" x14ac:dyDescent="0.25">
      <c r="A745" s="11">
        <v>2018</v>
      </c>
      <c r="B745" s="11">
        <v>136</v>
      </c>
      <c r="C745" s="11">
        <v>1</v>
      </c>
      <c r="D745" s="11" t="s">
        <v>601</v>
      </c>
      <c r="E745" s="11" t="s">
        <v>890</v>
      </c>
      <c r="F745" s="11" t="s">
        <v>890</v>
      </c>
      <c r="G745" s="11" t="s">
        <v>542</v>
      </c>
      <c r="H745" s="11">
        <v>0</v>
      </c>
      <c r="I745" s="11">
        <v>286</v>
      </c>
      <c r="J745" s="225">
        <v>43257</v>
      </c>
      <c r="K745" s="225">
        <v>43257</v>
      </c>
      <c r="L745" s="11">
        <v>44</v>
      </c>
      <c r="M745" s="11">
        <v>64</v>
      </c>
      <c r="N745" s="11" t="s">
        <v>413</v>
      </c>
      <c r="O745" s="11">
        <v>49</v>
      </c>
      <c r="P745" s="11" t="s">
        <v>541</v>
      </c>
      <c r="Q745" s="11">
        <v>79521789</v>
      </c>
      <c r="R745" s="11" t="s">
        <v>454</v>
      </c>
      <c r="S745" s="26">
        <v>10043385</v>
      </c>
      <c r="T745" s="26"/>
      <c r="U745" s="26"/>
      <c r="V745" s="26">
        <v>10043385</v>
      </c>
      <c r="W745" s="11" t="str">
        <f>VLOOKUP(MONTH(J745),'PLANO DISPONIBILIDADES 28-04-20'!$W$2:$X$13,2,0)</f>
        <v>JUNIO</v>
      </c>
      <c r="X745" s="11" t="str">
        <f>VLOOKUP(L745,'PLANO PREDIS EJECUCIONES'!$J$2:$Y$217,16,0)</f>
        <v>3-3-1-15-07-43-7501-191</v>
      </c>
    </row>
    <row r="746" spans="1:24" x14ac:dyDescent="0.25">
      <c r="A746" s="11">
        <v>2018</v>
      </c>
      <c r="B746" s="11">
        <v>136</v>
      </c>
      <c r="C746" s="11">
        <v>1</v>
      </c>
      <c r="D746" s="11" t="s">
        <v>601</v>
      </c>
      <c r="E746" s="11" t="s">
        <v>890</v>
      </c>
      <c r="F746" s="11" t="s">
        <v>890</v>
      </c>
      <c r="G746" s="11" t="s">
        <v>542</v>
      </c>
      <c r="H746" s="11">
        <v>0</v>
      </c>
      <c r="I746" s="11">
        <v>288</v>
      </c>
      <c r="J746" s="225">
        <v>43257</v>
      </c>
      <c r="K746" s="225">
        <v>43257</v>
      </c>
      <c r="L746" s="11">
        <v>39</v>
      </c>
      <c r="M746" s="11">
        <v>68</v>
      </c>
      <c r="N746" s="11" t="s">
        <v>413</v>
      </c>
      <c r="O746" s="11">
        <v>41</v>
      </c>
      <c r="P746" s="11" t="s">
        <v>541</v>
      </c>
      <c r="Q746" s="11">
        <v>79690696</v>
      </c>
      <c r="R746" s="11" t="s">
        <v>449</v>
      </c>
      <c r="S746" s="26">
        <v>10043385</v>
      </c>
      <c r="T746" s="26"/>
      <c r="U746" s="26"/>
      <c r="V746" s="26">
        <v>10043385</v>
      </c>
      <c r="W746" s="11" t="str">
        <f>VLOOKUP(MONTH(J746),'PLANO DISPONIBILIDADES 28-04-20'!$W$2:$X$13,2,0)</f>
        <v>JUNIO</v>
      </c>
      <c r="X746" s="11" t="str">
        <f>VLOOKUP(L746,'PLANO PREDIS EJECUCIONES'!$J$2:$Y$217,16,0)</f>
        <v>3-3-1-15-07-43-7501-191</v>
      </c>
    </row>
    <row r="747" spans="1:24" x14ac:dyDescent="0.25">
      <c r="A747" s="11">
        <v>2018</v>
      </c>
      <c r="B747" s="11">
        <v>136</v>
      </c>
      <c r="C747" s="11">
        <v>1</v>
      </c>
      <c r="D747" s="11" t="s">
        <v>601</v>
      </c>
      <c r="E747" s="11" t="s">
        <v>890</v>
      </c>
      <c r="F747" s="11" t="s">
        <v>890</v>
      </c>
      <c r="G747" s="11" t="s">
        <v>542</v>
      </c>
      <c r="H747" s="11">
        <v>0</v>
      </c>
      <c r="I747" s="11">
        <v>289</v>
      </c>
      <c r="J747" s="225">
        <v>43257</v>
      </c>
      <c r="K747" s="225">
        <v>43257</v>
      </c>
      <c r="L747" s="11">
        <v>57</v>
      </c>
      <c r="M747" s="11">
        <v>105</v>
      </c>
      <c r="N747" s="11" t="s">
        <v>413</v>
      </c>
      <c r="O747" s="11">
        <v>65</v>
      </c>
      <c r="P747" s="11" t="s">
        <v>541</v>
      </c>
      <c r="Q747" s="11">
        <v>32670457</v>
      </c>
      <c r="R747" s="11" t="s">
        <v>461</v>
      </c>
      <c r="S747" s="26">
        <v>9373826</v>
      </c>
      <c r="T747" s="26"/>
      <c r="U747" s="26"/>
      <c r="V747" s="26">
        <v>9373826</v>
      </c>
      <c r="W747" s="11" t="str">
        <f>VLOOKUP(MONTH(J747),'PLANO DISPONIBILIDADES 28-04-20'!$W$2:$X$13,2,0)</f>
        <v>JUNIO</v>
      </c>
      <c r="X747" s="11" t="str">
        <f>VLOOKUP(L747,'PLANO PREDIS EJECUCIONES'!$J$2:$Y$217,16,0)</f>
        <v>3-3-1-15-07-43-7501-191</v>
      </c>
    </row>
    <row r="748" spans="1:24" x14ac:dyDescent="0.25">
      <c r="A748" s="11">
        <v>2018</v>
      </c>
      <c r="B748" s="11">
        <v>136</v>
      </c>
      <c r="C748" s="11">
        <v>1</v>
      </c>
      <c r="D748" s="11" t="s">
        <v>601</v>
      </c>
      <c r="E748" s="11" t="s">
        <v>890</v>
      </c>
      <c r="F748" s="11" t="s">
        <v>890</v>
      </c>
      <c r="G748" s="11" t="s">
        <v>542</v>
      </c>
      <c r="H748" s="11">
        <v>0</v>
      </c>
      <c r="I748" s="11">
        <v>290</v>
      </c>
      <c r="J748" s="225">
        <v>43257</v>
      </c>
      <c r="K748" s="225">
        <v>43257</v>
      </c>
      <c r="L748" s="11">
        <v>21</v>
      </c>
      <c r="M748" s="11">
        <v>70</v>
      </c>
      <c r="N748" s="11" t="s">
        <v>413</v>
      </c>
      <c r="O748" s="11">
        <v>43</v>
      </c>
      <c r="P748" s="11" t="s">
        <v>541</v>
      </c>
      <c r="Q748" s="11">
        <v>1019004199</v>
      </c>
      <c r="R748" s="11" t="s">
        <v>440</v>
      </c>
      <c r="S748" s="26">
        <v>4017354</v>
      </c>
      <c r="T748" s="26"/>
      <c r="U748" s="26"/>
      <c r="V748" s="26">
        <v>4017354</v>
      </c>
      <c r="W748" s="11" t="str">
        <f>VLOOKUP(MONTH(J748),'PLANO DISPONIBILIDADES 28-04-20'!$W$2:$X$13,2,0)</f>
        <v>JUNIO</v>
      </c>
      <c r="X748" s="11" t="str">
        <f>VLOOKUP(L748,'PLANO PREDIS EJECUCIONES'!$J$2:$Y$217,16,0)</f>
        <v>3-3-1-15-07-43-7501-191</v>
      </c>
    </row>
    <row r="749" spans="1:24" x14ac:dyDescent="0.25">
      <c r="A749" s="11">
        <v>2018</v>
      </c>
      <c r="B749" s="11">
        <v>136</v>
      </c>
      <c r="C749" s="11">
        <v>1</v>
      </c>
      <c r="D749" s="11" t="s">
        <v>601</v>
      </c>
      <c r="E749" s="11" t="s">
        <v>890</v>
      </c>
      <c r="F749" s="11" t="s">
        <v>890</v>
      </c>
      <c r="G749" s="11" t="s">
        <v>542</v>
      </c>
      <c r="H749" s="11">
        <v>0</v>
      </c>
      <c r="I749" s="11">
        <v>291</v>
      </c>
      <c r="J749" s="225">
        <v>43258</v>
      </c>
      <c r="K749" s="225">
        <v>43258</v>
      </c>
      <c r="L749" s="11">
        <v>8</v>
      </c>
      <c r="M749" s="11">
        <v>17</v>
      </c>
      <c r="N749" s="11" t="s">
        <v>413</v>
      </c>
      <c r="O749" s="11">
        <v>1</v>
      </c>
      <c r="P749" s="11" t="s">
        <v>541</v>
      </c>
      <c r="Q749" s="11">
        <v>80778170</v>
      </c>
      <c r="R749" s="11" t="s">
        <v>431</v>
      </c>
      <c r="S749" s="26">
        <v>8704267</v>
      </c>
      <c r="T749" s="26"/>
      <c r="U749" s="26"/>
      <c r="V749" s="26">
        <v>8704267</v>
      </c>
      <c r="W749" s="11" t="str">
        <f>VLOOKUP(MONTH(J749),'PLANO DISPONIBILIDADES 28-04-20'!$W$2:$X$13,2,0)</f>
        <v>JUNIO</v>
      </c>
      <c r="X749" s="11" t="str">
        <f>VLOOKUP(L749,'PLANO PREDIS EJECUCIONES'!$J$2:$Y$217,16,0)</f>
        <v>3-3-1-15-07-43-7501-191</v>
      </c>
    </row>
    <row r="750" spans="1:24" x14ac:dyDescent="0.25">
      <c r="A750" s="11">
        <v>2018</v>
      </c>
      <c r="B750" s="11">
        <v>136</v>
      </c>
      <c r="C750" s="11">
        <v>1</v>
      </c>
      <c r="D750" s="11" t="s">
        <v>601</v>
      </c>
      <c r="E750" s="11" t="s">
        <v>890</v>
      </c>
      <c r="F750" s="11" t="s">
        <v>890</v>
      </c>
      <c r="G750" s="11" t="s">
        <v>542</v>
      </c>
      <c r="H750" s="11">
        <v>0</v>
      </c>
      <c r="I750" s="11">
        <v>292</v>
      </c>
      <c r="J750" s="225">
        <v>43258</v>
      </c>
      <c r="K750" s="225">
        <v>43258</v>
      </c>
      <c r="L750" s="11">
        <v>40</v>
      </c>
      <c r="M750" s="11">
        <v>66</v>
      </c>
      <c r="N750" s="11" t="s">
        <v>413</v>
      </c>
      <c r="O750" s="11">
        <v>45</v>
      </c>
      <c r="P750" s="11" t="s">
        <v>541</v>
      </c>
      <c r="Q750" s="11">
        <v>79555368</v>
      </c>
      <c r="R750" s="11" t="s">
        <v>450</v>
      </c>
      <c r="S750" s="26">
        <v>8704267</v>
      </c>
      <c r="T750" s="26"/>
      <c r="U750" s="26"/>
      <c r="V750" s="26">
        <v>8704267</v>
      </c>
      <c r="W750" s="11" t="str">
        <f>VLOOKUP(MONTH(J750),'PLANO DISPONIBILIDADES 28-04-20'!$W$2:$X$13,2,0)</f>
        <v>JUNIO</v>
      </c>
      <c r="X750" s="11" t="str">
        <f>VLOOKUP(L750,'PLANO PREDIS EJECUCIONES'!$J$2:$Y$217,16,0)</f>
        <v>3-3-1-15-07-43-7501-191</v>
      </c>
    </row>
    <row r="751" spans="1:24" x14ac:dyDescent="0.25">
      <c r="A751" s="11">
        <v>2018</v>
      </c>
      <c r="B751" s="11">
        <v>136</v>
      </c>
      <c r="C751" s="11">
        <v>1</v>
      </c>
      <c r="D751" s="11" t="s">
        <v>601</v>
      </c>
      <c r="E751" s="11" t="s">
        <v>890</v>
      </c>
      <c r="F751" s="11" t="s">
        <v>890</v>
      </c>
      <c r="G751" s="11" t="s">
        <v>542</v>
      </c>
      <c r="H751" s="11">
        <v>0</v>
      </c>
      <c r="I751" s="11">
        <v>293</v>
      </c>
      <c r="J751" s="225">
        <v>43258</v>
      </c>
      <c r="K751" s="225">
        <v>43258</v>
      </c>
      <c r="L751" s="11">
        <v>38</v>
      </c>
      <c r="M751" s="11">
        <v>69</v>
      </c>
      <c r="N751" s="11" t="s">
        <v>413</v>
      </c>
      <c r="O751" s="11">
        <v>37</v>
      </c>
      <c r="P751" s="11" t="s">
        <v>541</v>
      </c>
      <c r="Q751" s="11">
        <v>1013631741</v>
      </c>
      <c r="R751" s="11" t="s">
        <v>448</v>
      </c>
      <c r="S751" s="26">
        <v>5356472</v>
      </c>
      <c r="T751" s="26"/>
      <c r="U751" s="26"/>
      <c r="V751" s="26">
        <v>5356472</v>
      </c>
      <c r="W751" s="11" t="str">
        <f>VLOOKUP(MONTH(J751),'PLANO DISPONIBILIDADES 28-04-20'!$W$2:$X$13,2,0)</f>
        <v>JUNIO</v>
      </c>
      <c r="X751" s="11" t="str">
        <f>VLOOKUP(L751,'PLANO PREDIS EJECUCIONES'!$J$2:$Y$217,16,0)</f>
        <v>3-3-1-15-07-43-7501-191</v>
      </c>
    </row>
    <row r="752" spans="1:24" x14ac:dyDescent="0.25">
      <c r="A752" s="11">
        <v>2018</v>
      </c>
      <c r="B752" s="11">
        <v>136</v>
      </c>
      <c r="C752" s="11">
        <v>1</v>
      </c>
      <c r="D752" s="11" t="s">
        <v>601</v>
      </c>
      <c r="E752" s="11" t="s">
        <v>890</v>
      </c>
      <c r="F752" s="11" t="s">
        <v>890</v>
      </c>
      <c r="G752" s="11" t="s">
        <v>542</v>
      </c>
      <c r="H752" s="11">
        <v>0</v>
      </c>
      <c r="I752" s="11">
        <v>294</v>
      </c>
      <c r="J752" s="225">
        <v>43258</v>
      </c>
      <c r="K752" s="225">
        <v>43258</v>
      </c>
      <c r="L752" s="11">
        <v>37</v>
      </c>
      <c r="M752" s="11">
        <v>71</v>
      </c>
      <c r="N752" s="11" t="s">
        <v>413</v>
      </c>
      <c r="O752" s="11">
        <v>38</v>
      </c>
      <c r="P752" s="11" t="s">
        <v>541</v>
      </c>
      <c r="Q752" s="11">
        <v>1032370326</v>
      </c>
      <c r="R752" s="11" t="s">
        <v>447</v>
      </c>
      <c r="S752" s="26">
        <v>5356472</v>
      </c>
      <c r="T752" s="26"/>
      <c r="U752" s="26"/>
      <c r="V752" s="26">
        <v>5356472</v>
      </c>
      <c r="W752" s="11" t="str">
        <f>VLOOKUP(MONTH(J752),'PLANO DISPONIBILIDADES 28-04-20'!$W$2:$X$13,2,0)</f>
        <v>JUNIO</v>
      </c>
      <c r="X752" s="11" t="str">
        <f>VLOOKUP(L752,'PLANO PREDIS EJECUCIONES'!$J$2:$Y$217,16,0)</f>
        <v>3-3-1-15-07-43-7501-191</v>
      </c>
    </row>
    <row r="753" spans="1:24" x14ac:dyDescent="0.25">
      <c r="A753" s="11">
        <v>2018</v>
      </c>
      <c r="B753" s="11">
        <v>136</v>
      </c>
      <c r="C753" s="11">
        <v>1</v>
      </c>
      <c r="D753" s="11" t="s">
        <v>601</v>
      </c>
      <c r="E753" s="11" t="s">
        <v>890</v>
      </c>
      <c r="F753" s="11" t="s">
        <v>890</v>
      </c>
      <c r="G753" s="11" t="s">
        <v>542</v>
      </c>
      <c r="H753" s="11">
        <v>0</v>
      </c>
      <c r="I753" s="11">
        <v>296</v>
      </c>
      <c r="J753" s="225">
        <v>43258</v>
      </c>
      <c r="K753" s="225">
        <v>43258</v>
      </c>
      <c r="L753" s="11">
        <v>16</v>
      </c>
      <c r="M753" s="11">
        <v>83</v>
      </c>
      <c r="N753" s="11" t="s">
        <v>413</v>
      </c>
      <c r="O753" s="11">
        <v>26</v>
      </c>
      <c r="P753" s="11" t="s">
        <v>541</v>
      </c>
      <c r="Q753" s="11">
        <v>52829099</v>
      </c>
      <c r="R753" s="11" t="s">
        <v>437</v>
      </c>
      <c r="S753" s="26">
        <v>7365149</v>
      </c>
      <c r="T753" s="26"/>
      <c r="U753" s="26"/>
      <c r="V753" s="26">
        <v>7365149</v>
      </c>
      <c r="W753" s="11" t="str">
        <f>VLOOKUP(MONTH(J753),'PLANO DISPONIBILIDADES 28-04-20'!$W$2:$X$13,2,0)</f>
        <v>JUNIO</v>
      </c>
      <c r="X753" s="11" t="str">
        <f>VLOOKUP(L753,'PLANO PREDIS EJECUCIONES'!$J$2:$Y$217,16,0)</f>
        <v>3-3-1-15-07-43-7501-191</v>
      </c>
    </row>
    <row r="754" spans="1:24" x14ac:dyDescent="0.25">
      <c r="A754" s="11">
        <v>2018</v>
      </c>
      <c r="B754" s="11">
        <v>136</v>
      </c>
      <c r="C754" s="11">
        <v>1</v>
      </c>
      <c r="D754" s="11" t="s">
        <v>601</v>
      </c>
      <c r="E754" s="11" t="s">
        <v>890</v>
      </c>
      <c r="F754" s="11" t="s">
        <v>890</v>
      </c>
      <c r="G754" s="11" t="s">
        <v>542</v>
      </c>
      <c r="H754" s="11">
        <v>0</v>
      </c>
      <c r="I754" s="11">
        <v>297</v>
      </c>
      <c r="J754" s="225">
        <v>43258</v>
      </c>
      <c r="K754" s="225">
        <v>43258</v>
      </c>
      <c r="L754" s="11">
        <v>12</v>
      </c>
      <c r="M754" s="11">
        <v>84</v>
      </c>
      <c r="N754" s="11" t="s">
        <v>413</v>
      </c>
      <c r="O754" s="11">
        <v>18</v>
      </c>
      <c r="P754" s="11" t="s">
        <v>541</v>
      </c>
      <c r="Q754" s="11">
        <v>53080855</v>
      </c>
      <c r="R754" s="11" t="s">
        <v>434</v>
      </c>
      <c r="S754" s="26">
        <v>4017354</v>
      </c>
      <c r="T754" s="26"/>
      <c r="U754" s="26"/>
      <c r="V754" s="26">
        <v>4017354</v>
      </c>
      <c r="W754" s="11" t="str">
        <f>VLOOKUP(MONTH(J754),'PLANO DISPONIBILIDADES 28-04-20'!$W$2:$X$13,2,0)</f>
        <v>JUNIO</v>
      </c>
      <c r="X754" s="11" t="str">
        <f>VLOOKUP(L754,'PLANO PREDIS EJECUCIONES'!$J$2:$Y$217,16,0)</f>
        <v>3-3-1-15-07-43-7501-191</v>
      </c>
    </row>
    <row r="755" spans="1:24" x14ac:dyDescent="0.25">
      <c r="A755" s="11">
        <v>2018</v>
      </c>
      <c r="B755" s="11">
        <v>136</v>
      </c>
      <c r="C755" s="11">
        <v>1</v>
      </c>
      <c r="D755" s="11" t="s">
        <v>601</v>
      </c>
      <c r="E755" s="11" t="s">
        <v>890</v>
      </c>
      <c r="F755" s="11" t="s">
        <v>890</v>
      </c>
      <c r="G755" s="11" t="s">
        <v>542</v>
      </c>
      <c r="H755" s="11">
        <v>0</v>
      </c>
      <c r="I755" s="11">
        <v>298</v>
      </c>
      <c r="J755" s="225">
        <v>43258</v>
      </c>
      <c r="K755" s="225">
        <v>43258</v>
      </c>
      <c r="L755" s="11">
        <v>63</v>
      </c>
      <c r="M755" s="11">
        <v>94</v>
      </c>
      <c r="N755" s="11" t="s">
        <v>439</v>
      </c>
      <c r="O755" s="11">
        <v>71</v>
      </c>
      <c r="P755" s="11" t="s">
        <v>541</v>
      </c>
      <c r="Q755" s="11">
        <v>1032449028</v>
      </c>
      <c r="R755" s="11" t="s">
        <v>462</v>
      </c>
      <c r="S755" s="26">
        <v>2678236</v>
      </c>
      <c r="T755" s="26"/>
      <c r="U755" s="26"/>
      <c r="V755" s="26">
        <v>2678236</v>
      </c>
      <c r="W755" s="11" t="str">
        <f>VLOOKUP(MONTH(J755),'PLANO DISPONIBILIDADES 28-04-20'!$W$2:$X$13,2,0)</f>
        <v>JUNIO</v>
      </c>
      <c r="X755" s="11" t="str">
        <f>VLOOKUP(L755,'PLANO PREDIS EJECUCIONES'!$J$2:$Y$217,16,0)</f>
        <v>3-3-1-15-07-43-7501-191</v>
      </c>
    </row>
    <row r="756" spans="1:24" x14ac:dyDescent="0.25">
      <c r="A756" s="11">
        <v>2018</v>
      </c>
      <c r="B756" s="11">
        <v>136</v>
      </c>
      <c r="C756" s="11">
        <v>1</v>
      </c>
      <c r="D756" s="11" t="s">
        <v>601</v>
      </c>
      <c r="E756" s="11" t="s">
        <v>890</v>
      </c>
      <c r="F756" s="11" t="s">
        <v>890</v>
      </c>
      <c r="G756" s="11" t="s">
        <v>542</v>
      </c>
      <c r="H756" s="11">
        <v>0</v>
      </c>
      <c r="I756" s="11">
        <v>299</v>
      </c>
      <c r="J756" s="225">
        <v>43258</v>
      </c>
      <c r="K756" s="225">
        <v>43258</v>
      </c>
      <c r="L756" s="11">
        <v>41</v>
      </c>
      <c r="M756" s="11">
        <v>77</v>
      </c>
      <c r="N756" s="11" t="s">
        <v>413</v>
      </c>
      <c r="O756" s="11">
        <v>30</v>
      </c>
      <c r="P756" s="11" t="s">
        <v>541</v>
      </c>
      <c r="Q756" s="11">
        <v>79964160</v>
      </c>
      <c r="R756" s="11" t="s">
        <v>451</v>
      </c>
      <c r="S756" s="26">
        <v>10043385</v>
      </c>
      <c r="T756" s="26"/>
      <c r="U756" s="26"/>
      <c r="V756" s="26">
        <v>10043385</v>
      </c>
      <c r="W756" s="11" t="str">
        <f>VLOOKUP(MONTH(J756),'PLANO DISPONIBILIDADES 28-04-20'!$W$2:$X$13,2,0)</f>
        <v>JUNIO</v>
      </c>
      <c r="X756" s="11" t="str">
        <f>VLOOKUP(L756,'PLANO PREDIS EJECUCIONES'!$J$2:$Y$217,16,0)</f>
        <v>3-3-1-15-07-43-7501-191</v>
      </c>
    </row>
    <row r="757" spans="1:24" x14ac:dyDescent="0.25">
      <c r="A757" s="11">
        <v>2018</v>
      </c>
      <c r="B757" s="11">
        <v>136</v>
      </c>
      <c r="C757" s="11">
        <v>1</v>
      </c>
      <c r="D757" s="11" t="s">
        <v>601</v>
      </c>
      <c r="E757" s="11" t="s">
        <v>890</v>
      </c>
      <c r="F757" s="11" t="s">
        <v>890</v>
      </c>
      <c r="G757" s="11" t="s">
        <v>542</v>
      </c>
      <c r="H757" s="11">
        <v>0</v>
      </c>
      <c r="I757" s="11">
        <v>302</v>
      </c>
      <c r="J757" s="225">
        <v>43258</v>
      </c>
      <c r="K757" s="225">
        <v>43258</v>
      </c>
      <c r="L757" s="11">
        <v>18</v>
      </c>
      <c r="M757" s="11">
        <v>81</v>
      </c>
      <c r="N757" s="11" t="s">
        <v>439</v>
      </c>
      <c r="O757" s="11">
        <v>27</v>
      </c>
      <c r="P757" s="11" t="s">
        <v>541</v>
      </c>
      <c r="Q757" s="11">
        <v>1121844120</v>
      </c>
      <c r="R757" s="11" t="s">
        <v>602</v>
      </c>
      <c r="S757" s="26">
        <v>2678236</v>
      </c>
      <c r="T757" s="26"/>
      <c r="U757" s="26"/>
      <c r="V757" s="26">
        <v>2678236</v>
      </c>
      <c r="W757" s="11" t="str">
        <f>VLOOKUP(MONTH(J757),'PLANO DISPONIBILIDADES 28-04-20'!$W$2:$X$13,2,0)</f>
        <v>JUNIO</v>
      </c>
      <c r="X757" s="11" t="str">
        <f>VLOOKUP(L757,'PLANO PREDIS EJECUCIONES'!$J$2:$Y$217,16,0)</f>
        <v>3-3-1-15-07-43-7501-191</v>
      </c>
    </row>
    <row r="758" spans="1:24" x14ac:dyDescent="0.25">
      <c r="A758" s="11">
        <v>2018</v>
      </c>
      <c r="B758" s="11">
        <v>136</v>
      </c>
      <c r="C758" s="11">
        <v>1</v>
      </c>
      <c r="D758" s="11" t="s">
        <v>601</v>
      </c>
      <c r="E758" s="11" t="s">
        <v>890</v>
      </c>
      <c r="F758" s="11" t="s">
        <v>890</v>
      </c>
      <c r="G758" s="11" t="s">
        <v>542</v>
      </c>
      <c r="H758" s="11">
        <v>0</v>
      </c>
      <c r="I758" s="11">
        <v>309</v>
      </c>
      <c r="J758" s="225">
        <v>43258</v>
      </c>
      <c r="K758" s="225">
        <v>43258</v>
      </c>
      <c r="L758" s="11">
        <v>46</v>
      </c>
      <c r="M758" s="11">
        <v>65</v>
      </c>
      <c r="N758" s="11" t="s">
        <v>413</v>
      </c>
      <c r="O758" s="11">
        <v>40</v>
      </c>
      <c r="P758" s="11" t="s">
        <v>541</v>
      </c>
      <c r="Q758" s="11">
        <v>39046947</v>
      </c>
      <c r="R758" s="11" t="s">
        <v>455</v>
      </c>
      <c r="S758" s="26">
        <v>10043385</v>
      </c>
      <c r="T758" s="26"/>
      <c r="U758" s="26"/>
      <c r="V758" s="26">
        <v>10043385</v>
      </c>
      <c r="W758" s="11" t="str">
        <f>VLOOKUP(MONTH(J758),'PLANO DISPONIBILIDADES 28-04-20'!$W$2:$X$13,2,0)</f>
        <v>JUNIO</v>
      </c>
      <c r="X758" s="11" t="str">
        <f>VLOOKUP(L758,'PLANO PREDIS EJECUCIONES'!$J$2:$Y$217,16,0)</f>
        <v>3-3-1-15-07-43-7501-191</v>
      </c>
    </row>
    <row r="759" spans="1:24" x14ac:dyDescent="0.25">
      <c r="A759" s="11">
        <v>2018</v>
      </c>
      <c r="B759" s="11">
        <v>136</v>
      </c>
      <c r="C759" s="11">
        <v>1</v>
      </c>
      <c r="D759" s="11" t="s">
        <v>601</v>
      </c>
      <c r="E759" s="11" t="s">
        <v>890</v>
      </c>
      <c r="F759" s="11" t="s">
        <v>890</v>
      </c>
      <c r="G759" s="11" t="s">
        <v>542</v>
      </c>
      <c r="H759" s="11">
        <v>0</v>
      </c>
      <c r="I759" s="11">
        <v>310</v>
      </c>
      <c r="J759" s="225">
        <v>43258</v>
      </c>
      <c r="K759" s="225">
        <v>43258</v>
      </c>
      <c r="L759" s="11">
        <v>42</v>
      </c>
      <c r="M759" s="11">
        <v>67</v>
      </c>
      <c r="N759" s="11" t="s">
        <v>413</v>
      </c>
      <c r="O759" s="11">
        <v>39</v>
      </c>
      <c r="P759" s="11" t="s">
        <v>541</v>
      </c>
      <c r="Q759" s="11">
        <v>79297972</v>
      </c>
      <c r="R759" s="11" t="s">
        <v>452</v>
      </c>
      <c r="S759" s="26">
        <v>10043385</v>
      </c>
      <c r="T759" s="26"/>
      <c r="U759" s="26"/>
      <c r="V759" s="26">
        <v>10043385</v>
      </c>
      <c r="W759" s="11" t="str">
        <f>VLOOKUP(MONTH(J759),'PLANO DISPONIBILIDADES 28-04-20'!$W$2:$X$13,2,0)</f>
        <v>JUNIO</v>
      </c>
      <c r="X759" s="11" t="str">
        <f>VLOOKUP(L759,'PLANO PREDIS EJECUCIONES'!$J$2:$Y$217,16,0)</f>
        <v>3-3-1-15-07-43-7501-191</v>
      </c>
    </row>
    <row r="760" spans="1:24" x14ac:dyDescent="0.25">
      <c r="A760" s="11">
        <v>2018</v>
      </c>
      <c r="B760" s="11">
        <v>136</v>
      </c>
      <c r="C760" s="11">
        <v>1</v>
      </c>
      <c r="D760" s="11" t="s">
        <v>601</v>
      </c>
      <c r="E760" s="11" t="s">
        <v>890</v>
      </c>
      <c r="F760" s="11" t="s">
        <v>890</v>
      </c>
      <c r="G760" s="11" t="s">
        <v>542</v>
      </c>
      <c r="H760" s="11">
        <v>0</v>
      </c>
      <c r="I760" s="11">
        <v>311</v>
      </c>
      <c r="J760" s="225">
        <v>43258</v>
      </c>
      <c r="K760" s="225">
        <v>43258</v>
      </c>
      <c r="L760" s="11">
        <v>43</v>
      </c>
      <c r="M760" s="11">
        <v>47</v>
      </c>
      <c r="N760" s="11" t="s">
        <v>413</v>
      </c>
      <c r="O760" s="11">
        <v>10</v>
      </c>
      <c r="P760" s="11" t="s">
        <v>541</v>
      </c>
      <c r="Q760" s="11">
        <v>79396575</v>
      </c>
      <c r="R760" s="11" t="s">
        <v>453</v>
      </c>
      <c r="S760" s="26">
        <v>10043385</v>
      </c>
      <c r="T760" s="26"/>
      <c r="U760" s="26"/>
      <c r="V760" s="26">
        <v>10043385</v>
      </c>
      <c r="W760" s="11" t="str">
        <f>VLOOKUP(MONTH(J760),'PLANO DISPONIBILIDADES 28-04-20'!$W$2:$X$13,2,0)</f>
        <v>JUNIO</v>
      </c>
      <c r="X760" s="11" t="str">
        <f>VLOOKUP(L760,'PLANO PREDIS EJECUCIONES'!$J$2:$Y$217,16,0)</f>
        <v>3-3-1-15-07-43-7501-191</v>
      </c>
    </row>
    <row r="761" spans="1:24" x14ac:dyDescent="0.25">
      <c r="A761" s="11">
        <v>2018</v>
      </c>
      <c r="B761" s="11">
        <v>136</v>
      </c>
      <c r="C761" s="11">
        <v>1</v>
      </c>
      <c r="D761" s="11" t="s">
        <v>601</v>
      </c>
      <c r="E761" s="11" t="s">
        <v>890</v>
      </c>
      <c r="F761" s="11" t="s">
        <v>890</v>
      </c>
      <c r="G761" s="11" t="s">
        <v>542</v>
      </c>
      <c r="H761" s="11">
        <v>0</v>
      </c>
      <c r="I761" s="11">
        <v>312</v>
      </c>
      <c r="J761" s="225">
        <v>43258</v>
      </c>
      <c r="K761" s="225">
        <v>43258</v>
      </c>
      <c r="L761" s="11">
        <v>14</v>
      </c>
      <c r="M761" s="11">
        <v>44</v>
      </c>
      <c r="N761" s="11" t="s">
        <v>413</v>
      </c>
      <c r="O761" s="11">
        <v>11</v>
      </c>
      <c r="P761" s="11" t="s">
        <v>541</v>
      </c>
      <c r="Q761" s="11">
        <v>1023916955</v>
      </c>
      <c r="R761" s="11" t="s">
        <v>436</v>
      </c>
      <c r="S761" s="26">
        <v>6026031</v>
      </c>
      <c r="T761" s="26"/>
      <c r="U761" s="26"/>
      <c r="V761" s="26">
        <v>6026031</v>
      </c>
      <c r="W761" s="11" t="str">
        <f>VLOOKUP(MONTH(J761),'PLANO DISPONIBILIDADES 28-04-20'!$W$2:$X$13,2,0)</f>
        <v>JUNIO</v>
      </c>
      <c r="X761" s="11" t="str">
        <f>VLOOKUP(L761,'PLANO PREDIS EJECUCIONES'!$J$2:$Y$217,16,0)</f>
        <v>3-3-1-15-07-43-7501-191</v>
      </c>
    </row>
    <row r="762" spans="1:24" x14ac:dyDescent="0.25">
      <c r="A762" s="11">
        <v>2018</v>
      </c>
      <c r="B762" s="11">
        <v>136</v>
      </c>
      <c r="C762" s="11">
        <v>1</v>
      </c>
      <c r="D762" s="11" t="s">
        <v>601</v>
      </c>
      <c r="E762" s="11" t="s">
        <v>890</v>
      </c>
      <c r="F762" s="11" t="s">
        <v>890</v>
      </c>
      <c r="G762" s="11" t="s">
        <v>542</v>
      </c>
      <c r="H762" s="11">
        <v>0</v>
      </c>
      <c r="I762" s="11">
        <v>314</v>
      </c>
      <c r="J762" s="225">
        <v>43269</v>
      </c>
      <c r="K762" s="225">
        <v>43269</v>
      </c>
      <c r="L762" s="11">
        <v>13</v>
      </c>
      <c r="M762" s="11">
        <v>80</v>
      </c>
      <c r="N762" s="11" t="s">
        <v>413</v>
      </c>
      <c r="O762" s="11">
        <v>19</v>
      </c>
      <c r="P762" s="11" t="s">
        <v>541</v>
      </c>
      <c r="Q762" s="11">
        <v>39691668</v>
      </c>
      <c r="R762" s="11" t="s">
        <v>675</v>
      </c>
      <c r="S762" s="26">
        <v>10043385</v>
      </c>
      <c r="T762" s="26"/>
      <c r="U762" s="26"/>
      <c r="V762" s="26">
        <v>10043385</v>
      </c>
      <c r="W762" s="11" t="str">
        <f>VLOOKUP(MONTH(J762),'PLANO DISPONIBILIDADES 28-04-20'!$W$2:$X$13,2,0)</f>
        <v>JUNIO</v>
      </c>
      <c r="X762" s="11" t="str">
        <f>VLOOKUP(L762,'PLANO PREDIS EJECUCIONES'!$J$2:$Y$217,16,0)</f>
        <v>3-3-1-15-07-43-7501-191</v>
      </c>
    </row>
    <row r="763" spans="1:24" x14ac:dyDescent="0.25">
      <c r="A763" s="11">
        <v>2018</v>
      </c>
      <c r="B763" s="11">
        <v>136</v>
      </c>
      <c r="C763" s="11">
        <v>1</v>
      </c>
      <c r="D763" s="11" t="s">
        <v>601</v>
      </c>
      <c r="E763" s="11" t="s">
        <v>890</v>
      </c>
      <c r="F763" s="11" t="s">
        <v>890</v>
      </c>
      <c r="G763" s="11" t="s">
        <v>542</v>
      </c>
      <c r="H763" s="11">
        <v>0</v>
      </c>
      <c r="I763" s="11">
        <v>316</v>
      </c>
      <c r="J763" s="225">
        <v>43259</v>
      </c>
      <c r="K763" s="225">
        <v>43259</v>
      </c>
      <c r="L763" s="11">
        <v>11</v>
      </c>
      <c r="M763" s="11">
        <v>48</v>
      </c>
      <c r="N763" s="11" t="s">
        <v>413</v>
      </c>
      <c r="O763" s="11">
        <v>14</v>
      </c>
      <c r="P763" s="11" t="s">
        <v>541</v>
      </c>
      <c r="Q763" s="11">
        <v>36302955</v>
      </c>
      <c r="R763" s="11" t="s">
        <v>433</v>
      </c>
      <c r="S763" s="26">
        <v>10043385</v>
      </c>
      <c r="T763" s="26"/>
      <c r="U763" s="26"/>
      <c r="V763" s="26">
        <v>10043385</v>
      </c>
      <c r="W763" s="11" t="str">
        <f>VLOOKUP(MONTH(J763),'PLANO DISPONIBILIDADES 28-04-20'!$W$2:$X$13,2,0)</f>
        <v>JUNIO</v>
      </c>
      <c r="X763" s="11" t="str">
        <f>VLOOKUP(L763,'PLANO PREDIS EJECUCIONES'!$J$2:$Y$217,16,0)</f>
        <v>3-3-1-15-07-43-7501-191</v>
      </c>
    </row>
    <row r="764" spans="1:24" x14ac:dyDescent="0.25">
      <c r="A764" s="11">
        <v>2018</v>
      </c>
      <c r="B764" s="11">
        <v>136</v>
      </c>
      <c r="C764" s="11">
        <v>1</v>
      </c>
      <c r="D764" s="11" t="s">
        <v>601</v>
      </c>
      <c r="E764" s="11" t="s">
        <v>890</v>
      </c>
      <c r="F764" s="11" t="s">
        <v>890</v>
      </c>
      <c r="G764" s="11" t="s">
        <v>542</v>
      </c>
      <c r="H764" s="11">
        <v>0</v>
      </c>
      <c r="I764" s="11">
        <v>317</v>
      </c>
      <c r="J764" s="225">
        <v>43259</v>
      </c>
      <c r="K764" s="225">
        <v>43259</v>
      </c>
      <c r="L764" s="11">
        <v>52</v>
      </c>
      <c r="M764" s="11">
        <v>18</v>
      </c>
      <c r="N764" s="11" t="s">
        <v>413</v>
      </c>
      <c r="O764" s="11">
        <v>55</v>
      </c>
      <c r="P764" s="11" t="s">
        <v>541</v>
      </c>
      <c r="Q764" s="11">
        <v>1118820062</v>
      </c>
      <c r="R764" s="11" t="s">
        <v>458</v>
      </c>
      <c r="S764" s="26">
        <v>7365149</v>
      </c>
      <c r="T764" s="26"/>
      <c r="U764" s="26"/>
      <c r="V764" s="26">
        <v>7365149</v>
      </c>
      <c r="W764" s="11" t="str">
        <f>VLOOKUP(MONTH(J764),'PLANO DISPONIBILIDADES 28-04-20'!$W$2:$X$13,2,0)</f>
        <v>JUNIO</v>
      </c>
      <c r="X764" s="11" t="str">
        <f>VLOOKUP(L764,'PLANO PREDIS EJECUCIONES'!$J$2:$Y$217,16,0)</f>
        <v>3-3-1-15-07-43-7501-191</v>
      </c>
    </row>
    <row r="765" spans="1:24" x14ac:dyDescent="0.25">
      <c r="A765" s="11">
        <v>2018</v>
      </c>
      <c r="B765" s="11">
        <v>136</v>
      </c>
      <c r="C765" s="11">
        <v>1</v>
      </c>
      <c r="D765" s="11" t="s">
        <v>601</v>
      </c>
      <c r="E765" s="11" t="s">
        <v>890</v>
      </c>
      <c r="F765" s="11" t="s">
        <v>890</v>
      </c>
      <c r="G765" s="11" t="s">
        <v>542</v>
      </c>
      <c r="H765" s="11">
        <v>0</v>
      </c>
      <c r="I765" s="11">
        <v>320</v>
      </c>
      <c r="J765" s="225">
        <v>43263</v>
      </c>
      <c r="K765" s="225">
        <v>43263</v>
      </c>
      <c r="L765" s="11">
        <v>66</v>
      </c>
      <c r="M765" s="11">
        <v>78</v>
      </c>
      <c r="N765" s="11" t="s">
        <v>413</v>
      </c>
      <c r="O765" s="11">
        <v>78</v>
      </c>
      <c r="P765" s="11" t="s">
        <v>543</v>
      </c>
      <c r="Q765" s="11">
        <v>900368799</v>
      </c>
      <c r="R765" s="11" t="s">
        <v>463</v>
      </c>
      <c r="S765" s="26">
        <v>10043385</v>
      </c>
      <c r="T765" s="26"/>
      <c r="U765" s="26"/>
      <c r="V765" s="26">
        <v>10043385</v>
      </c>
      <c r="W765" s="11" t="str">
        <f>VLOOKUP(MONTH(J765),'PLANO DISPONIBILIDADES 28-04-20'!$W$2:$X$13,2,0)</f>
        <v>JUNIO</v>
      </c>
      <c r="X765" s="11" t="str">
        <f>VLOOKUP(L765,'PLANO PREDIS EJECUCIONES'!$J$2:$Y$217,16,0)</f>
        <v>3-3-1-15-07-43-7501-191</v>
      </c>
    </row>
    <row r="766" spans="1:24" x14ac:dyDescent="0.25">
      <c r="A766" s="11">
        <v>2018</v>
      </c>
      <c r="B766" s="11">
        <v>136</v>
      </c>
      <c r="C766" s="11">
        <v>1</v>
      </c>
      <c r="D766" s="11" t="s">
        <v>601</v>
      </c>
      <c r="E766" s="11" t="s">
        <v>890</v>
      </c>
      <c r="F766" s="11" t="s">
        <v>890</v>
      </c>
      <c r="G766" s="11" t="s">
        <v>542</v>
      </c>
      <c r="H766" s="11">
        <v>0</v>
      </c>
      <c r="I766" s="11">
        <v>322</v>
      </c>
      <c r="J766" s="225">
        <v>43259</v>
      </c>
      <c r="K766" s="225">
        <v>43259</v>
      </c>
      <c r="L766" s="11">
        <v>34</v>
      </c>
      <c r="M766" s="11">
        <v>79</v>
      </c>
      <c r="N766" s="11" t="s">
        <v>413</v>
      </c>
      <c r="O766" s="11">
        <v>29</v>
      </c>
      <c r="P766" s="11" t="s">
        <v>541</v>
      </c>
      <c r="Q766" s="11">
        <v>41424560</v>
      </c>
      <c r="R766" s="11" t="s">
        <v>444</v>
      </c>
      <c r="S766" s="26">
        <v>7365149</v>
      </c>
      <c r="T766" s="26"/>
      <c r="U766" s="26"/>
      <c r="V766" s="26">
        <v>7365149</v>
      </c>
      <c r="W766" s="11" t="str">
        <f>VLOOKUP(MONTH(J766),'PLANO DISPONIBILIDADES 28-04-20'!$W$2:$X$13,2,0)</f>
        <v>JUNIO</v>
      </c>
      <c r="X766" s="11" t="str">
        <f>VLOOKUP(L766,'PLANO PREDIS EJECUCIONES'!$J$2:$Y$217,16,0)</f>
        <v>3-3-1-15-07-43-7501-191</v>
      </c>
    </row>
    <row r="767" spans="1:24" x14ac:dyDescent="0.25">
      <c r="A767" s="11">
        <v>2018</v>
      </c>
      <c r="B767" s="11">
        <v>136</v>
      </c>
      <c r="C767" s="11">
        <v>1</v>
      </c>
      <c r="D767" s="11" t="s">
        <v>601</v>
      </c>
      <c r="E767" s="11" t="s">
        <v>890</v>
      </c>
      <c r="F767" s="11" t="s">
        <v>890</v>
      </c>
      <c r="G767" s="11" t="s">
        <v>542</v>
      </c>
      <c r="H767" s="11">
        <v>0</v>
      </c>
      <c r="I767" s="11">
        <v>323</v>
      </c>
      <c r="J767" s="225">
        <v>43269</v>
      </c>
      <c r="K767" s="225">
        <v>43269</v>
      </c>
      <c r="L767" s="11">
        <v>36</v>
      </c>
      <c r="M767" s="11">
        <v>85</v>
      </c>
      <c r="N767" s="11" t="s">
        <v>413</v>
      </c>
      <c r="O767" s="11">
        <v>36</v>
      </c>
      <c r="P767" s="11" t="s">
        <v>541</v>
      </c>
      <c r="Q767" s="11">
        <v>80415506</v>
      </c>
      <c r="R767" s="11" t="s">
        <v>446</v>
      </c>
      <c r="S767" s="26">
        <v>10043385</v>
      </c>
      <c r="T767" s="26"/>
      <c r="U767" s="26"/>
      <c r="V767" s="26">
        <v>10043385</v>
      </c>
      <c r="W767" s="11" t="str">
        <f>VLOOKUP(MONTH(J767),'PLANO DISPONIBILIDADES 28-04-20'!$W$2:$X$13,2,0)</f>
        <v>JUNIO</v>
      </c>
      <c r="X767" s="11" t="str">
        <f>VLOOKUP(L767,'PLANO PREDIS EJECUCIONES'!$J$2:$Y$217,16,0)</f>
        <v>3-3-1-15-07-43-7501-191</v>
      </c>
    </row>
    <row r="768" spans="1:24" x14ac:dyDescent="0.25">
      <c r="A768" s="11">
        <v>2018</v>
      </c>
      <c r="B768" s="11">
        <v>136</v>
      </c>
      <c r="C768" s="11">
        <v>1</v>
      </c>
      <c r="D768" s="11" t="s">
        <v>601</v>
      </c>
      <c r="E768" s="11" t="s">
        <v>890</v>
      </c>
      <c r="F768" s="11" t="s">
        <v>890</v>
      </c>
      <c r="G768" s="11" t="s">
        <v>542</v>
      </c>
      <c r="H768" s="11">
        <v>0</v>
      </c>
      <c r="I768" s="11">
        <v>338</v>
      </c>
      <c r="J768" s="225">
        <v>43269</v>
      </c>
      <c r="K768" s="225">
        <v>43269</v>
      </c>
      <c r="L768" s="11">
        <v>9</v>
      </c>
      <c r="M768" s="11">
        <v>45</v>
      </c>
      <c r="N768" s="11" t="s">
        <v>413</v>
      </c>
      <c r="O768" s="11">
        <v>7</v>
      </c>
      <c r="P768" s="11" t="s">
        <v>541</v>
      </c>
      <c r="Q768" s="11">
        <v>1015398025</v>
      </c>
      <c r="R768" s="11" t="s">
        <v>432</v>
      </c>
      <c r="S768" s="26">
        <v>6026031</v>
      </c>
      <c r="T768" s="26"/>
      <c r="U768" s="26"/>
      <c r="V768" s="26">
        <v>6026031</v>
      </c>
      <c r="W768" s="11" t="str">
        <f>VLOOKUP(MONTH(J768),'PLANO DISPONIBILIDADES 28-04-20'!$W$2:$X$13,2,0)</f>
        <v>JUNIO</v>
      </c>
      <c r="X768" s="11" t="str">
        <f>VLOOKUP(L768,'PLANO PREDIS EJECUCIONES'!$J$2:$Y$217,16,0)</f>
        <v>3-3-1-15-07-43-7501-191</v>
      </c>
    </row>
    <row r="769" spans="1:24" x14ac:dyDescent="0.25">
      <c r="A769" s="11">
        <v>2018</v>
      </c>
      <c r="B769" s="11">
        <v>136</v>
      </c>
      <c r="C769" s="11">
        <v>1</v>
      </c>
      <c r="D769" s="11" t="s">
        <v>601</v>
      </c>
      <c r="E769" s="11" t="s">
        <v>890</v>
      </c>
      <c r="F769" s="11" t="s">
        <v>890</v>
      </c>
      <c r="G769" s="11" t="s">
        <v>542</v>
      </c>
      <c r="H769" s="11">
        <v>0</v>
      </c>
      <c r="I769" s="11">
        <v>339</v>
      </c>
      <c r="J769" s="225">
        <v>43269</v>
      </c>
      <c r="K769" s="225">
        <v>43269</v>
      </c>
      <c r="L769" s="11">
        <v>72</v>
      </c>
      <c r="M769" s="11">
        <v>95</v>
      </c>
      <c r="N769" s="11" t="s">
        <v>413</v>
      </c>
      <c r="O769" s="11">
        <v>73</v>
      </c>
      <c r="P769" s="11" t="s">
        <v>541</v>
      </c>
      <c r="Q769" s="11">
        <v>79574305</v>
      </c>
      <c r="R769" s="11" t="s">
        <v>465</v>
      </c>
      <c r="S769" s="26">
        <v>20086770</v>
      </c>
      <c r="T769" s="26"/>
      <c r="U769" s="26"/>
      <c r="V769" s="26">
        <v>20086770</v>
      </c>
      <c r="W769" s="11" t="str">
        <f>VLOOKUP(MONTH(J769),'PLANO DISPONIBILIDADES 28-04-20'!$W$2:$X$13,2,0)</f>
        <v>JUNIO</v>
      </c>
      <c r="X769" s="11" t="str">
        <f>VLOOKUP(L769,'PLANO PREDIS EJECUCIONES'!$J$2:$Y$217,16,0)</f>
        <v>3-3-1-15-07-43-7501-191</v>
      </c>
    </row>
    <row r="770" spans="1:24" x14ac:dyDescent="0.25">
      <c r="A770" s="11">
        <v>2018</v>
      </c>
      <c r="B770" s="11">
        <v>136</v>
      </c>
      <c r="C770" s="11">
        <v>1</v>
      </c>
      <c r="D770" s="11" t="s">
        <v>601</v>
      </c>
      <c r="E770" s="11" t="s">
        <v>890</v>
      </c>
      <c r="F770" s="11" t="s">
        <v>890</v>
      </c>
      <c r="G770" s="11" t="s">
        <v>542</v>
      </c>
      <c r="H770" s="11">
        <v>0</v>
      </c>
      <c r="I770" s="11">
        <v>345</v>
      </c>
      <c r="J770" s="225">
        <v>43271</v>
      </c>
      <c r="K770" s="225">
        <v>43271</v>
      </c>
      <c r="L770" s="11">
        <v>53</v>
      </c>
      <c r="M770" s="11">
        <v>19</v>
      </c>
      <c r="N770" s="11" t="s">
        <v>413</v>
      </c>
      <c r="O770" s="11">
        <v>62</v>
      </c>
      <c r="P770" s="11" t="s">
        <v>541</v>
      </c>
      <c r="Q770" s="11">
        <v>73134102</v>
      </c>
      <c r="R770" s="11" t="s">
        <v>460</v>
      </c>
      <c r="S770" s="26">
        <v>10043385</v>
      </c>
      <c r="T770" s="26"/>
      <c r="U770" s="26"/>
      <c r="V770" s="26">
        <v>10043385</v>
      </c>
      <c r="W770" s="11" t="str">
        <f>VLOOKUP(MONTH(J770),'PLANO DISPONIBILIDADES 28-04-20'!$W$2:$X$13,2,0)</f>
        <v>JUNIO</v>
      </c>
      <c r="X770" s="11" t="str">
        <f>VLOOKUP(L770,'PLANO PREDIS EJECUCIONES'!$J$2:$Y$217,16,0)</f>
        <v>3-3-1-15-07-43-7501-191</v>
      </c>
    </row>
    <row r="771" spans="1:24" x14ac:dyDescent="0.25">
      <c r="A771" s="11">
        <v>2018</v>
      </c>
      <c r="B771" s="11">
        <v>136</v>
      </c>
      <c r="C771" s="11">
        <v>1</v>
      </c>
      <c r="D771" s="11" t="s">
        <v>601</v>
      </c>
      <c r="E771" s="11" t="s">
        <v>890</v>
      </c>
      <c r="F771" s="11" t="s">
        <v>890</v>
      </c>
      <c r="G771" s="11" t="s">
        <v>542</v>
      </c>
      <c r="H771" s="11">
        <v>0</v>
      </c>
      <c r="I771" s="11">
        <v>349</v>
      </c>
      <c r="J771" s="225">
        <v>43276</v>
      </c>
      <c r="K771" s="225">
        <v>43276</v>
      </c>
      <c r="L771" s="11">
        <v>31</v>
      </c>
      <c r="M771" s="11">
        <v>16</v>
      </c>
      <c r="N771" s="11" t="s">
        <v>413</v>
      </c>
      <c r="O771" s="11">
        <v>17</v>
      </c>
      <c r="P771" s="11" t="s">
        <v>541</v>
      </c>
      <c r="Q771" s="11">
        <v>51818608</v>
      </c>
      <c r="R771" s="11" t="s">
        <v>544</v>
      </c>
      <c r="S771" s="26">
        <v>10043385</v>
      </c>
      <c r="T771" s="26"/>
      <c r="U771" s="26"/>
      <c r="V771" s="26">
        <v>10043385</v>
      </c>
      <c r="W771" s="11" t="str">
        <f>VLOOKUP(MONTH(J771),'PLANO DISPONIBILIDADES 28-04-20'!$W$2:$X$13,2,0)</f>
        <v>JUNIO</v>
      </c>
      <c r="X771" s="11" t="str">
        <f>VLOOKUP(L771,'PLANO PREDIS EJECUCIONES'!$J$2:$Y$217,16,0)</f>
        <v>3-3-1-15-07-43-7501-191</v>
      </c>
    </row>
    <row r="772" spans="1:24" x14ac:dyDescent="0.25">
      <c r="A772" s="11">
        <v>2018</v>
      </c>
      <c r="B772" s="11">
        <v>136</v>
      </c>
      <c r="C772" s="11">
        <v>1</v>
      </c>
      <c r="D772" s="11" t="s">
        <v>601</v>
      </c>
      <c r="E772" s="11" t="s">
        <v>890</v>
      </c>
      <c r="F772" s="11" t="s">
        <v>890</v>
      </c>
      <c r="G772" s="11" t="s">
        <v>542</v>
      </c>
      <c r="H772" s="11">
        <v>0</v>
      </c>
      <c r="I772" s="11">
        <v>350</v>
      </c>
      <c r="J772" s="225">
        <v>43276</v>
      </c>
      <c r="K772" s="225">
        <v>43276</v>
      </c>
      <c r="L772" s="11">
        <v>31</v>
      </c>
      <c r="M772" s="11">
        <v>16</v>
      </c>
      <c r="N772" s="11" t="s">
        <v>413</v>
      </c>
      <c r="O772" s="11">
        <v>17</v>
      </c>
      <c r="P772" s="11" t="s">
        <v>541</v>
      </c>
      <c r="Q772" s="11">
        <v>51818608</v>
      </c>
      <c r="R772" s="11" t="s">
        <v>544</v>
      </c>
      <c r="S772" s="26">
        <v>10043385</v>
      </c>
      <c r="T772" s="26"/>
      <c r="U772" s="26"/>
      <c r="V772" s="26">
        <v>10043385</v>
      </c>
      <c r="W772" s="11" t="str">
        <f>VLOOKUP(MONTH(J772),'PLANO DISPONIBILIDADES 28-04-20'!$W$2:$X$13,2,0)</f>
        <v>JUNIO</v>
      </c>
      <c r="X772" s="11" t="str">
        <f>VLOOKUP(L772,'PLANO PREDIS EJECUCIONES'!$J$2:$Y$217,16,0)</f>
        <v>3-3-1-15-07-43-7501-191</v>
      </c>
    </row>
    <row r="773" spans="1:24" x14ac:dyDescent="0.25">
      <c r="A773" s="11">
        <v>2018</v>
      </c>
      <c r="B773" s="11">
        <v>136</v>
      </c>
      <c r="C773" s="11">
        <v>1</v>
      </c>
      <c r="D773" s="11" t="s">
        <v>601</v>
      </c>
      <c r="E773" s="11" t="s">
        <v>890</v>
      </c>
      <c r="F773" s="11" t="s">
        <v>890</v>
      </c>
      <c r="G773" s="11" t="s">
        <v>542</v>
      </c>
      <c r="H773" s="11">
        <v>0</v>
      </c>
      <c r="I773" s="11">
        <v>358</v>
      </c>
      <c r="J773" s="225">
        <v>43277</v>
      </c>
      <c r="K773" s="225">
        <v>43277</v>
      </c>
      <c r="L773" s="11">
        <v>68</v>
      </c>
      <c r="M773" s="11">
        <v>89</v>
      </c>
      <c r="N773" s="11" t="s">
        <v>413</v>
      </c>
      <c r="O773" s="11">
        <v>67</v>
      </c>
      <c r="P773" s="11" t="s">
        <v>541</v>
      </c>
      <c r="Q773" s="11">
        <v>91519674</v>
      </c>
      <c r="R773" s="11" t="s">
        <v>464</v>
      </c>
      <c r="S773" s="26">
        <v>12378151</v>
      </c>
      <c r="T773" s="26"/>
      <c r="U773" s="26"/>
      <c r="V773" s="26">
        <v>12378151</v>
      </c>
      <c r="W773" s="11" t="str">
        <f>VLOOKUP(MONTH(J773),'PLANO DISPONIBILIDADES 28-04-20'!$W$2:$X$13,2,0)</f>
        <v>JUNIO</v>
      </c>
      <c r="X773" s="11" t="str">
        <f>VLOOKUP(L773,'PLANO PREDIS EJECUCIONES'!$J$2:$Y$217,16,0)</f>
        <v>3-3-1-15-07-43-7501-191</v>
      </c>
    </row>
    <row r="774" spans="1:24" x14ac:dyDescent="0.25">
      <c r="A774" s="11">
        <v>2018</v>
      </c>
      <c r="B774" s="11">
        <v>136</v>
      </c>
      <c r="C774" s="11">
        <v>1</v>
      </c>
      <c r="D774" s="11" t="s">
        <v>601</v>
      </c>
      <c r="E774" s="11" t="s">
        <v>890</v>
      </c>
      <c r="F774" s="11" t="s">
        <v>890</v>
      </c>
      <c r="G774" s="11" t="s">
        <v>542</v>
      </c>
      <c r="H774" s="11">
        <v>0</v>
      </c>
      <c r="I774" s="11">
        <v>361</v>
      </c>
      <c r="J774" s="225">
        <v>43285</v>
      </c>
      <c r="K774" s="225">
        <v>43285</v>
      </c>
      <c r="L774" s="11">
        <v>12</v>
      </c>
      <c r="M774" s="11">
        <v>84</v>
      </c>
      <c r="N774" s="11" t="s">
        <v>413</v>
      </c>
      <c r="O774" s="11">
        <v>18</v>
      </c>
      <c r="P774" s="11" t="s">
        <v>541</v>
      </c>
      <c r="Q774" s="11">
        <v>53080855</v>
      </c>
      <c r="R774" s="11" t="s">
        <v>434</v>
      </c>
      <c r="S774" s="26">
        <v>4017354</v>
      </c>
      <c r="T774" s="26"/>
      <c r="U774" s="26"/>
      <c r="V774" s="26">
        <v>4017354</v>
      </c>
      <c r="W774" s="11" t="str">
        <f>VLOOKUP(MONTH(J774),'PLANO DISPONIBILIDADES 28-04-20'!$W$2:$X$13,2,0)</f>
        <v>JULIO</v>
      </c>
      <c r="X774" s="11" t="str">
        <f>VLOOKUP(L774,'PLANO PREDIS EJECUCIONES'!$J$2:$Y$217,16,0)</f>
        <v>3-3-1-15-07-43-7501-191</v>
      </c>
    </row>
    <row r="775" spans="1:24" x14ac:dyDescent="0.25">
      <c r="A775" s="11">
        <v>2018</v>
      </c>
      <c r="B775" s="11">
        <v>136</v>
      </c>
      <c r="C775" s="11">
        <v>1</v>
      </c>
      <c r="D775" s="11" t="s">
        <v>601</v>
      </c>
      <c r="E775" s="11" t="s">
        <v>890</v>
      </c>
      <c r="F775" s="11" t="s">
        <v>890</v>
      </c>
      <c r="G775" s="11" t="s">
        <v>542</v>
      </c>
      <c r="H775" s="11">
        <v>0</v>
      </c>
      <c r="I775" s="11">
        <v>363</v>
      </c>
      <c r="J775" s="225">
        <v>43285</v>
      </c>
      <c r="K775" s="225">
        <v>43285</v>
      </c>
      <c r="L775" s="11">
        <v>49</v>
      </c>
      <c r="M775" s="11">
        <v>20</v>
      </c>
      <c r="N775" s="11" t="s">
        <v>413</v>
      </c>
      <c r="O775" s="11">
        <v>63</v>
      </c>
      <c r="P775" s="11" t="s">
        <v>541</v>
      </c>
      <c r="Q775" s="11">
        <v>80769128</v>
      </c>
      <c r="R775" s="11" t="s">
        <v>457</v>
      </c>
      <c r="S775" s="26">
        <v>9373826</v>
      </c>
      <c r="T775" s="26"/>
      <c r="U775" s="26"/>
      <c r="V775" s="26">
        <v>9373826</v>
      </c>
      <c r="W775" s="11" t="str">
        <f>VLOOKUP(MONTH(J775),'PLANO DISPONIBILIDADES 28-04-20'!$W$2:$X$13,2,0)</f>
        <v>JULIO</v>
      </c>
      <c r="X775" s="11" t="str">
        <f>VLOOKUP(L775,'PLANO PREDIS EJECUCIONES'!$J$2:$Y$217,16,0)</f>
        <v>3-3-1-15-07-43-7501-191</v>
      </c>
    </row>
    <row r="776" spans="1:24" x14ac:dyDescent="0.25">
      <c r="A776" s="11">
        <v>2018</v>
      </c>
      <c r="B776" s="11">
        <v>136</v>
      </c>
      <c r="C776" s="11">
        <v>1</v>
      </c>
      <c r="D776" s="11" t="s">
        <v>601</v>
      </c>
      <c r="E776" s="11" t="s">
        <v>890</v>
      </c>
      <c r="F776" s="11" t="s">
        <v>890</v>
      </c>
      <c r="G776" s="11" t="s">
        <v>542</v>
      </c>
      <c r="H776" s="11">
        <v>0</v>
      </c>
      <c r="I776" s="11">
        <v>364</v>
      </c>
      <c r="J776" s="225">
        <v>43290</v>
      </c>
      <c r="K776" s="225">
        <v>43290</v>
      </c>
      <c r="L776" s="11">
        <v>41</v>
      </c>
      <c r="M776" s="11">
        <v>77</v>
      </c>
      <c r="N776" s="11" t="s">
        <v>413</v>
      </c>
      <c r="O776" s="11">
        <v>30</v>
      </c>
      <c r="P776" s="11" t="s">
        <v>541</v>
      </c>
      <c r="Q776" s="11">
        <v>79964160</v>
      </c>
      <c r="R776" s="11" t="s">
        <v>451</v>
      </c>
      <c r="S776" s="26">
        <v>10043385</v>
      </c>
      <c r="T776" s="26"/>
      <c r="U776" s="26"/>
      <c r="V776" s="26">
        <v>10043385</v>
      </c>
      <c r="W776" s="11" t="str">
        <f>VLOOKUP(MONTH(J776),'PLANO DISPONIBILIDADES 28-04-20'!$W$2:$X$13,2,0)</f>
        <v>JULIO</v>
      </c>
      <c r="X776" s="11" t="str">
        <f>VLOOKUP(L776,'PLANO PREDIS EJECUCIONES'!$J$2:$Y$217,16,0)</f>
        <v>3-3-1-15-07-43-7501-191</v>
      </c>
    </row>
    <row r="777" spans="1:24" x14ac:dyDescent="0.25">
      <c r="A777" s="11">
        <v>2018</v>
      </c>
      <c r="B777" s="11">
        <v>136</v>
      </c>
      <c r="C777" s="11">
        <v>1</v>
      </c>
      <c r="D777" s="11" t="s">
        <v>601</v>
      </c>
      <c r="E777" s="11" t="s">
        <v>890</v>
      </c>
      <c r="F777" s="11" t="s">
        <v>890</v>
      </c>
      <c r="G777" s="11" t="s">
        <v>542</v>
      </c>
      <c r="H777" s="11">
        <v>0</v>
      </c>
      <c r="I777" s="11">
        <v>365</v>
      </c>
      <c r="J777" s="225">
        <v>43290</v>
      </c>
      <c r="K777" s="225">
        <v>43290</v>
      </c>
      <c r="L777" s="11">
        <v>18</v>
      </c>
      <c r="M777" s="11">
        <v>81</v>
      </c>
      <c r="N777" s="11" t="s">
        <v>439</v>
      </c>
      <c r="O777" s="11">
        <v>27</v>
      </c>
      <c r="P777" s="11" t="s">
        <v>541</v>
      </c>
      <c r="Q777" s="11">
        <v>1121844120</v>
      </c>
      <c r="R777" s="11" t="s">
        <v>602</v>
      </c>
      <c r="S777" s="26">
        <v>2678236</v>
      </c>
      <c r="T777" s="26"/>
      <c r="U777" s="26"/>
      <c r="V777" s="26">
        <v>2678236</v>
      </c>
      <c r="W777" s="11" t="str">
        <f>VLOOKUP(MONTH(J777),'PLANO DISPONIBILIDADES 28-04-20'!$W$2:$X$13,2,0)</f>
        <v>JULIO</v>
      </c>
      <c r="X777" s="11" t="str">
        <f>VLOOKUP(L777,'PLANO PREDIS EJECUCIONES'!$J$2:$Y$217,16,0)</f>
        <v>3-3-1-15-07-43-7501-191</v>
      </c>
    </row>
    <row r="778" spans="1:24" x14ac:dyDescent="0.25">
      <c r="A778" s="11">
        <v>2018</v>
      </c>
      <c r="B778" s="11">
        <v>136</v>
      </c>
      <c r="C778" s="11">
        <v>1</v>
      </c>
      <c r="D778" s="11" t="s">
        <v>601</v>
      </c>
      <c r="E778" s="11" t="s">
        <v>890</v>
      </c>
      <c r="F778" s="11" t="s">
        <v>890</v>
      </c>
      <c r="G778" s="11" t="s">
        <v>542</v>
      </c>
      <c r="H778" s="11">
        <v>0</v>
      </c>
      <c r="I778" s="11">
        <v>367</v>
      </c>
      <c r="J778" s="225">
        <v>43290</v>
      </c>
      <c r="K778" s="225">
        <v>43290</v>
      </c>
      <c r="L778" s="11">
        <v>16</v>
      </c>
      <c r="M778" s="11">
        <v>83</v>
      </c>
      <c r="N778" s="11" t="s">
        <v>413</v>
      </c>
      <c r="O778" s="11">
        <v>26</v>
      </c>
      <c r="P778" s="11" t="s">
        <v>541</v>
      </c>
      <c r="Q778" s="11">
        <v>52829099</v>
      </c>
      <c r="R778" s="11" t="s">
        <v>437</v>
      </c>
      <c r="S778" s="26">
        <v>7365149</v>
      </c>
      <c r="T778" s="26"/>
      <c r="U778" s="26"/>
      <c r="V778" s="26">
        <v>7365149</v>
      </c>
      <c r="W778" s="11" t="str">
        <f>VLOOKUP(MONTH(J778),'PLANO DISPONIBILIDADES 28-04-20'!$W$2:$X$13,2,0)</f>
        <v>JULIO</v>
      </c>
      <c r="X778" s="11" t="str">
        <f>VLOOKUP(L778,'PLANO PREDIS EJECUCIONES'!$J$2:$Y$217,16,0)</f>
        <v>3-3-1-15-07-43-7501-191</v>
      </c>
    </row>
    <row r="779" spans="1:24" x14ac:dyDescent="0.25">
      <c r="A779" s="11">
        <v>2018</v>
      </c>
      <c r="B779" s="11">
        <v>136</v>
      </c>
      <c r="C779" s="11">
        <v>1</v>
      </c>
      <c r="D779" s="11" t="s">
        <v>601</v>
      </c>
      <c r="E779" s="11" t="s">
        <v>890</v>
      </c>
      <c r="F779" s="11" t="s">
        <v>890</v>
      </c>
      <c r="G779" s="11" t="s">
        <v>542</v>
      </c>
      <c r="H779" s="11">
        <v>0</v>
      </c>
      <c r="I779" s="11">
        <v>374</v>
      </c>
      <c r="J779" s="225">
        <v>43290</v>
      </c>
      <c r="K779" s="225">
        <v>43290</v>
      </c>
      <c r="L779" s="11">
        <v>36</v>
      </c>
      <c r="M779" s="11">
        <v>85</v>
      </c>
      <c r="N779" s="11" t="s">
        <v>413</v>
      </c>
      <c r="O779" s="11">
        <v>36</v>
      </c>
      <c r="P779" s="11" t="s">
        <v>541</v>
      </c>
      <c r="Q779" s="11">
        <v>80415506</v>
      </c>
      <c r="R779" s="11" t="s">
        <v>446</v>
      </c>
      <c r="S779" s="26">
        <v>10043385</v>
      </c>
      <c r="T779" s="26"/>
      <c r="U779" s="26"/>
      <c r="V779" s="26">
        <v>10043385</v>
      </c>
      <c r="W779" s="11" t="str">
        <f>VLOOKUP(MONTH(J779),'PLANO DISPONIBILIDADES 28-04-20'!$W$2:$X$13,2,0)</f>
        <v>JULIO</v>
      </c>
      <c r="X779" s="11" t="str">
        <f>VLOOKUP(L779,'PLANO PREDIS EJECUCIONES'!$J$2:$Y$217,16,0)</f>
        <v>3-3-1-15-07-43-7501-191</v>
      </c>
    </row>
    <row r="780" spans="1:24" x14ac:dyDescent="0.25">
      <c r="A780" s="11">
        <v>2018</v>
      </c>
      <c r="B780" s="11">
        <v>136</v>
      </c>
      <c r="C780" s="11">
        <v>1</v>
      </c>
      <c r="D780" s="11" t="s">
        <v>601</v>
      </c>
      <c r="E780" s="11" t="s">
        <v>890</v>
      </c>
      <c r="F780" s="11" t="s">
        <v>890</v>
      </c>
      <c r="G780" s="11" t="s">
        <v>542</v>
      </c>
      <c r="H780" s="11">
        <v>0</v>
      </c>
      <c r="I780" s="11">
        <v>375</v>
      </c>
      <c r="J780" s="225">
        <v>43290</v>
      </c>
      <c r="K780" s="225">
        <v>43290</v>
      </c>
      <c r="L780" s="11">
        <v>63</v>
      </c>
      <c r="M780" s="11">
        <v>94</v>
      </c>
      <c r="N780" s="11" t="s">
        <v>439</v>
      </c>
      <c r="O780" s="11">
        <v>71</v>
      </c>
      <c r="P780" s="11" t="s">
        <v>541</v>
      </c>
      <c r="Q780" s="11">
        <v>1032449028</v>
      </c>
      <c r="R780" s="11" t="s">
        <v>462</v>
      </c>
      <c r="S780" s="26">
        <v>2678236</v>
      </c>
      <c r="T780" s="26"/>
      <c r="U780" s="26"/>
      <c r="V780" s="26">
        <v>2678236</v>
      </c>
      <c r="W780" s="11" t="str">
        <f>VLOOKUP(MONTH(J780),'PLANO DISPONIBILIDADES 28-04-20'!$W$2:$X$13,2,0)</f>
        <v>JULIO</v>
      </c>
      <c r="X780" s="11" t="str">
        <f>VLOOKUP(L780,'PLANO PREDIS EJECUCIONES'!$J$2:$Y$217,16,0)</f>
        <v>3-3-1-15-07-43-7501-191</v>
      </c>
    </row>
    <row r="781" spans="1:24" x14ac:dyDescent="0.25">
      <c r="A781" s="11">
        <v>2018</v>
      </c>
      <c r="B781" s="11">
        <v>136</v>
      </c>
      <c r="C781" s="11">
        <v>1</v>
      </c>
      <c r="D781" s="11" t="s">
        <v>601</v>
      </c>
      <c r="E781" s="11" t="s">
        <v>890</v>
      </c>
      <c r="F781" s="11" t="s">
        <v>890</v>
      </c>
      <c r="G781" s="11" t="s">
        <v>542</v>
      </c>
      <c r="H781" s="11">
        <v>0</v>
      </c>
      <c r="I781" s="11">
        <v>376</v>
      </c>
      <c r="J781" s="225">
        <v>43290</v>
      </c>
      <c r="K781" s="225">
        <v>43290</v>
      </c>
      <c r="L781" s="11">
        <v>14</v>
      </c>
      <c r="M781" s="11">
        <v>44</v>
      </c>
      <c r="N781" s="11" t="s">
        <v>413</v>
      </c>
      <c r="O781" s="11">
        <v>11</v>
      </c>
      <c r="P781" s="11" t="s">
        <v>541</v>
      </c>
      <c r="Q781" s="11">
        <v>1023916955</v>
      </c>
      <c r="R781" s="11" t="s">
        <v>436</v>
      </c>
      <c r="S781" s="26">
        <v>6026031</v>
      </c>
      <c r="T781" s="26"/>
      <c r="U781" s="26"/>
      <c r="V781" s="26">
        <v>6026031</v>
      </c>
      <c r="W781" s="11" t="str">
        <f>VLOOKUP(MONTH(J781),'PLANO DISPONIBILIDADES 28-04-20'!$W$2:$X$13,2,0)</f>
        <v>JULIO</v>
      </c>
      <c r="X781" s="11" t="str">
        <f>VLOOKUP(L781,'PLANO PREDIS EJECUCIONES'!$J$2:$Y$217,16,0)</f>
        <v>3-3-1-15-07-43-7501-191</v>
      </c>
    </row>
    <row r="782" spans="1:24" x14ac:dyDescent="0.25">
      <c r="A782" s="11">
        <v>2018</v>
      </c>
      <c r="B782" s="11">
        <v>136</v>
      </c>
      <c r="C782" s="11">
        <v>1</v>
      </c>
      <c r="D782" s="11" t="s">
        <v>601</v>
      </c>
      <c r="E782" s="11" t="s">
        <v>890</v>
      </c>
      <c r="F782" s="11" t="s">
        <v>890</v>
      </c>
      <c r="G782" s="11" t="s">
        <v>542</v>
      </c>
      <c r="H782" s="11">
        <v>0</v>
      </c>
      <c r="I782" s="11">
        <v>377</v>
      </c>
      <c r="J782" s="225">
        <v>43290</v>
      </c>
      <c r="K782" s="225">
        <v>43290</v>
      </c>
      <c r="L782" s="11">
        <v>11</v>
      </c>
      <c r="M782" s="11">
        <v>48</v>
      </c>
      <c r="N782" s="11" t="s">
        <v>413</v>
      </c>
      <c r="O782" s="11">
        <v>14</v>
      </c>
      <c r="P782" s="11" t="s">
        <v>541</v>
      </c>
      <c r="Q782" s="11">
        <v>36302955</v>
      </c>
      <c r="R782" s="11" t="s">
        <v>433</v>
      </c>
      <c r="S782" s="26">
        <v>10043385</v>
      </c>
      <c r="T782" s="26"/>
      <c r="U782" s="26"/>
      <c r="V782" s="26">
        <v>10043385</v>
      </c>
      <c r="W782" s="11" t="str">
        <f>VLOOKUP(MONTH(J782),'PLANO DISPONIBILIDADES 28-04-20'!$W$2:$X$13,2,0)</f>
        <v>JULIO</v>
      </c>
      <c r="X782" s="11" t="str">
        <f>VLOOKUP(L782,'PLANO PREDIS EJECUCIONES'!$J$2:$Y$217,16,0)</f>
        <v>3-3-1-15-07-43-7501-191</v>
      </c>
    </row>
    <row r="783" spans="1:24" x14ac:dyDescent="0.25">
      <c r="A783" s="11">
        <v>2018</v>
      </c>
      <c r="B783" s="11">
        <v>136</v>
      </c>
      <c r="C783" s="11">
        <v>1</v>
      </c>
      <c r="D783" s="11" t="s">
        <v>601</v>
      </c>
      <c r="E783" s="11" t="s">
        <v>890</v>
      </c>
      <c r="F783" s="11" t="s">
        <v>890</v>
      </c>
      <c r="G783" s="11" t="s">
        <v>542</v>
      </c>
      <c r="H783" s="11">
        <v>0</v>
      </c>
      <c r="I783" s="11">
        <v>378</v>
      </c>
      <c r="J783" s="225">
        <v>43290</v>
      </c>
      <c r="K783" s="225">
        <v>43290</v>
      </c>
      <c r="L783" s="11">
        <v>9</v>
      </c>
      <c r="M783" s="11">
        <v>45</v>
      </c>
      <c r="N783" s="11" t="s">
        <v>413</v>
      </c>
      <c r="O783" s="11">
        <v>7</v>
      </c>
      <c r="P783" s="11" t="s">
        <v>541</v>
      </c>
      <c r="Q783" s="11">
        <v>1015398025</v>
      </c>
      <c r="R783" s="11" t="s">
        <v>432</v>
      </c>
      <c r="S783" s="26">
        <v>6026031</v>
      </c>
      <c r="T783" s="26"/>
      <c r="U783" s="26"/>
      <c r="V783" s="26">
        <v>6026031</v>
      </c>
      <c r="W783" s="11" t="str">
        <f>VLOOKUP(MONTH(J783),'PLANO DISPONIBILIDADES 28-04-20'!$W$2:$X$13,2,0)</f>
        <v>JULIO</v>
      </c>
      <c r="X783" s="11" t="str">
        <f>VLOOKUP(L783,'PLANO PREDIS EJECUCIONES'!$J$2:$Y$217,16,0)</f>
        <v>3-3-1-15-07-43-7501-191</v>
      </c>
    </row>
    <row r="784" spans="1:24" x14ac:dyDescent="0.25">
      <c r="A784" s="11">
        <v>2018</v>
      </c>
      <c r="B784" s="11">
        <v>136</v>
      </c>
      <c r="C784" s="11">
        <v>1</v>
      </c>
      <c r="D784" s="11" t="s">
        <v>601</v>
      </c>
      <c r="E784" s="11" t="s">
        <v>890</v>
      </c>
      <c r="F784" s="11" t="s">
        <v>890</v>
      </c>
      <c r="G784" s="11" t="s">
        <v>542</v>
      </c>
      <c r="H784" s="11">
        <v>0</v>
      </c>
      <c r="I784" s="11">
        <v>379</v>
      </c>
      <c r="J784" s="225">
        <v>43290</v>
      </c>
      <c r="K784" s="225">
        <v>43290</v>
      </c>
      <c r="L784" s="11">
        <v>34</v>
      </c>
      <c r="M784" s="11">
        <v>79</v>
      </c>
      <c r="N784" s="11" t="s">
        <v>413</v>
      </c>
      <c r="O784" s="11">
        <v>29</v>
      </c>
      <c r="P784" s="11" t="s">
        <v>541</v>
      </c>
      <c r="Q784" s="11">
        <v>41424560</v>
      </c>
      <c r="R784" s="11" t="s">
        <v>444</v>
      </c>
      <c r="S784" s="26">
        <v>7365149</v>
      </c>
      <c r="T784" s="26"/>
      <c r="U784" s="26"/>
      <c r="V784" s="26">
        <v>7365149</v>
      </c>
      <c r="W784" s="11" t="str">
        <f>VLOOKUP(MONTH(J784),'PLANO DISPONIBILIDADES 28-04-20'!$W$2:$X$13,2,0)</f>
        <v>JULIO</v>
      </c>
      <c r="X784" s="11" t="str">
        <f>VLOOKUP(L784,'PLANO PREDIS EJECUCIONES'!$J$2:$Y$217,16,0)</f>
        <v>3-3-1-15-07-43-7501-191</v>
      </c>
    </row>
    <row r="785" spans="1:24" x14ac:dyDescent="0.25">
      <c r="A785" s="11">
        <v>2018</v>
      </c>
      <c r="B785" s="11">
        <v>136</v>
      </c>
      <c r="C785" s="11">
        <v>1</v>
      </c>
      <c r="D785" s="11" t="s">
        <v>601</v>
      </c>
      <c r="E785" s="11" t="s">
        <v>890</v>
      </c>
      <c r="F785" s="11" t="s">
        <v>890</v>
      </c>
      <c r="G785" s="11" t="s">
        <v>542</v>
      </c>
      <c r="H785" s="11">
        <v>0</v>
      </c>
      <c r="I785" s="11">
        <v>382</v>
      </c>
      <c r="J785" s="225">
        <v>43290</v>
      </c>
      <c r="K785" s="225">
        <v>43290</v>
      </c>
      <c r="L785" s="11">
        <v>8</v>
      </c>
      <c r="M785" s="11">
        <v>17</v>
      </c>
      <c r="N785" s="11" t="s">
        <v>413</v>
      </c>
      <c r="O785" s="11">
        <v>1</v>
      </c>
      <c r="P785" s="11" t="s">
        <v>541</v>
      </c>
      <c r="Q785" s="11">
        <v>80778170</v>
      </c>
      <c r="R785" s="11" t="s">
        <v>431</v>
      </c>
      <c r="S785" s="26">
        <v>5512702</v>
      </c>
      <c r="T785" s="26"/>
      <c r="U785" s="26"/>
      <c r="V785" s="26">
        <v>5512702</v>
      </c>
      <c r="W785" s="11" t="str">
        <f>VLOOKUP(MONTH(J785),'PLANO DISPONIBILIDADES 28-04-20'!$W$2:$X$13,2,0)</f>
        <v>JULIO</v>
      </c>
      <c r="X785" s="11" t="str">
        <f>VLOOKUP(L785,'PLANO PREDIS EJECUCIONES'!$J$2:$Y$217,16,0)</f>
        <v>3-3-1-15-07-43-7501-191</v>
      </c>
    </row>
    <row r="786" spans="1:24" x14ac:dyDescent="0.25">
      <c r="A786" s="11">
        <v>2018</v>
      </c>
      <c r="B786" s="11">
        <v>136</v>
      </c>
      <c r="C786" s="11">
        <v>1</v>
      </c>
      <c r="D786" s="11" t="s">
        <v>601</v>
      </c>
      <c r="E786" s="11" t="s">
        <v>890</v>
      </c>
      <c r="F786" s="11" t="s">
        <v>890</v>
      </c>
      <c r="G786" s="11" t="s">
        <v>542</v>
      </c>
      <c r="H786" s="11">
        <v>0</v>
      </c>
      <c r="I786" s="11">
        <v>384</v>
      </c>
      <c r="J786" s="225">
        <v>43291</v>
      </c>
      <c r="K786" s="225">
        <v>43291</v>
      </c>
      <c r="L786" s="11">
        <v>46</v>
      </c>
      <c r="M786" s="11">
        <v>65</v>
      </c>
      <c r="N786" s="11" t="s">
        <v>413</v>
      </c>
      <c r="O786" s="11">
        <v>40</v>
      </c>
      <c r="P786" s="11" t="s">
        <v>541</v>
      </c>
      <c r="Q786" s="11">
        <v>39046947</v>
      </c>
      <c r="R786" s="11" t="s">
        <v>455</v>
      </c>
      <c r="S786" s="26">
        <v>10043385</v>
      </c>
      <c r="T786" s="26"/>
      <c r="U786" s="26"/>
      <c r="V786" s="26">
        <v>10043385</v>
      </c>
      <c r="W786" s="11" t="str">
        <f>VLOOKUP(MONTH(J786),'PLANO DISPONIBILIDADES 28-04-20'!$W$2:$X$13,2,0)</f>
        <v>JULIO</v>
      </c>
      <c r="X786" s="11" t="str">
        <f>VLOOKUP(L786,'PLANO PREDIS EJECUCIONES'!$J$2:$Y$217,16,0)</f>
        <v>3-3-1-15-07-43-7501-191</v>
      </c>
    </row>
    <row r="787" spans="1:24" x14ac:dyDescent="0.25">
      <c r="A787" s="11">
        <v>2018</v>
      </c>
      <c r="B787" s="11">
        <v>136</v>
      </c>
      <c r="C787" s="11">
        <v>1</v>
      </c>
      <c r="D787" s="11" t="s">
        <v>601</v>
      </c>
      <c r="E787" s="11" t="s">
        <v>890</v>
      </c>
      <c r="F787" s="11" t="s">
        <v>890</v>
      </c>
      <c r="G787" s="11" t="s">
        <v>542</v>
      </c>
      <c r="H787" s="11">
        <v>0</v>
      </c>
      <c r="I787" s="11">
        <v>386</v>
      </c>
      <c r="J787" s="225">
        <v>43290</v>
      </c>
      <c r="K787" s="225">
        <v>43290</v>
      </c>
      <c r="L787" s="11">
        <v>40</v>
      </c>
      <c r="M787" s="11">
        <v>66</v>
      </c>
      <c r="N787" s="11" t="s">
        <v>413</v>
      </c>
      <c r="O787" s="11">
        <v>45</v>
      </c>
      <c r="P787" s="11" t="s">
        <v>541</v>
      </c>
      <c r="Q787" s="11">
        <v>79555368</v>
      </c>
      <c r="R787" s="11" t="s">
        <v>450</v>
      </c>
      <c r="S787" s="26">
        <v>8704267</v>
      </c>
      <c r="T787" s="26"/>
      <c r="U787" s="26"/>
      <c r="V787" s="26">
        <v>8704267</v>
      </c>
      <c r="W787" s="11" t="str">
        <f>VLOOKUP(MONTH(J787),'PLANO DISPONIBILIDADES 28-04-20'!$W$2:$X$13,2,0)</f>
        <v>JULIO</v>
      </c>
      <c r="X787" s="11" t="str">
        <f>VLOOKUP(L787,'PLANO PREDIS EJECUCIONES'!$J$2:$Y$217,16,0)</f>
        <v>3-3-1-15-07-43-7501-191</v>
      </c>
    </row>
    <row r="788" spans="1:24" x14ac:dyDescent="0.25">
      <c r="A788" s="11">
        <v>2018</v>
      </c>
      <c r="B788" s="11">
        <v>136</v>
      </c>
      <c r="C788" s="11">
        <v>1</v>
      </c>
      <c r="D788" s="11" t="s">
        <v>601</v>
      </c>
      <c r="E788" s="11" t="s">
        <v>890</v>
      </c>
      <c r="F788" s="11" t="s">
        <v>890</v>
      </c>
      <c r="G788" s="11" t="s">
        <v>542</v>
      </c>
      <c r="H788" s="11">
        <v>0</v>
      </c>
      <c r="I788" s="11">
        <v>387</v>
      </c>
      <c r="J788" s="225">
        <v>43291</v>
      </c>
      <c r="K788" s="225">
        <v>43291</v>
      </c>
      <c r="L788" s="11">
        <v>21</v>
      </c>
      <c r="M788" s="11">
        <v>70</v>
      </c>
      <c r="N788" s="11" t="s">
        <v>413</v>
      </c>
      <c r="O788" s="11">
        <v>43</v>
      </c>
      <c r="P788" s="11" t="s">
        <v>541</v>
      </c>
      <c r="Q788" s="11">
        <v>1019004199</v>
      </c>
      <c r="R788" s="11" t="s">
        <v>440</v>
      </c>
      <c r="S788" s="26">
        <v>4017354</v>
      </c>
      <c r="T788" s="26"/>
      <c r="U788" s="26"/>
      <c r="V788" s="26">
        <v>4017354</v>
      </c>
      <c r="W788" s="11" t="str">
        <f>VLOOKUP(MONTH(J788),'PLANO DISPONIBILIDADES 28-04-20'!$W$2:$X$13,2,0)</f>
        <v>JULIO</v>
      </c>
      <c r="X788" s="11" t="str">
        <f>VLOOKUP(L788,'PLANO PREDIS EJECUCIONES'!$J$2:$Y$217,16,0)</f>
        <v>3-3-1-15-07-43-7501-191</v>
      </c>
    </row>
    <row r="789" spans="1:24" x14ac:dyDescent="0.25">
      <c r="A789" s="11">
        <v>2018</v>
      </c>
      <c r="B789" s="11">
        <v>136</v>
      </c>
      <c r="C789" s="11">
        <v>1</v>
      </c>
      <c r="D789" s="11" t="s">
        <v>601</v>
      </c>
      <c r="E789" s="11" t="s">
        <v>890</v>
      </c>
      <c r="F789" s="11" t="s">
        <v>890</v>
      </c>
      <c r="G789" s="11" t="s">
        <v>542</v>
      </c>
      <c r="H789" s="11">
        <v>0</v>
      </c>
      <c r="I789" s="11">
        <v>388</v>
      </c>
      <c r="J789" s="225">
        <v>43291</v>
      </c>
      <c r="K789" s="225">
        <v>43291</v>
      </c>
      <c r="L789" s="11">
        <v>42</v>
      </c>
      <c r="M789" s="11">
        <v>67</v>
      </c>
      <c r="N789" s="11" t="s">
        <v>413</v>
      </c>
      <c r="O789" s="11">
        <v>39</v>
      </c>
      <c r="P789" s="11" t="s">
        <v>541</v>
      </c>
      <c r="Q789" s="11">
        <v>79297972</v>
      </c>
      <c r="R789" s="11" t="s">
        <v>452</v>
      </c>
      <c r="S789" s="26">
        <v>10043385</v>
      </c>
      <c r="T789" s="26"/>
      <c r="U789" s="26"/>
      <c r="V789" s="26">
        <v>10043385</v>
      </c>
      <c r="W789" s="11" t="str">
        <f>VLOOKUP(MONTH(J789),'PLANO DISPONIBILIDADES 28-04-20'!$W$2:$X$13,2,0)</f>
        <v>JULIO</v>
      </c>
      <c r="X789" s="11" t="str">
        <f>VLOOKUP(L789,'PLANO PREDIS EJECUCIONES'!$J$2:$Y$217,16,0)</f>
        <v>3-3-1-15-07-43-7501-191</v>
      </c>
    </row>
    <row r="790" spans="1:24" x14ac:dyDescent="0.25">
      <c r="A790" s="11">
        <v>2018</v>
      </c>
      <c r="B790" s="11">
        <v>136</v>
      </c>
      <c r="C790" s="11">
        <v>1</v>
      </c>
      <c r="D790" s="11" t="s">
        <v>601</v>
      </c>
      <c r="E790" s="11" t="s">
        <v>890</v>
      </c>
      <c r="F790" s="11" t="s">
        <v>890</v>
      </c>
      <c r="G790" s="11" t="s">
        <v>542</v>
      </c>
      <c r="H790" s="11">
        <v>0</v>
      </c>
      <c r="I790" s="11">
        <v>389</v>
      </c>
      <c r="J790" s="225">
        <v>43290</v>
      </c>
      <c r="K790" s="225">
        <v>43290</v>
      </c>
      <c r="L790" s="11">
        <v>37</v>
      </c>
      <c r="M790" s="11">
        <v>71</v>
      </c>
      <c r="N790" s="11" t="s">
        <v>413</v>
      </c>
      <c r="O790" s="11">
        <v>38</v>
      </c>
      <c r="P790" s="11" t="s">
        <v>541</v>
      </c>
      <c r="Q790" s="11">
        <v>1032370326</v>
      </c>
      <c r="R790" s="11" t="s">
        <v>447</v>
      </c>
      <c r="S790" s="26">
        <v>5356472</v>
      </c>
      <c r="T790" s="26"/>
      <c r="U790" s="26"/>
      <c r="V790" s="26">
        <v>5356472</v>
      </c>
      <c r="W790" s="11" t="str">
        <f>VLOOKUP(MONTH(J790),'PLANO DISPONIBILIDADES 28-04-20'!$W$2:$X$13,2,0)</f>
        <v>JULIO</v>
      </c>
      <c r="X790" s="11" t="str">
        <f>VLOOKUP(L790,'PLANO PREDIS EJECUCIONES'!$J$2:$Y$217,16,0)</f>
        <v>3-3-1-15-07-43-7501-191</v>
      </c>
    </row>
    <row r="791" spans="1:24" x14ac:dyDescent="0.25">
      <c r="A791" s="11">
        <v>2018</v>
      </c>
      <c r="B791" s="11">
        <v>136</v>
      </c>
      <c r="C791" s="11">
        <v>1</v>
      </c>
      <c r="D791" s="11" t="s">
        <v>601</v>
      </c>
      <c r="E791" s="11" t="s">
        <v>890</v>
      </c>
      <c r="F791" s="11" t="s">
        <v>890</v>
      </c>
      <c r="G791" s="11" t="s">
        <v>542</v>
      </c>
      <c r="H791" s="11">
        <v>0</v>
      </c>
      <c r="I791" s="11">
        <v>390</v>
      </c>
      <c r="J791" s="225">
        <v>43290</v>
      </c>
      <c r="K791" s="225">
        <v>43290</v>
      </c>
      <c r="L791" s="11">
        <v>43</v>
      </c>
      <c r="M791" s="11">
        <v>47</v>
      </c>
      <c r="N791" s="11" t="s">
        <v>413</v>
      </c>
      <c r="O791" s="11">
        <v>10</v>
      </c>
      <c r="P791" s="11" t="s">
        <v>541</v>
      </c>
      <c r="Q791" s="11">
        <v>79396575</v>
      </c>
      <c r="R791" s="11" t="s">
        <v>453</v>
      </c>
      <c r="S791" s="26">
        <v>10043385</v>
      </c>
      <c r="T791" s="26"/>
      <c r="U791" s="26"/>
      <c r="V791" s="26">
        <v>10043385</v>
      </c>
      <c r="W791" s="11" t="str">
        <f>VLOOKUP(MONTH(J791),'PLANO DISPONIBILIDADES 28-04-20'!$W$2:$X$13,2,0)</f>
        <v>JULIO</v>
      </c>
      <c r="X791" s="11" t="str">
        <f>VLOOKUP(L791,'PLANO PREDIS EJECUCIONES'!$J$2:$Y$217,16,0)</f>
        <v>3-3-1-15-07-43-7501-191</v>
      </c>
    </row>
    <row r="792" spans="1:24" x14ac:dyDescent="0.25">
      <c r="A792" s="11">
        <v>2018</v>
      </c>
      <c r="B792" s="11">
        <v>136</v>
      </c>
      <c r="C792" s="11">
        <v>1</v>
      </c>
      <c r="D792" s="11" t="s">
        <v>601</v>
      </c>
      <c r="E792" s="11" t="s">
        <v>890</v>
      </c>
      <c r="F792" s="11" t="s">
        <v>890</v>
      </c>
      <c r="G792" s="11" t="s">
        <v>542</v>
      </c>
      <c r="H792" s="11">
        <v>0</v>
      </c>
      <c r="I792" s="11">
        <v>391</v>
      </c>
      <c r="J792" s="225">
        <v>43291</v>
      </c>
      <c r="K792" s="225">
        <v>43291</v>
      </c>
      <c r="L792" s="11">
        <v>44</v>
      </c>
      <c r="M792" s="11">
        <v>64</v>
      </c>
      <c r="N792" s="11" t="s">
        <v>413</v>
      </c>
      <c r="O792" s="11">
        <v>49</v>
      </c>
      <c r="P792" s="11" t="s">
        <v>541</v>
      </c>
      <c r="Q792" s="11">
        <v>79521789</v>
      </c>
      <c r="R792" s="11" t="s">
        <v>454</v>
      </c>
      <c r="S792" s="26">
        <v>10043385</v>
      </c>
      <c r="T792" s="26"/>
      <c r="U792" s="26"/>
      <c r="V792" s="26">
        <v>10043385</v>
      </c>
      <c r="W792" s="11" t="str">
        <f>VLOOKUP(MONTH(J792),'PLANO DISPONIBILIDADES 28-04-20'!$W$2:$X$13,2,0)</f>
        <v>JULIO</v>
      </c>
      <c r="X792" s="11" t="str">
        <f>VLOOKUP(L792,'PLANO PREDIS EJECUCIONES'!$J$2:$Y$217,16,0)</f>
        <v>3-3-1-15-07-43-7501-191</v>
      </c>
    </row>
    <row r="793" spans="1:24" x14ac:dyDescent="0.25">
      <c r="A793" s="11">
        <v>2018</v>
      </c>
      <c r="B793" s="11">
        <v>136</v>
      </c>
      <c r="C793" s="11">
        <v>1</v>
      </c>
      <c r="D793" s="11" t="s">
        <v>601</v>
      </c>
      <c r="E793" s="11" t="s">
        <v>890</v>
      </c>
      <c r="F793" s="11" t="s">
        <v>890</v>
      </c>
      <c r="G793" s="11" t="s">
        <v>542</v>
      </c>
      <c r="H793" s="11">
        <v>0</v>
      </c>
      <c r="I793" s="11">
        <v>392</v>
      </c>
      <c r="J793" s="225">
        <v>43291</v>
      </c>
      <c r="K793" s="225">
        <v>43291</v>
      </c>
      <c r="L793" s="11">
        <v>38</v>
      </c>
      <c r="M793" s="11">
        <v>69</v>
      </c>
      <c r="N793" s="11" t="s">
        <v>413</v>
      </c>
      <c r="O793" s="11">
        <v>37</v>
      </c>
      <c r="P793" s="11" t="s">
        <v>541</v>
      </c>
      <c r="Q793" s="11">
        <v>1013631741</v>
      </c>
      <c r="R793" s="11" t="s">
        <v>448</v>
      </c>
      <c r="S793" s="26">
        <v>5356472</v>
      </c>
      <c r="T793" s="26"/>
      <c r="U793" s="26"/>
      <c r="V793" s="26">
        <v>5356472</v>
      </c>
      <c r="W793" s="11" t="str">
        <f>VLOOKUP(MONTH(J793),'PLANO DISPONIBILIDADES 28-04-20'!$W$2:$X$13,2,0)</f>
        <v>JULIO</v>
      </c>
      <c r="X793" s="11" t="str">
        <f>VLOOKUP(L793,'PLANO PREDIS EJECUCIONES'!$J$2:$Y$217,16,0)</f>
        <v>3-3-1-15-07-43-7501-191</v>
      </c>
    </row>
    <row r="794" spans="1:24" x14ac:dyDescent="0.25">
      <c r="A794" s="11">
        <v>2018</v>
      </c>
      <c r="B794" s="11">
        <v>136</v>
      </c>
      <c r="C794" s="11">
        <v>1</v>
      </c>
      <c r="D794" s="11" t="s">
        <v>601</v>
      </c>
      <c r="E794" s="11" t="s">
        <v>890</v>
      </c>
      <c r="F794" s="11" t="s">
        <v>890</v>
      </c>
      <c r="G794" s="11" t="s">
        <v>542</v>
      </c>
      <c r="H794" s="11">
        <v>0</v>
      </c>
      <c r="I794" s="11">
        <v>393</v>
      </c>
      <c r="J794" s="225">
        <v>43291</v>
      </c>
      <c r="K794" s="225">
        <v>43291</v>
      </c>
      <c r="L794" s="11">
        <v>39</v>
      </c>
      <c r="M794" s="11">
        <v>68</v>
      </c>
      <c r="N794" s="11" t="s">
        <v>413</v>
      </c>
      <c r="O794" s="11">
        <v>41</v>
      </c>
      <c r="P794" s="11" t="s">
        <v>541</v>
      </c>
      <c r="Q794" s="11">
        <v>79690696</v>
      </c>
      <c r="R794" s="11" t="s">
        <v>449</v>
      </c>
      <c r="S794" s="26">
        <v>10043385</v>
      </c>
      <c r="T794" s="26"/>
      <c r="U794" s="26"/>
      <c r="V794" s="26">
        <v>10043385</v>
      </c>
      <c r="W794" s="11" t="str">
        <f>VLOOKUP(MONTH(J794),'PLANO DISPONIBILIDADES 28-04-20'!$W$2:$X$13,2,0)</f>
        <v>JULIO</v>
      </c>
      <c r="X794" s="11" t="str">
        <f>VLOOKUP(L794,'PLANO PREDIS EJECUCIONES'!$J$2:$Y$217,16,0)</f>
        <v>3-3-1-15-07-43-7501-191</v>
      </c>
    </row>
    <row r="795" spans="1:24" x14ac:dyDescent="0.25">
      <c r="A795" s="11">
        <v>2018</v>
      </c>
      <c r="B795" s="11">
        <v>136</v>
      </c>
      <c r="C795" s="11">
        <v>1</v>
      </c>
      <c r="D795" s="11" t="s">
        <v>601</v>
      </c>
      <c r="E795" s="11" t="s">
        <v>890</v>
      </c>
      <c r="F795" s="11" t="s">
        <v>890</v>
      </c>
      <c r="G795" s="11" t="s">
        <v>542</v>
      </c>
      <c r="H795" s="11">
        <v>0</v>
      </c>
      <c r="I795" s="11">
        <v>409</v>
      </c>
      <c r="J795" s="225">
        <v>43298</v>
      </c>
      <c r="K795" s="225">
        <v>43298</v>
      </c>
      <c r="L795" s="11">
        <v>57</v>
      </c>
      <c r="M795" s="11">
        <v>105</v>
      </c>
      <c r="N795" s="11" t="s">
        <v>413</v>
      </c>
      <c r="O795" s="11">
        <v>65</v>
      </c>
      <c r="P795" s="11" t="s">
        <v>541</v>
      </c>
      <c r="Q795" s="11">
        <v>32670457</v>
      </c>
      <c r="R795" s="11" t="s">
        <v>461</v>
      </c>
      <c r="S795" s="26">
        <v>7811522</v>
      </c>
      <c r="T795" s="26"/>
      <c r="U795" s="26"/>
      <c r="V795" s="26">
        <v>7811522</v>
      </c>
      <c r="W795" s="11" t="str">
        <f>VLOOKUP(MONTH(J795),'PLANO DISPONIBILIDADES 28-04-20'!$W$2:$X$13,2,0)</f>
        <v>JULIO</v>
      </c>
      <c r="X795" s="11" t="str">
        <f>VLOOKUP(L795,'PLANO PREDIS EJECUCIONES'!$J$2:$Y$217,16,0)</f>
        <v>3-3-1-15-07-43-7501-191</v>
      </c>
    </row>
    <row r="796" spans="1:24" x14ac:dyDescent="0.25">
      <c r="A796" s="11">
        <v>2018</v>
      </c>
      <c r="B796" s="11">
        <v>136</v>
      </c>
      <c r="C796" s="11">
        <v>1</v>
      </c>
      <c r="D796" s="11" t="s">
        <v>601</v>
      </c>
      <c r="E796" s="11" t="s">
        <v>890</v>
      </c>
      <c r="F796" s="11" t="s">
        <v>890</v>
      </c>
      <c r="G796" s="11" t="s">
        <v>542</v>
      </c>
      <c r="H796" s="11">
        <v>0</v>
      </c>
      <c r="I796" s="11">
        <v>410</v>
      </c>
      <c r="J796" s="225">
        <v>43292</v>
      </c>
      <c r="K796" s="225">
        <v>43292</v>
      </c>
      <c r="L796" s="11">
        <v>35</v>
      </c>
      <c r="M796" s="11">
        <v>82</v>
      </c>
      <c r="N796" s="11" t="s">
        <v>439</v>
      </c>
      <c r="O796" s="11">
        <v>35</v>
      </c>
      <c r="P796" s="11" t="s">
        <v>541</v>
      </c>
      <c r="Q796" s="11">
        <v>51848008</v>
      </c>
      <c r="R796" s="11" t="s">
        <v>545</v>
      </c>
      <c r="S796" s="26">
        <v>2678236</v>
      </c>
      <c r="T796" s="26"/>
      <c r="U796" s="26"/>
      <c r="V796" s="26">
        <v>2678236</v>
      </c>
      <c r="W796" s="11" t="str">
        <f>VLOOKUP(MONTH(J796),'PLANO DISPONIBILIDADES 28-04-20'!$W$2:$X$13,2,0)</f>
        <v>JULIO</v>
      </c>
      <c r="X796" s="11" t="str">
        <f>VLOOKUP(L796,'PLANO PREDIS EJECUCIONES'!$J$2:$Y$217,16,0)</f>
        <v>3-3-1-15-07-43-7501-191</v>
      </c>
    </row>
    <row r="797" spans="1:24" x14ac:dyDescent="0.25">
      <c r="A797" s="11">
        <v>2018</v>
      </c>
      <c r="B797" s="11">
        <v>136</v>
      </c>
      <c r="C797" s="11">
        <v>1</v>
      </c>
      <c r="D797" s="11" t="s">
        <v>601</v>
      </c>
      <c r="E797" s="11" t="s">
        <v>890</v>
      </c>
      <c r="F797" s="11" t="s">
        <v>890</v>
      </c>
      <c r="G797" s="11" t="s">
        <v>542</v>
      </c>
      <c r="H797" s="11">
        <v>0</v>
      </c>
      <c r="I797" s="11">
        <v>411</v>
      </c>
      <c r="J797" s="225">
        <v>43292</v>
      </c>
      <c r="K797" s="225">
        <v>43292</v>
      </c>
      <c r="L797" s="11">
        <v>35</v>
      </c>
      <c r="M797" s="11">
        <v>82</v>
      </c>
      <c r="N797" s="11" t="s">
        <v>439</v>
      </c>
      <c r="O797" s="11">
        <v>35</v>
      </c>
      <c r="P797" s="11" t="s">
        <v>541</v>
      </c>
      <c r="Q797" s="11">
        <v>51848008</v>
      </c>
      <c r="R797" s="11" t="s">
        <v>545</v>
      </c>
      <c r="S797" s="26">
        <v>2678236</v>
      </c>
      <c r="T797" s="26"/>
      <c r="U797" s="26"/>
      <c r="V797" s="26">
        <v>2678236</v>
      </c>
      <c r="W797" s="11" t="str">
        <f>VLOOKUP(MONTH(J797),'PLANO DISPONIBILIDADES 28-04-20'!$W$2:$X$13,2,0)</f>
        <v>JULIO</v>
      </c>
      <c r="X797" s="11" t="str">
        <f>VLOOKUP(L797,'PLANO PREDIS EJECUCIONES'!$J$2:$Y$217,16,0)</f>
        <v>3-3-1-15-07-43-7501-191</v>
      </c>
    </row>
    <row r="798" spans="1:24" x14ac:dyDescent="0.25">
      <c r="A798" s="11">
        <v>2018</v>
      </c>
      <c r="B798" s="11">
        <v>136</v>
      </c>
      <c r="C798" s="11">
        <v>1</v>
      </c>
      <c r="D798" s="11" t="s">
        <v>601</v>
      </c>
      <c r="E798" s="11" t="s">
        <v>890</v>
      </c>
      <c r="F798" s="11" t="s">
        <v>890</v>
      </c>
      <c r="G798" s="11" t="s">
        <v>542</v>
      </c>
      <c r="H798" s="11">
        <v>0</v>
      </c>
      <c r="I798" s="11">
        <v>413</v>
      </c>
      <c r="J798" s="225">
        <v>43292</v>
      </c>
      <c r="K798" s="225">
        <v>43292</v>
      </c>
      <c r="L798" s="11">
        <v>66</v>
      </c>
      <c r="M798" s="11">
        <v>78</v>
      </c>
      <c r="N798" s="11" t="s">
        <v>413</v>
      </c>
      <c r="O798" s="11">
        <v>78</v>
      </c>
      <c r="P798" s="11" t="s">
        <v>543</v>
      </c>
      <c r="Q798" s="11">
        <v>900368799</v>
      </c>
      <c r="R798" s="11" t="s">
        <v>463</v>
      </c>
      <c r="S798" s="26">
        <v>10043385</v>
      </c>
      <c r="T798" s="26"/>
      <c r="U798" s="26"/>
      <c r="V798" s="26">
        <v>10043385</v>
      </c>
      <c r="W798" s="11" t="str">
        <f>VLOOKUP(MONTH(J798),'PLANO DISPONIBILIDADES 28-04-20'!$W$2:$X$13,2,0)</f>
        <v>JULIO</v>
      </c>
      <c r="X798" s="11" t="str">
        <f>VLOOKUP(L798,'PLANO PREDIS EJECUCIONES'!$J$2:$Y$217,16,0)</f>
        <v>3-3-1-15-07-43-7501-191</v>
      </c>
    </row>
    <row r="799" spans="1:24" x14ac:dyDescent="0.25">
      <c r="A799" s="11">
        <v>2018</v>
      </c>
      <c r="B799" s="11">
        <v>136</v>
      </c>
      <c r="C799" s="11">
        <v>1</v>
      </c>
      <c r="D799" s="11" t="s">
        <v>601</v>
      </c>
      <c r="E799" s="11" t="s">
        <v>890</v>
      </c>
      <c r="F799" s="11" t="s">
        <v>890</v>
      </c>
      <c r="G799" s="11" t="s">
        <v>542</v>
      </c>
      <c r="H799" s="11">
        <v>0</v>
      </c>
      <c r="I799" s="11">
        <v>414</v>
      </c>
      <c r="J799" s="225">
        <v>43292</v>
      </c>
      <c r="K799" s="225">
        <v>43292</v>
      </c>
      <c r="L799" s="11">
        <v>52</v>
      </c>
      <c r="M799" s="11">
        <v>18</v>
      </c>
      <c r="N799" s="11" t="s">
        <v>413</v>
      </c>
      <c r="O799" s="11">
        <v>55</v>
      </c>
      <c r="P799" s="11" t="s">
        <v>541</v>
      </c>
      <c r="Q799" s="11">
        <v>1118820062</v>
      </c>
      <c r="R799" s="11" t="s">
        <v>458</v>
      </c>
      <c r="S799" s="26">
        <v>7365149</v>
      </c>
      <c r="T799" s="26"/>
      <c r="U799" s="26"/>
      <c r="V799" s="26">
        <v>7365149</v>
      </c>
      <c r="W799" s="11" t="str">
        <f>VLOOKUP(MONTH(J799),'PLANO DISPONIBILIDADES 28-04-20'!$W$2:$X$13,2,0)</f>
        <v>JULIO</v>
      </c>
      <c r="X799" s="11" t="str">
        <f>VLOOKUP(L799,'PLANO PREDIS EJECUCIONES'!$J$2:$Y$217,16,0)</f>
        <v>3-3-1-15-07-43-7501-191</v>
      </c>
    </row>
    <row r="800" spans="1:24" x14ac:dyDescent="0.25">
      <c r="A800" s="11">
        <v>2018</v>
      </c>
      <c r="B800" s="11">
        <v>136</v>
      </c>
      <c r="C800" s="11">
        <v>1</v>
      </c>
      <c r="D800" s="11" t="s">
        <v>601</v>
      </c>
      <c r="E800" s="11" t="s">
        <v>890</v>
      </c>
      <c r="F800" s="11" t="s">
        <v>890</v>
      </c>
      <c r="G800" s="11" t="s">
        <v>542</v>
      </c>
      <c r="H800" s="11">
        <v>0</v>
      </c>
      <c r="I800" s="11">
        <v>420</v>
      </c>
      <c r="J800" s="225">
        <v>43299</v>
      </c>
      <c r="K800" s="225">
        <v>43299</v>
      </c>
      <c r="L800" s="11">
        <v>31</v>
      </c>
      <c r="M800" s="11">
        <v>16</v>
      </c>
      <c r="N800" s="11" t="s">
        <v>413</v>
      </c>
      <c r="O800" s="11">
        <v>17</v>
      </c>
      <c r="P800" s="11" t="s">
        <v>541</v>
      </c>
      <c r="Q800" s="11">
        <v>51818608</v>
      </c>
      <c r="R800" s="11" t="s">
        <v>544</v>
      </c>
      <c r="S800" s="26">
        <v>10043385</v>
      </c>
      <c r="T800" s="26"/>
      <c r="U800" s="26"/>
      <c r="V800" s="26">
        <v>10043385</v>
      </c>
      <c r="W800" s="11" t="str">
        <f>VLOOKUP(MONTH(J800),'PLANO DISPONIBILIDADES 28-04-20'!$W$2:$X$13,2,0)</f>
        <v>JULIO</v>
      </c>
      <c r="X800" s="11" t="str">
        <f>VLOOKUP(L800,'PLANO PREDIS EJECUCIONES'!$J$2:$Y$217,16,0)</f>
        <v>3-3-1-15-07-43-7501-191</v>
      </c>
    </row>
    <row r="801" spans="1:24" x14ac:dyDescent="0.25">
      <c r="A801" s="11">
        <v>2018</v>
      </c>
      <c r="B801" s="11">
        <v>136</v>
      </c>
      <c r="C801" s="11">
        <v>1</v>
      </c>
      <c r="D801" s="11" t="s">
        <v>601</v>
      </c>
      <c r="E801" s="11" t="s">
        <v>890</v>
      </c>
      <c r="F801" s="11" t="s">
        <v>890</v>
      </c>
      <c r="G801" s="11" t="s">
        <v>542</v>
      </c>
      <c r="H801" s="11">
        <v>0</v>
      </c>
      <c r="I801" s="11">
        <v>424</v>
      </c>
      <c r="J801" s="225">
        <v>43294</v>
      </c>
      <c r="K801" s="225">
        <v>43294</v>
      </c>
      <c r="L801" s="11">
        <v>53</v>
      </c>
      <c r="M801" s="11">
        <v>19</v>
      </c>
      <c r="N801" s="11" t="s">
        <v>413</v>
      </c>
      <c r="O801" s="11">
        <v>62</v>
      </c>
      <c r="P801" s="11" t="s">
        <v>541</v>
      </c>
      <c r="Q801" s="11">
        <v>73134102</v>
      </c>
      <c r="R801" s="11" t="s">
        <v>460</v>
      </c>
      <c r="S801" s="26">
        <v>10043385</v>
      </c>
      <c r="T801" s="26"/>
      <c r="U801" s="26"/>
      <c r="V801" s="26">
        <v>10043385</v>
      </c>
      <c r="W801" s="11" t="str">
        <f>VLOOKUP(MONTH(J801),'PLANO DISPONIBILIDADES 28-04-20'!$W$2:$X$13,2,0)</f>
        <v>JULIO</v>
      </c>
      <c r="X801" s="11" t="str">
        <f>VLOOKUP(L801,'PLANO PREDIS EJECUCIONES'!$J$2:$Y$217,16,0)</f>
        <v>3-3-1-15-07-43-7501-191</v>
      </c>
    </row>
    <row r="802" spans="1:24" x14ac:dyDescent="0.25">
      <c r="A802" s="11">
        <v>2018</v>
      </c>
      <c r="B802" s="11">
        <v>136</v>
      </c>
      <c r="C802" s="11">
        <v>1</v>
      </c>
      <c r="D802" s="11" t="s">
        <v>601</v>
      </c>
      <c r="E802" s="11" t="s">
        <v>890</v>
      </c>
      <c r="F802" s="11" t="s">
        <v>890</v>
      </c>
      <c r="G802" s="11" t="s">
        <v>542</v>
      </c>
      <c r="H802" s="11">
        <v>0</v>
      </c>
      <c r="I802" s="11">
        <v>427</v>
      </c>
      <c r="J802" s="225">
        <v>43297</v>
      </c>
      <c r="K802" s="225">
        <v>43297</v>
      </c>
      <c r="L802" s="11">
        <v>13</v>
      </c>
      <c r="M802" s="11">
        <v>80</v>
      </c>
      <c r="N802" s="11" t="s">
        <v>413</v>
      </c>
      <c r="O802" s="11">
        <v>19</v>
      </c>
      <c r="P802" s="11" t="s">
        <v>541</v>
      </c>
      <c r="Q802" s="11">
        <v>39691668</v>
      </c>
      <c r="R802" s="11" t="s">
        <v>675</v>
      </c>
      <c r="S802" s="26">
        <v>10043385</v>
      </c>
      <c r="T802" s="26"/>
      <c r="U802" s="26"/>
      <c r="V802" s="26">
        <v>10043385</v>
      </c>
      <c r="W802" s="11" t="str">
        <f>VLOOKUP(MONTH(J802),'PLANO DISPONIBILIDADES 28-04-20'!$W$2:$X$13,2,0)</f>
        <v>JULIO</v>
      </c>
      <c r="X802" s="11" t="str">
        <f>VLOOKUP(L802,'PLANO PREDIS EJECUCIONES'!$J$2:$Y$217,16,0)</f>
        <v>3-3-1-15-07-43-7501-191</v>
      </c>
    </row>
    <row r="803" spans="1:24" x14ac:dyDescent="0.25">
      <c r="A803" s="11">
        <v>2018</v>
      </c>
      <c r="B803" s="11">
        <v>136</v>
      </c>
      <c r="C803" s="11">
        <v>1</v>
      </c>
      <c r="D803" s="11" t="s">
        <v>601</v>
      </c>
      <c r="E803" s="11" t="s">
        <v>890</v>
      </c>
      <c r="F803" s="11" t="s">
        <v>890</v>
      </c>
      <c r="G803" s="11" t="s">
        <v>542</v>
      </c>
      <c r="H803" s="11">
        <v>0</v>
      </c>
      <c r="I803" s="11">
        <v>433</v>
      </c>
      <c r="J803" s="225">
        <v>43315</v>
      </c>
      <c r="K803" s="225">
        <v>43315</v>
      </c>
      <c r="L803" s="11">
        <v>63</v>
      </c>
      <c r="M803" s="11">
        <v>94</v>
      </c>
      <c r="N803" s="11" t="s">
        <v>439</v>
      </c>
      <c r="O803" s="11">
        <v>71</v>
      </c>
      <c r="P803" s="11" t="s">
        <v>541</v>
      </c>
      <c r="Q803" s="11">
        <v>1032449028</v>
      </c>
      <c r="R803" s="11" t="s">
        <v>462</v>
      </c>
      <c r="S803" s="26">
        <v>2678236</v>
      </c>
      <c r="T803" s="26"/>
      <c r="U803" s="26"/>
      <c r="V803" s="26">
        <v>2678236</v>
      </c>
      <c r="W803" s="11" t="str">
        <f>VLOOKUP(MONTH(J803),'PLANO DISPONIBILIDADES 28-04-20'!$W$2:$X$13,2,0)</f>
        <v>AGOSTO</v>
      </c>
      <c r="X803" s="11" t="str">
        <f>VLOOKUP(L803,'PLANO PREDIS EJECUCIONES'!$J$2:$Y$217,16,0)</f>
        <v>3-3-1-15-07-43-7501-191</v>
      </c>
    </row>
    <row r="804" spans="1:24" x14ac:dyDescent="0.25">
      <c r="A804" s="11">
        <v>2018</v>
      </c>
      <c r="B804" s="11">
        <v>136</v>
      </c>
      <c r="C804" s="11">
        <v>1</v>
      </c>
      <c r="D804" s="11" t="s">
        <v>601</v>
      </c>
      <c r="E804" s="11" t="s">
        <v>890</v>
      </c>
      <c r="F804" s="11" t="s">
        <v>890</v>
      </c>
      <c r="G804" s="11" t="s">
        <v>542</v>
      </c>
      <c r="H804" s="11">
        <v>0</v>
      </c>
      <c r="I804" s="11">
        <v>434</v>
      </c>
      <c r="J804" s="225">
        <v>43315</v>
      </c>
      <c r="K804" s="225">
        <v>43315</v>
      </c>
      <c r="L804" s="11">
        <v>18</v>
      </c>
      <c r="M804" s="11">
        <v>81</v>
      </c>
      <c r="N804" s="11" t="s">
        <v>439</v>
      </c>
      <c r="O804" s="11">
        <v>27</v>
      </c>
      <c r="P804" s="11" t="s">
        <v>541</v>
      </c>
      <c r="Q804" s="11">
        <v>1121844120</v>
      </c>
      <c r="R804" s="11" t="s">
        <v>602</v>
      </c>
      <c r="S804" s="26">
        <v>2678236</v>
      </c>
      <c r="T804" s="26"/>
      <c r="U804" s="26"/>
      <c r="V804" s="26">
        <v>2678236</v>
      </c>
      <c r="W804" s="11" t="str">
        <f>VLOOKUP(MONTH(J804),'PLANO DISPONIBILIDADES 28-04-20'!$W$2:$X$13,2,0)</f>
        <v>AGOSTO</v>
      </c>
      <c r="X804" s="11" t="str">
        <f>VLOOKUP(L804,'PLANO PREDIS EJECUCIONES'!$J$2:$Y$217,16,0)</f>
        <v>3-3-1-15-07-43-7501-191</v>
      </c>
    </row>
    <row r="805" spans="1:24" x14ac:dyDescent="0.25">
      <c r="A805" s="11">
        <v>2018</v>
      </c>
      <c r="B805" s="11">
        <v>136</v>
      </c>
      <c r="C805" s="11">
        <v>1</v>
      </c>
      <c r="D805" s="11" t="s">
        <v>601</v>
      </c>
      <c r="E805" s="11" t="s">
        <v>890</v>
      </c>
      <c r="F805" s="11" t="s">
        <v>890</v>
      </c>
      <c r="G805" s="11" t="s">
        <v>542</v>
      </c>
      <c r="H805" s="11">
        <v>0</v>
      </c>
      <c r="I805" s="11">
        <v>435</v>
      </c>
      <c r="J805" s="225">
        <v>43315</v>
      </c>
      <c r="K805" s="225">
        <v>43315</v>
      </c>
      <c r="L805" s="11">
        <v>12</v>
      </c>
      <c r="M805" s="11">
        <v>84</v>
      </c>
      <c r="N805" s="11" t="s">
        <v>413</v>
      </c>
      <c r="O805" s="11">
        <v>18</v>
      </c>
      <c r="P805" s="11" t="s">
        <v>541</v>
      </c>
      <c r="Q805" s="11">
        <v>53080855</v>
      </c>
      <c r="R805" s="11" t="s">
        <v>434</v>
      </c>
      <c r="S805" s="26">
        <v>4017354</v>
      </c>
      <c r="T805" s="26"/>
      <c r="U805" s="26"/>
      <c r="V805" s="26">
        <v>4017354</v>
      </c>
      <c r="W805" s="11" t="str">
        <f>VLOOKUP(MONTH(J805),'PLANO DISPONIBILIDADES 28-04-20'!$W$2:$X$13,2,0)</f>
        <v>AGOSTO</v>
      </c>
      <c r="X805" s="11" t="str">
        <f>VLOOKUP(L805,'PLANO PREDIS EJECUCIONES'!$J$2:$Y$217,16,0)</f>
        <v>3-3-1-15-07-43-7501-191</v>
      </c>
    </row>
    <row r="806" spans="1:24" x14ac:dyDescent="0.25">
      <c r="A806" s="11">
        <v>2018</v>
      </c>
      <c r="B806" s="11">
        <v>136</v>
      </c>
      <c r="C806" s="11">
        <v>1</v>
      </c>
      <c r="D806" s="11" t="s">
        <v>601</v>
      </c>
      <c r="E806" s="11" t="s">
        <v>890</v>
      </c>
      <c r="F806" s="11" t="s">
        <v>890</v>
      </c>
      <c r="G806" s="11" t="s">
        <v>542</v>
      </c>
      <c r="H806" s="11">
        <v>0</v>
      </c>
      <c r="I806" s="11">
        <v>436</v>
      </c>
      <c r="J806" s="225">
        <v>43315</v>
      </c>
      <c r="K806" s="225">
        <v>43315</v>
      </c>
      <c r="L806" s="11">
        <v>48</v>
      </c>
      <c r="M806" s="11">
        <v>86</v>
      </c>
      <c r="N806" s="11" t="s">
        <v>413</v>
      </c>
      <c r="O806" s="11">
        <v>57</v>
      </c>
      <c r="P806" s="11" t="s">
        <v>543</v>
      </c>
      <c r="Q806" s="11">
        <v>830511165</v>
      </c>
      <c r="R806" s="11" t="s">
        <v>421</v>
      </c>
      <c r="S806" s="26">
        <v>59600000</v>
      </c>
      <c r="T806" s="26"/>
      <c r="U806" s="26"/>
      <c r="V806" s="26">
        <v>59600000</v>
      </c>
      <c r="W806" s="11" t="str">
        <f>VLOOKUP(MONTH(J806),'PLANO DISPONIBILIDADES 28-04-20'!$W$2:$X$13,2,0)</f>
        <v>AGOSTO</v>
      </c>
      <c r="X806" s="11" t="str">
        <f>VLOOKUP(L806,'PLANO PREDIS EJECUCIONES'!$J$2:$Y$217,16,0)</f>
        <v>3-3-1-15-07-43-7501-191</v>
      </c>
    </row>
    <row r="807" spans="1:24" x14ac:dyDescent="0.25">
      <c r="A807" s="11">
        <v>2018</v>
      </c>
      <c r="B807" s="11">
        <v>136</v>
      </c>
      <c r="C807" s="11">
        <v>1</v>
      </c>
      <c r="D807" s="11" t="s">
        <v>601</v>
      </c>
      <c r="E807" s="11" t="s">
        <v>890</v>
      </c>
      <c r="F807" s="11" t="s">
        <v>890</v>
      </c>
      <c r="G807" s="11" t="s">
        <v>542</v>
      </c>
      <c r="H807" s="11">
        <v>0</v>
      </c>
      <c r="I807" s="11">
        <v>437</v>
      </c>
      <c r="J807" s="225">
        <v>43315</v>
      </c>
      <c r="K807" s="225">
        <v>43315</v>
      </c>
      <c r="L807" s="11">
        <v>34</v>
      </c>
      <c r="M807" s="11">
        <v>79</v>
      </c>
      <c r="N807" s="11" t="s">
        <v>413</v>
      </c>
      <c r="O807" s="11">
        <v>29</v>
      </c>
      <c r="P807" s="11" t="s">
        <v>541</v>
      </c>
      <c r="Q807" s="11">
        <v>41424560</v>
      </c>
      <c r="R807" s="11" t="s">
        <v>444</v>
      </c>
      <c r="S807" s="26">
        <v>7365149</v>
      </c>
      <c r="T807" s="26"/>
      <c r="U807" s="26"/>
      <c r="V807" s="26">
        <v>7365149</v>
      </c>
      <c r="W807" s="11" t="str">
        <f>VLOOKUP(MONTH(J807),'PLANO DISPONIBILIDADES 28-04-20'!$W$2:$X$13,2,0)</f>
        <v>AGOSTO</v>
      </c>
      <c r="X807" s="11" t="str">
        <f>VLOOKUP(L807,'PLANO PREDIS EJECUCIONES'!$J$2:$Y$217,16,0)</f>
        <v>3-3-1-15-07-43-7501-191</v>
      </c>
    </row>
    <row r="808" spans="1:24" x14ac:dyDescent="0.25">
      <c r="A808" s="11">
        <v>2018</v>
      </c>
      <c r="B808" s="11">
        <v>136</v>
      </c>
      <c r="C808" s="11">
        <v>1</v>
      </c>
      <c r="D808" s="11" t="s">
        <v>601</v>
      </c>
      <c r="E808" s="11" t="s">
        <v>890</v>
      </c>
      <c r="F808" s="11" t="s">
        <v>890</v>
      </c>
      <c r="G808" s="11" t="s">
        <v>542</v>
      </c>
      <c r="H808" s="11">
        <v>0</v>
      </c>
      <c r="I808" s="11">
        <v>438</v>
      </c>
      <c r="J808" s="225">
        <v>43315</v>
      </c>
      <c r="K808" s="225">
        <v>43315</v>
      </c>
      <c r="L808" s="11">
        <v>41</v>
      </c>
      <c r="M808" s="11">
        <v>77</v>
      </c>
      <c r="N808" s="11" t="s">
        <v>413</v>
      </c>
      <c r="O808" s="11">
        <v>30</v>
      </c>
      <c r="P808" s="11" t="s">
        <v>541</v>
      </c>
      <c r="Q808" s="11">
        <v>79964160</v>
      </c>
      <c r="R808" s="11" t="s">
        <v>451</v>
      </c>
      <c r="S808" s="26">
        <v>10043385</v>
      </c>
      <c r="T808" s="26"/>
      <c r="U808" s="26"/>
      <c r="V808" s="26">
        <v>10043385</v>
      </c>
      <c r="W808" s="11" t="str">
        <f>VLOOKUP(MONTH(J808),'PLANO DISPONIBILIDADES 28-04-20'!$W$2:$X$13,2,0)</f>
        <v>AGOSTO</v>
      </c>
      <c r="X808" s="11" t="str">
        <f>VLOOKUP(L808,'PLANO PREDIS EJECUCIONES'!$J$2:$Y$217,16,0)</f>
        <v>3-3-1-15-07-43-7501-191</v>
      </c>
    </row>
    <row r="809" spans="1:24" x14ac:dyDescent="0.25">
      <c r="A809" s="11">
        <v>2018</v>
      </c>
      <c r="B809" s="11">
        <v>136</v>
      </c>
      <c r="C809" s="11">
        <v>1</v>
      </c>
      <c r="D809" s="11" t="s">
        <v>601</v>
      </c>
      <c r="E809" s="11" t="s">
        <v>890</v>
      </c>
      <c r="F809" s="11" t="s">
        <v>890</v>
      </c>
      <c r="G809" s="11" t="s">
        <v>542</v>
      </c>
      <c r="H809" s="11">
        <v>0</v>
      </c>
      <c r="I809" s="11">
        <v>439</v>
      </c>
      <c r="J809" s="225">
        <v>43315</v>
      </c>
      <c r="K809" s="225">
        <v>43315</v>
      </c>
      <c r="L809" s="11">
        <v>36</v>
      </c>
      <c r="M809" s="11">
        <v>85</v>
      </c>
      <c r="N809" s="11" t="s">
        <v>413</v>
      </c>
      <c r="O809" s="11">
        <v>36</v>
      </c>
      <c r="P809" s="11" t="s">
        <v>541</v>
      </c>
      <c r="Q809" s="11">
        <v>80415506</v>
      </c>
      <c r="R809" s="11" t="s">
        <v>446</v>
      </c>
      <c r="S809" s="26">
        <v>10043385</v>
      </c>
      <c r="T809" s="26"/>
      <c r="U809" s="26"/>
      <c r="V809" s="26">
        <v>10043385</v>
      </c>
      <c r="W809" s="11" t="str">
        <f>VLOOKUP(MONTH(J809),'PLANO DISPONIBILIDADES 28-04-20'!$W$2:$X$13,2,0)</f>
        <v>AGOSTO</v>
      </c>
      <c r="X809" s="11" t="str">
        <f>VLOOKUP(L809,'PLANO PREDIS EJECUCIONES'!$J$2:$Y$217,16,0)</f>
        <v>3-3-1-15-07-43-7501-191</v>
      </c>
    </row>
    <row r="810" spans="1:24" x14ac:dyDescent="0.25">
      <c r="A810" s="11">
        <v>2018</v>
      </c>
      <c r="B810" s="11">
        <v>136</v>
      </c>
      <c r="C810" s="11">
        <v>1</v>
      </c>
      <c r="D810" s="11" t="s">
        <v>601</v>
      </c>
      <c r="E810" s="11" t="s">
        <v>890</v>
      </c>
      <c r="F810" s="11" t="s">
        <v>890</v>
      </c>
      <c r="G810" s="11" t="s">
        <v>542</v>
      </c>
      <c r="H810" s="11">
        <v>0</v>
      </c>
      <c r="I810" s="11">
        <v>440</v>
      </c>
      <c r="J810" s="225">
        <v>43315</v>
      </c>
      <c r="K810" s="225">
        <v>43315</v>
      </c>
      <c r="L810" s="11">
        <v>35</v>
      </c>
      <c r="M810" s="11">
        <v>82</v>
      </c>
      <c r="N810" s="11" t="s">
        <v>439</v>
      </c>
      <c r="O810" s="11">
        <v>35</v>
      </c>
      <c r="P810" s="11" t="s">
        <v>541</v>
      </c>
      <c r="Q810" s="11">
        <v>51848008</v>
      </c>
      <c r="R810" s="11" t="s">
        <v>545</v>
      </c>
      <c r="S810" s="26">
        <v>2678236</v>
      </c>
      <c r="T810" s="26"/>
      <c r="U810" s="26"/>
      <c r="V810" s="26">
        <v>2678236</v>
      </c>
      <c r="W810" s="11" t="str">
        <f>VLOOKUP(MONTH(J810),'PLANO DISPONIBILIDADES 28-04-20'!$W$2:$X$13,2,0)</f>
        <v>AGOSTO</v>
      </c>
      <c r="X810" s="11" t="str">
        <f>VLOOKUP(L810,'PLANO PREDIS EJECUCIONES'!$J$2:$Y$217,16,0)</f>
        <v>3-3-1-15-07-43-7501-191</v>
      </c>
    </row>
    <row r="811" spans="1:24" x14ac:dyDescent="0.25">
      <c r="A811" s="11">
        <v>2018</v>
      </c>
      <c r="B811" s="11">
        <v>136</v>
      </c>
      <c r="C811" s="11">
        <v>1</v>
      </c>
      <c r="D811" s="11" t="s">
        <v>601</v>
      </c>
      <c r="E811" s="11" t="s">
        <v>890</v>
      </c>
      <c r="F811" s="11" t="s">
        <v>890</v>
      </c>
      <c r="G811" s="11" t="s">
        <v>542</v>
      </c>
      <c r="H811" s="11">
        <v>0</v>
      </c>
      <c r="I811" s="11">
        <v>441</v>
      </c>
      <c r="J811" s="225">
        <v>43315</v>
      </c>
      <c r="K811" s="225">
        <v>43315</v>
      </c>
      <c r="L811" s="11">
        <v>8</v>
      </c>
      <c r="M811" s="11">
        <v>17</v>
      </c>
      <c r="N811" s="11" t="s">
        <v>413</v>
      </c>
      <c r="O811" s="11">
        <v>1</v>
      </c>
      <c r="P811" s="11" t="s">
        <v>541</v>
      </c>
      <c r="Q811" s="11">
        <v>80778170</v>
      </c>
      <c r="R811" s="11" t="s">
        <v>431</v>
      </c>
      <c r="S811" s="26">
        <v>8704267</v>
      </c>
      <c r="T811" s="26"/>
      <c r="U811" s="26"/>
      <c r="V811" s="26">
        <v>8704267</v>
      </c>
      <c r="W811" s="11" t="str">
        <f>VLOOKUP(MONTH(J811),'PLANO DISPONIBILIDADES 28-04-20'!$W$2:$X$13,2,0)</f>
        <v>AGOSTO</v>
      </c>
      <c r="X811" s="11" t="str">
        <f>VLOOKUP(L811,'PLANO PREDIS EJECUCIONES'!$J$2:$Y$217,16,0)</f>
        <v>3-3-1-15-07-43-7501-191</v>
      </c>
    </row>
    <row r="812" spans="1:24" x14ac:dyDescent="0.25">
      <c r="A812" s="11">
        <v>2018</v>
      </c>
      <c r="B812" s="11">
        <v>136</v>
      </c>
      <c r="C812" s="11">
        <v>1</v>
      </c>
      <c r="D812" s="11" t="s">
        <v>601</v>
      </c>
      <c r="E812" s="11" t="s">
        <v>890</v>
      </c>
      <c r="F812" s="11" t="s">
        <v>890</v>
      </c>
      <c r="G812" s="11" t="s">
        <v>542</v>
      </c>
      <c r="H812" s="11">
        <v>0</v>
      </c>
      <c r="I812" s="11">
        <v>443</v>
      </c>
      <c r="J812" s="225">
        <v>43315</v>
      </c>
      <c r="K812" s="225">
        <v>43315</v>
      </c>
      <c r="L812" s="11">
        <v>16</v>
      </c>
      <c r="M812" s="11">
        <v>83</v>
      </c>
      <c r="N812" s="11" t="s">
        <v>413</v>
      </c>
      <c r="O812" s="11">
        <v>26</v>
      </c>
      <c r="P812" s="11" t="s">
        <v>541</v>
      </c>
      <c r="Q812" s="11">
        <v>52829099</v>
      </c>
      <c r="R812" s="11" t="s">
        <v>437</v>
      </c>
      <c r="S812" s="26">
        <v>5646614</v>
      </c>
      <c r="T812" s="26"/>
      <c r="U812" s="26"/>
      <c r="V812" s="26">
        <v>5646614</v>
      </c>
      <c r="W812" s="11" t="str">
        <f>VLOOKUP(MONTH(J812),'PLANO DISPONIBILIDADES 28-04-20'!$W$2:$X$13,2,0)</f>
        <v>AGOSTO</v>
      </c>
      <c r="X812" s="11" t="str">
        <f>VLOOKUP(L812,'PLANO PREDIS EJECUCIONES'!$J$2:$Y$217,16,0)</f>
        <v>3-3-1-15-07-43-7501-191</v>
      </c>
    </row>
    <row r="813" spans="1:24" x14ac:dyDescent="0.25">
      <c r="A813" s="11">
        <v>2018</v>
      </c>
      <c r="B813" s="11">
        <v>136</v>
      </c>
      <c r="C813" s="11">
        <v>1</v>
      </c>
      <c r="D813" s="11" t="s">
        <v>601</v>
      </c>
      <c r="E813" s="11" t="s">
        <v>890</v>
      </c>
      <c r="F813" s="11" t="s">
        <v>890</v>
      </c>
      <c r="G813" s="11" t="s">
        <v>542</v>
      </c>
      <c r="H813" s="11">
        <v>0</v>
      </c>
      <c r="I813" s="11">
        <v>444</v>
      </c>
      <c r="J813" s="225">
        <v>43315</v>
      </c>
      <c r="K813" s="225">
        <v>43315</v>
      </c>
      <c r="L813" s="11">
        <v>66</v>
      </c>
      <c r="M813" s="11">
        <v>78</v>
      </c>
      <c r="N813" s="11" t="s">
        <v>413</v>
      </c>
      <c r="O813" s="11">
        <v>78</v>
      </c>
      <c r="P813" s="11" t="s">
        <v>543</v>
      </c>
      <c r="Q813" s="11">
        <v>900368799</v>
      </c>
      <c r="R813" s="11" t="s">
        <v>463</v>
      </c>
      <c r="S813" s="26">
        <v>10043385</v>
      </c>
      <c r="T813" s="26"/>
      <c r="U813" s="26"/>
      <c r="V813" s="26">
        <v>10043385</v>
      </c>
      <c r="W813" s="11" t="str">
        <f>VLOOKUP(MONTH(J813),'PLANO DISPONIBILIDADES 28-04-20'!$W$2:$X$13,2,0)</f>
        <v>AGOSTO</v>
      </c>
      <c r="X813" s="11" t="str">
        <f>VLOOKUP(L813,'PLANO PREDIS EJECUCIONES'!$J$2:$Y$217,16,0)</f>
        <v>3-3-1-15-07-43-7501-191</v>
      </c>
    </row>
    <row r="814" spans="1:24" x14ac:dyDescent="0.25">
      <c r="A814" s="11">
        <v>2018</v>
      </c>
      <c r="B814" s="11">
        <v>136</v>
      </c>
      <c r="C814" s="11">
        <v>1</v>
      </c>
      <c r="D814" s="11" t="s">
        <v>601</v>
      </c>
      <c r="E814" s="11" t="s">
        <v>890</v>
      </c>
      <c r="F814" s="11" t="s">
        <v>890</v>
      </c>
      <c r="G814" s="11" t="s">
        <v>542</v>
      </c>
      <c r="H814" s="11">
        <v>0</v>
      </c>
      <c r="I814" s="11">
        <v>450</v>
      </c>
      <c r="J814" s="225">
        <v>43321</v>
      </c>
      <c r="K814" s="225">
        <v>43321</v>
      </c>
      <c r="L814" s="11">
        <v>14</v>
      </c>
      <c r="M814" s="11">
        <v>44</v>
      </c>
      <c r="N814" s="11" t="s">
        <v>413</v>
      </c>
      <c r="O814" s="11">
        <v>11</v>
      </c>
      <c r="P814" s="11" t="s">
        <v>541</v>
      </c>
      <c r="Q814" s="11">
        <v>1023916955</v>
      </c>
      <c r="R814" s="11" t="s">
        <v>436</v>
      </c>
      <c r="S814" s="26">
        <v>6026031</v>
      </c>
      <c r="T814" s="26"/>
      <c r="U814" s="26"/>
      <c r="V814" s="26">
        <v>6026031</v>
      </c>
      <c r="W814" s="11" t="str">
        <f>VLOOKUP(MONTH(J814),'PLANO DISPONIBILIDADES 28-04-20'!$W$2:$X$13,2,0)</f>
        <v>AGOSTO</v>
      </c>
      <c r="X814" s="11" t="str">
        <f>VLOOKUP(L814,'PLANO PREDIS EJECUCIONES'!$J$2:$Y$217,16,0)</f>
        <v>3-3-1-15-07-43-7501-191</v>
      </c>
    </row>
    <row r="815" spans="1:24" x14ac:dyDescent="0.25">
      <c r="A815" s="11">
        <v>2018</v>
      </c>
      <c r="B815" s="11">
        <v>136</v>
      </c>
      <c r="C815" s="11">
        <v>1</v>
      </c>
      <c r="D815" s="11" t="s">
        <v>601</v>
      </c>
      <c r="E815" s="11" t="s">
        <v>890</v>
      </c>
      <c r="F815" s="11" t="s">
        <v>890</v>
      </c>
      <c r="G815" s="11" t="s">
        <v>542</v>
      </c>
      <c r="H815" s="11">
        <v>0</v>
      </c>
      <c r="I815" s="11">
        <v>451</v>
      </c>
      <c r="J815" s="225">
        <v>43321</v>
      </c>
      <c r="K815" s="225">
        <v>43321</v>
      </c>
      <c r="L815" s="11">
        <v>9</v>
      </c>
      <c r="M815" s="11">
        <v>45</v>
      </c>
      <c r="N815" s="11" t="s">
        <v>413</v>
      </c>
      <c r="O815" s="11">
        <v>7</v>
      </c>
      <c r="P815" s="11" t="s">
        <v>541</v>
      </c>
      <c r="Q815" s="11">
        <v>1015398025</v>
      </c>
      <c r="R815" s="11" t="s">
        <v>432</v>
      </c>
      <c r="S815" s="26">
        <v>6026031</v>
      </c>
      <c r="T815" s="26"/>
      <c r="U815" s="26"/>
      <c r="V815" s="26">
        <v>6026031</v>
      </c>
      <c r="W815" s="11" t="str">
        <f>VLOOKUP(MONTH(J815),'PLANO DISPONIBILIDADES 28-04-20'!$W$2:$X$13,2,0)</f>
        <v>AGOSTO</v>
      </c>
      <c r="X815" s="11" t="str">
        <f>VLOOKUP(L815,'PLANO PREDIS EJECUCIONES'!$J$2:$Y$217,16,0)</f>
        <v>3-3-1-15-07-43-7501-191</v>
      </c>
    </row>
    <row r="816" spans="1:24" x14ac:dyDescent="0.25">
      <c r="A816" s="11">
        <v>2018</v>
      </c>
      <c r="B816" s="11">
        <v>136</v>
      </c>
      <c r="C816" s="11">
        <v>1</v>
      </c>
      <c r="D816" s="11" t="s">
        <v>601</v>
      </c>
      <c r="E816" s="11" t="s">
        <v>890</v>
      </c>
      <c r="F816" s="11" t="s">
        <v>890</v>
      </c>
      <c r="G816" s="11" t="s">
        <v>542</v>
      </c>
      <c r="H816" s="11">
        <v>0</v>
      </c>
      <c r="I816" s="11">
        <v>454</v>
      </c>
      <c r="J816" s="225">
        <v>43321</v>
      </c>
      <c r="K816" s="225">
        <v>43321</v>
      </c>
      <c r="L816" s="11">
        <v>13</v>
      </c>
      <c r="M816" s="11">
        <v>80</v>
      </c>
      <c r="N816" s="11" t="s">
        <v>413</v>
      </c>
      <c r="O816" s="11">
        <v>19</v>
      </c>
      <c r="P816" s="11" t="s">
        <v>541</v>
      </c>
      <c r="Q816" s="11">
        <v>39691668</v>
      </c>
      <c r="R816" s="11" t="s">
        <v>675</v>
      </c>
      <c r="S816" s="26">
        <v>10043385</v>
      </c>
      <c r="T816" s="26"/>
      <c r="U816" s="26"/>
      <c r="V816" s="26">
        <v>10043385</v>
      </c>
      <c r="W816" s="11" t="str">
        <f>VLOOKUP(MONTH(J816),'PLANO DISPONIBILIDADES 28-04-20'!$W$2:$X$13,2,0)</f>
        <v>AGOSTO</v>
      </c>
      <c r="X816" s="11" t="str">
        <f>VLOOKUP(L816,'PLANO PREDIS EJECUCIONES'!$J$2:$Y$217,16,0)</f>
        <v>3-3-1-15-07-43-7501-191</v>
      </c>
    </row>
    <row r="817" spans="1:24" x14ac:dyDescent="0.25">
      <c r="A817" s="11">
        <v>2018</v>
      </c>
      <c r="B817" s="11">
        <v>136</v>
      </c>
      <c r="C817" s="11">
        <v>1</v>
      </c>
      <c r="D817" s="11" t="s">
        <v>601</v>
      </c>
      <c r="E817" s="11" t="s">
        <v>890</v>
      </c>
      <c r="F817" s="11" t="s">
        <v>890</v>
      </c>
      <c r="G817" s="11" t="s">
        <v>542</v>
      </c>
      <c r="H817" s="11">
        <v>0</v>
      </c>
      <c r="I817" s="11">
        <v>455</v>
      </c>
      <c r="J817" s="225">
        <v>43321</v>
      </c>
      <c r="K817" s="225">
        <v>43321</v>
      </c>
      <c r="L817" s="11">
        <v>11</v>
      </c>
      <c r="M817" s="11">
        <v>48</v>
      </c>
      <c r="N817" s="11" t="s">
        <v>413</v>
      </c>
      <c r="O817" s="11">
        <v>14</v>
      </c>
      <c r="P817" s="11" t="s">
        <v>541</v>
      </c>
      <c r="Q817" s="11">
        <v>36302955</v>
      </c>
      <c r="R817" s="11" t="s">
        <v>433</v>
      </c>
      <c r="S817" s="26">
        <v>10043385</v>
      </c>
      <c r="T817" s="26"/>
      <c r="U817" s="26"/>
      <c r="V817" s="26">
        <v>10043385</v>
      </c>
      <c r="W817" s="11" t="str">
        <f>VLOOKUP(MONTH(J817),'PLANO DISPONIBILIDADES 28-04-20'!$W$2:$X$13,2,0)</f>
        <v>AGOSTO</v>
      </c>
      <c r="X817" s="11" t="str">
        <f>VLOOKUP(L817,'PLANO PREDIS EJECUCIONES'!$J$2:$Y$217,16,0)</f>
        <v>3-3-1-15-07-43-7501-191</v>
      </c>
    </row>
    <row r="818" spans="1:24" x14ac:dyDescent="0.25">
      <c r="A818" s="11">
        <v>2018</v>
      </c>
      <c r="B818" s="11">
        <v>136</v>
      </c>
      <c r="C818" s="11">
        <v>1</v>
      </c>
      <c r="D818" s="11" t="s">
        <v>601</v>
      </c>
      <c r="E818" s="11" t="s">
        <v>890</v>
      </c>
      <c r="F818" s="11" t="s">
        <v>890</v>
      </c>
      <c r="G818" s="11" t="s">
        <v>542</v>
      </c>
      <c r="H818" s="11">
        <v>0</v>
      </c>
      <c r="I818" s="11">
        <v>456</v>
      </c>
      <c r="J818" s="225">
        <v>43321</v>
      </c>
      <c r="K818" s="225">
        <v>43321</v>
      </c>
      <c r="L818" s="11">
        <v>52</v>
      </c>
      <c r="M818" s="11">
        <v>18</v>
      </c>
      <c r="N818" s="11" t="s">
        <v>413</v>
      </c>
      <c r="O818" s="11">
        <v>55</v>
      </c>
      <c r="P818" s="11" t="s">
        <v>541</v>
      </c>
      <c r="Q818" s="11">
        <v>1118820062</v>
      </c>
      <c r="R818" s="11" t="s">
        <v>458</v>
      </c>
      <c r="S818" s="26">
        <v>7365149</v>
      </c>
      <c r="T818" s="26"/>
      <c r="U818" s="26"/>
      <c r="V818" s="26">
        <v>7365149</v>
      </c>
      <c r="W818" s="11" t="str">
        <f>VLOOKUP(MONTH(J818),'PLANO DISPONIBILIDADES 28-04-20'!$W$2:$X$13,2,0)</f>
        <v>AGOSTO</v>
      </c>
      <c r="X818" s="11" t="str">
        <f>VLOOKUP(L818,'PLANO PREDIS EJECUCIONES'!$J$2:$Y$217,16,0)</f>
        <v>3-3-1-15-07-43-7501-191</v>
      </c>
    </row>
    <row r="819" spans="1:24" x14ac:dyDescent="0.25">
      <c r="A819" s="11">
        <v>2018</v>
      </c>
      <c r="B819" s="11">
        <v>136</v>
      </c>
      <c r="C819" s="11">
        <v>1</v>
      </c>
      <c r="D819" s="11" t="s">
        <v>601</v>
      </c>
      <c r="E819" s="11" t="s">
        <v>890</v>
      </c>
      <c r="F819" s="11" t="s">
        <v>890</v>
      </c>
      <c r="G819" s="11" t="s">
        <v>542</v>
      </c>
      <c r="H819" s="11">
        <v>0</v>
      </c>
      <c r="I819" s="11">
        <v>463</v>
      </c>
      <c r="J819" s="225">
        <v>43321</v>
      </c>
      <c r="K819" s="225">
        <v>43321</v>
      </c>
      <c r="L819" s="11">
        <v>49</v>
      </c>
      <c r="M819" s="11">
        <v>20</v>
      </c>
      <c r="N819" s="11" t="s">
        <v>413</v>
      </c>
      <c r="O819" s="11">
        <v>63</v>
      </c>
      <c r="P819" s="11" t="s">
        <v>541</v>
      </c>
      <c r="Q819" s="11">
        <v>80769128</v>
      </c>
      <c r="R819" s="11" t="s">
        <v>457</v>
      </c>
      <c r="S819" s="26">
        <v>9373826</v>
      </c>
      <c r="T819" s="26"/>
      <c r="U819" s="26"/>
      <c r="V819" s="26">
        <v>9373826</v>
      </c>
      <c r="W819" s="11" t="str">
        <f>VLOOKUP(MONTH(J819),'PLANO DISPONIBILIDADES 28-04-20'!$W$2:$X$13,2,0)</f>
        <v>AGOSTO</v>
      </c>
      <c r="X819" s="11" t="str">
        <f>VLOOKUP(L819,'PLANO PREDIS EJECUCIONES'!$J$2:$Y$217,16,0)</f>
        <v>3-3-1-15-07-43-7501-191</v>
      </c>
    </row>
    <row r="820" spans="1:24" x14ac:dyDescent="0.25">
      <c r="A820" s="11">
        <v>2018</v>
      </c>
      <c r="B820" s="11">
        <v>136</v>
      </c>
      <c r="C820" s="11">
        <v>1</v>
      </c>
      <c r="D820" s="11" t="s">
        <v>601</v>
      </c>
      <c r="E820" s="11" t="s">
        <v>890</v>
      </c>
      <c r="F820" s="11" t="s">
        <v>890</v>
      </c>
      <c r="G820" s="11" t="s">
        <v>542</v>
      </c>
      <c r="H820" s="11">
        <v>0</v>
      </c>
      <c r="I820" s="11">
        <v>466</v>
      </c>
      <c r="J820" s="225">
        <v>43322</v>
      </c>
      <c r="K820" s="225">
        <v>43322</v>
      </c>
      <c r="L820" s="11">
        <v>43</v>
      </c>
      <c r="M820" s="11">
        <v>47</v>
      </c>
      <c r="N820" s="11" t="s">
        <v>413</v>
      </c>
      <c r="O820" s="11">
        <v>10</v>
      </c>
      <c r="P820" s="11" t="s">
        <v>541</v>
      </c>
      <c r="Q820" s="11">
        <v>79396575</v>
      </c>
      <c r="R820" s="11" t="s">
        <v>453</v>
      </c>
      <c r="S820" s="26">
        <v>10043385</v>
      </c>
      <c r="T820" s="26"/>
      <c r="U820" s="26"/>
      <c r="V820" s="26">
        <v>10043385</v>
      </c>
      <c r="W820" s="11" t="str">
        <f>VLOOKUP(MONTH(J820),'PLANO DISPONIBILIDADES 28-04-20'!$W$2:$X$13,2,0)</f>
        <v>AGOSTO</v>
      </c>
      <c r="X820" s="11" t="str">
        <f>VLOOKUP(L820,'PLANO PREDIS EJECUCIONES'!$J$2:$Y$217,16,0)</f>
        <v>3-3-1-15-07-43-7501-191</v>
      </c>
    </row>
    <row r="821" spans="1:24" x14ac:dyDescent="0.25">
      <c r="A821" s="11">
        <v>2018</v>
      </c>
      <c r="B821" s="11">
        <v>136</v>
      </c>
      <c r="C821" s="11">
        <v>1</v>
      </c>
      <c r="D821" s="11" t="s">
        <v>601</v>
      </c>
      <c r="E821" s="11" t="s">
        <v>890</v>
      </c>
      <c r="F821" s="11" t="s">
        <v>890</v>
      </c>
      <c r="G821" s="11" t="s">
        <v>542</v>
      </c>
      <c r="H821" s="11">
        <v>0</v>
      </c>
      <c r="I821" s="11">
        <v>482</v>
      </c>
      <c r="J821" s="225">
        <v>43327</v>
      </c>
      <c r="K821" s="225">
        <v>43327</v>
      </c>
      <c r="L821" s="11">
        <v>114</v>
      </c>
      <c r="M821" s="11">
        <v>115</v>
      </c>
      <c r="N821" s="11" t="s">
        <v>491</v>
      </c>
      <c r="O821" s="11">
        <v>88</v>
      </c>
      <c r="P821" s="11" t="s">
        <v>543</v>
      </c>
      <c r="Q821" s="11">
        <v>830078025</v>
      </c>
      <c r="R821" s="11" t="s">
        <v>647</v>
      </c>
      <c r="S821" s="26">
        <v>1094800</v>
      </c>
      <c r="T821" s="26"/>
      <c r="U821" s="26"/>
      <c r="V821" s="26">
        <v>1094800</v>
      </c>
      <c r="W821" s="11" t="str">
        <f>VLOOKUP(MONTH(J821),'PLANO DISPONIBILIDADES 28-04-20'!$W$2:$X$13,2,0)</f>
        <v>AGOSTO</v>
      </c>
      <c r="X821" s="11" t="str">
        <f>VLOOKUP(L821,'PLANO PREDIS EJECUCIONES'!$J$2:$Y$217,16,0)</f>
        <v>3-3-1-15-07-43-7501-191</v>
      </c>
    </row>
    <row r="822" spans="1:24" x14ac:dyDescent="0.25">
      <c r="A822" s="11">
        <v>2018</v>
      </c>
      <c r="B822" s="11">
        <v>136</v>
      </c>
      <c r="C822" s="11">
        <v>1</v>
      </c>
      <c r="D822" s="11" t="s">
        <v>601</v>
      </c>
      <c r="E822" s="11" t="s">
        <v>890</v>
      </c>
      <c r="F822" s="11" t="s">
        <v>890</v>
      </c>
      <c r="G822" s="11" t="s">
        <v>542</v>
      </c>
      <c r="H822" s="11">
        <v>0</v>
      </c>
      <c r="I822" s="11">
        <v>483</v>
      </c>
      <c r="J822" s="225">
        <v>43327</v>
      </c>
      <c r="K822" s="225">
        <v>43327</v>
      </c>
      <c r="L822" s="11">
        <v>114</v>
      </c>
      <c r="M822" s="11">
        <v>115</v>
      </c>
      <c r="N822" s="11" t="s">
        <v>491</v>
      </c>
      <c r="O822" s="11">
        <v>88</v>
      </c>
      <c r="P822" s="11" t="s">
        <v>543</v>
      </c>
      <c r="Q822" s="11">
        <v>830078025</v>
      </c>
      <c r="R822" s="11" t="s">
        <v>647</v>
      </c>
      <c r="S822" s="26">
        <v>1532720</v>
      </c>
      <c r="T822" s="26"/>
      <c r="U822" s="26"/>
      <c r="V822" s="26">
        <v>1532720</v>
      </c>
      <c r="W822" s="11" t="str">
        <f>VLOOKUP(MONTH(J822),'PLANO DISPONIBILIDADES 28-04-20'!$W$2:$X$13,2,0)</f>
        <v>AGOSTO</v>
      </c>
      <c r="X822" s="11" t="str">
        <f>VLOOKUP(L822,'PLANO PREDIS EJECUCIONES'!$J$2:$Y$217,16,0)</f>
        <v>3-3-1-15-07-43-7501-191</v>
      </c>
    </row>
    <row r="823" spans="1:24" x14ac:dyDescent="0.25">
      <c r="A823" s="11">
        <v>2018</v>
      </c>
      <c r="B823" s="11">
        <v>136</v>
      </c>
      <c r="C823" s="11">
        <v>1</v>
      </c>
      <c r="D823" s="11" t="s">
        <v>601</v>
      </c>
      <c r="E823" s="11" t="s">
        <v>890</v>
      </c>
      <c r="F823" s="11" t="s">
        <v>890</v>
      </c>
      <c r="G823" s="11" t="s">
        <v>542</v>
      </c>
      <c r="H823" s="11">
        <v>0</v>
      </c>
      <c r="I823" s="11">
        <v>485</v>
      </c>
      <c r="J823" s="225">
        <v>43327</v>
      </c>
      <c r="K823" s="225">
        <v>43327</v>
      </c>
      <c r="L823" s="11">
        <v>42</v>
      </c>
      <c r="M823" s="11">
        <v>67</v>
      </c>
      <c r="N823" s="11" t="s">
        <v>413</v>
      </c>
      <c r="O823" s="11">
        <v>39</v>
      </c>
      <c r="P823" s="11" t="s">
        <v>541</v>
      </c>
      <c r="Q823" s="11">
        <v>79297972</v>
      </c>
      <c r="R823" s="11" t="s">
        <v>452</v>
      </c>
      <c r="S823" s="26">
        <v>10043385</v>
      </c>
      <c r="T823" s="26"/>
      <c r="U823" s="26"/>
      <c r="V823" s="26">
        <v>10043385</v>
      </c>
      <c r="W823" s="11" t="str">
        <f>VLOOKUP(MONTH(J823),'PLANO DISPONIBILIDADES 28-04-20'!$W$2:$X$13,2,0)</f>
        <v>AGOSTO</v>
      </c>
      <c r="X823" s="11" t="str">
        <f>VLOOKUP(L823,'PLANO PREDIS EJECUCIONES'!$J$2:$Y$217,16,0)</f>
        <v>3-3-1-15-07-43-7501-191</v>
      </c>
    </row>
    <row r="824" spans="1:24" x14ac:dyDescent="0.25">
      <c r="A824" s="11">
        <v>2018</v>
      </c>
      <c r="B824" s="11">
        <v>136</v>
      </c>
      <c r="C824" s="11">
        <v>1</v>
      </c>
      <c r="D824" s="11" t="s">
        <v>601</v>
      </c>
      <c r="E824" s="11" t="s">
        <v>890</v>
      </c>
      <c r="F824" s="11" t="s">
        <v>890</v>
      </c>
      <c r="G824" s="11" t="s">
        <v>542</v>
      </c>
      <c r="H824" s="11">
        <v>0</v>
      </c>
      <c r="I824" s="11">
        <v>486</v>
      </c>
      <c r="J824" s="225">
        <v>43327</v>
      </c>
      <c r="K824" s="225">
        <v>43327</v>
      </c>
      <c r="L824" s="11">
        <v>38</v>
      </c>
      <c r="M824" s="11">
        <v>69</v>
      </c>
      <c r="N824" s="11" t="s">
        <v>413</v>
      </c>
      <c r="O824" s="11">
        <v>37</v>
      </c>
      <c r="P824" s="11" t="s">
        <v>541</v>
      </c>
      <c r="Q824" s="11">
        <v>1013631741</v>
      </c>
      <c r="R824" s="11" t="s">
        <v>448</v>
      </c>
      <c r="S824" s="26">
        <v>5356472</v>
      </c>
      <c r="T824" s="26"/>
      <c r="U824" s="26"/>
      <c r="V824" s="26">
        <v>5356472</v>
      </c>
      <c r="W824" s="11" t="str">
        <f>VLOOKUP(MONTH(J824),'PLANO DISPONIBILIDADES 28-04-20'!$W$2:$X$13,2,0)</f>
        <v>AGOSTO</v>
      </c>
      <c r="X824" s="11" t="str">
        <f>VLOOKUP(L824,'PLANO PREDIS EJECUCIONES'!$J$2:$Y$217,16,0)</f>
        <v>3-3-1-15-07-43-7501-191</v>
      </c>
    </row>
    <row r="825" spans="1:24" x14ac:dyDescent="0.25">
      <c r="A825" s="11">
        <v>2018</v>
      </c>
      <c r="B825" s="11">
        <v>136</v>
      </c>
      <c r="C825" s="11">
        <v>1</v>
      </c>
      <c r="D825" s="11" t="s">
        <v>601</v>
      </c>
      <c r="E825" s="11" t="s">
        <v>890</v>
      </c>
      <c r="F825" s="11" t="s">
        <v>890</v>
      </c>
      <c r="G825" s="11" t="s">
        <v>542</v>
      </c>
      <c r="H825" s="11">
        <v>0</v>
      </c>
      <c r="I825" s="11">
        <v>487</v>
      </c>
      <c r="J825" s="225">
        <v>43327</v>
      </c>
      <c r="K825" s="225">
        <v>43327</v>
      </c>
      <c r="L825" s="11">
        <v>37</v>
      </c>
      <c r="M825" s="11">
        <v>71</v>
      </c>
      <c r="N825" s="11" t="s">
        <v>413</v>
      </c>
      <c r="O825" s="11">
        <v>38</v>
      </c>
      <c r="P825" s="11" t="s">
        <v>541</v>
      </c>
      <c r="Q825" s="11">
        <v>1032370326</v>
      </c>
      <c r="R825" s="11" t="s">
        <v>447</v>
      </c>
      <c r="S825" s="26">
        <v>5356472</v>
      </c>
      <c r="T825" s="26"/>
      <c r="U825" s="26"/>
      <c r="V825" s="26">
        <v>5356472</v>
      </c>
      <c r="W825" s="11" t="str">
        <f>VLOOKUP(MONTH(J825),'PLANO DISPONIBILIDADES 28-04-20'!$W$2:$X$13,2,0)</f>
        <v>AGOSTO</v>
      </c>
      <c r="X825" s="11" t="str">
        <f>VLOOKUP(L825,'PLANO PREDIS EJECUCIONES'!$J$2:$Y$217,16,0)</f>
        <v>3-3-1-15-07-43-7501-191</v>
      </c>
    </row>
    <row r="826" spans="1:24" x14ac:dyDescent="0.25">
      <c r="A826" s="11">
        <v>2018</v>
      </c>
      <c r="B826" s="11">
        <v>136</v>
      </c>
      <c r="C826" s="11">
        <v>1</v>
      </c>
      <c r="D826" s="11" t="s">
        <v>601</v>
      </c>
      <c r="E826" s="11" t="s">
        <v>890</v>
      </c>
      <c r="F826" s="11" t="s">
        <v>890</v>
      </c>
      <c r="G826" s="11" t="s">
        <v>542</v>
      </c>
      <c r="H826" s="11">
        <v>0</v>
      </c>
      <c r="I826" s="11">
        <v>488</v>
      </c>
      <c r="J826" s="225">
        <v>43327</v>
      </c>
      <c r="K826" s="225">
        <v>43327</v>
      </c>
      <c r="L826" s="11">
        <v>21</v>
      </c>
      <c r="M826" s="11">
        <v>70</v>
      </c>
      <c r="N826" s="11" t="s">
        <v>413</v>
      </c>
      <c r="O826" s="11">
        <v>43</v>
      </c>
      <c r="P826" s="11" t="s">
        <v>541</v>
      </c>
      <c r="Q826" s="11">
        <v>1019004199</v>
      </c>
      <c r="R826" s="11" t="s">
        <v>440</v>
      </c>
      <c r="S826" s="26">
        <v>4017354</v>
      </c>
      <c r="T826" s="26"/>
      <c r="U826" s="26"/>
      <c r="V826" s="26">
        <v>4017354</v>
      </c>
      <c r="W826" s="11" t="str">
        <f>VLOOKUP(MONTH(J826),'PLANO DISPONIBILIDADES 28-04-20'!$W$2:$X$13,2,0)</f>
        <v>AGOSTO</v>
      </c>
      <c r="X826" s="11" t="str">
        <f>VLOOKUP(L826,'PLANO PREDIS EJECUCIONES'!$J$2:$Y$217,16,0)</f>
        <v>3-3-1-15-07-43-7501-191</v>
      </c>
    </row>
    <row r="827" spans="1:24" x14ac:dyDescent="0.25">
      <c r="A827" s="11">
        <v>2018</v>
      </c>
      <c r="B827" s="11">
        <v>136</v>
      </c>
      <c r="C827" s="11">
        <v>1</v>
      </c>
      <c r="D827" s="11" t="s">
        <v>601</v>
      </c>
      <c r="E827" s="11" t="s">
        <v>890</v>
      </c>
      <c r="F827" s="11" t="s">
        <v>890</v>
      </c>
      <c r="G827" s="11" t="s">
        <v>542</v>
      </c>
      <c r="H827" s="11">
        <v>0</v>
      </c>
      <c r="I827" s="11">
        <v>489</v>
      </c>
      <c r="J827" s="225">
        <v>43327</v>
      </c>
      <c r="K827" s="225">
        <v>43327</v>
      </c>
      <c r="L827" s="11">
        <v>40</v>
      </c>
      <c r="M827" s="11">
        <v>66</v>
      </c>
      <c r="N827" s="11" t="s">
        <v>413</v>
      </c>
      <c r="O827" s="11">
        <v>45</v>
      </c>
      <c r="P827" s="11" t="s">
        <v>541</v>
      </c>
      <c r="Q827" s="11">
        <v>79555368</v>
      </c>
      <c r="R827" s="11" t="s">
        <v>450</v>
      </c>
      <c r="S827" s="26">
        <v>8704267</v>
      </c>
      <c r="T827" s="26"/>
      <c r="U827" s="26"/>
      <c r="V827" s="26">
        <v>8704267</v>
      </c>
      <c r="W827" s="11" t="str">
        <f>VLOOKUP(MONTH(J827),'PLANO DISPONIBILIDADES 28-04-20'!$W$2:$X$13,2,0)</f>
        <v>AGOSTO</v>
      </c>
      <c r="X827" s="11" t="str">
        <f>VLOOKUP(L827,'PLANO PREDIS EJECUCIONES'!$J$2:$Y$217,16,0)</f>
        <v>3-3-1-15-07-43-7501-191</v>
      </c>
    </row>
    <row r="828" spans="1:24" x14ac:dyDescent="0.25">
      <c r="A828" s="11">
        <v>2018</v>
      </c>
      <c r="B828" s="11">
        <v>136</v>
      </c>
      <c r="C828" s="11">
        <v>1</v>
      </c>
      <c r="D828" s="11" t="s">
        <v>601</v>
      </c>
      <c r="E828" s="11" t="s">
        <v>890</v>
      </c>
      <c r="F828" s="11" t="s">
        <v>890</v>
      </c>
      <c r="G828" s="11" t="s">
        <v>542</v>
      </c>
      <c r="H828" s="11">
        <v>0</v>
      </c>
      <c r="I828" s="11">
        <v>490</v>
      </c>
      <c r="J828" s="225">
        <v>43327</v>
      </c>
      <c r="K828" s="225">
        <v>43327</v>
      </c>
      <c r="L828" s="11">
        <v>44</v>
      </c>
      <c r="M828" s="11">
        <v>64</v>
      </c>
      <c r="N828" s="11" t="s">
        <v>413</v>
      </c>
      <c r="O828" s="11">
        <v>49</v>
      </c>
      <c r="P828" s="11" t="s">
        <v>541</v>
      </c>
      <c r="Q828" s="11">
        <v>79521789</v>
      </c>
      <c r="R828" s="11" t="s">
        <v>454</v>
      </c>
      <c r="S828" s="26">
        <v>10043385</v>
      </c>
      <c r="T828" s="26"/>
      <c r="U828" s="26"/>
      <c r="V828" s="26">
        <v>10043385</v>
      </c>
      <c r="W828" s="11" t="str">
        <f>VLOOKUP(MONTH(J828),'PLANO DISPONIBILIDADES 28-04-20'!$W$2:$X$13,2,0)</f>
        <v>AGOSTO</v>
      </c>
      <c r="X828" s="11" t="str">
        <f>VLOOKUP(L828,'PLANO PREDIS EJECUCIONES'!$J$2:$Y$217,16,0)</f>
        <v>3-3-1-15-07-43-7501-191</v>
      </c>
    </row>
    <row r="829" spans="1:24" x14ac:dyDescent="0.25">
      <c r="A829" s="11">
        <v>2018</v>
      </c>
      <c r="B829" s="11">
        <v>136</v>
      </c>
      <c r="C829" s="11">
        <v>1</v>
      </c>
      <c r="D829" s="11" t="s">
        <v>601</v>
      </c>
      <c r="E829" s="11" t="s">
        <v>890</v>
      </c>
      <c r="F829" s="11" t="s">
        <v>890</v>
      </c>
      <c r="G829" s="11" t="s">
        <v>542</v>
      </c>
      <c r="H829" s="11">
        <v>0</v>
      </c>
      <c r="I829" s="11">
        <v>492</v>
      </c>
      <c r="J829" s="225">
        <v>43327</v>
      </c>
      <c r="K829" s="225">
        <v>43327</v>
      </c>
      <c r="L829" s="11">
        <v>53</v>
      </c>
      <c r="M829" s="11">
        <v>19</v>
      </c>
      <c r="N829" s="11" t="s">
        <v>413</v>
      </c>
      <c r="O829" s="11">
        <v>62</v>
      </c>
      <c r="P829" s="11" t="s">
        <v>541</v>
      </c>
      <c r="Q829" s="11">
        <v>73134102</v>
      </c>
      <c r="R829" s="11" t="s">
        <v>460</v>
      </c>
      <c r="S829" s="26">
        <v>10043385</v>
      </c>
      <c r="T829" s="26"/>
      <c r="U829" s="26"/>
      <c r="V829" s="26">
        <v>10043385</v>
      </c>
      <c r="W829" s="11" t="str">
        <f>VLOOKUP(MONTH(J829),'PLANO DISPONIBILIDADES 28-04-20'!$W$2:$X$13,2,0)</f>
        <v>AGOSTO</v>
      </c>
      <c r="X829" s="11" t="str">
        <f>VLOOKUP(L829,'PLANO PREDIS EJECUCIONES'!$J$2:$Y$217,16,0)</f>
        <v>3-3-1-15-07-43-7501-191</v>
      </c>
    </row>
    <row r="830" spans="1:24" x14ac:dyDescent="0.25">
      <c r="A830" s="11">
        <v>2018</v>
      </c>
      <c r="B830" s="11">
        <v>136</v>
      </c>
      <c r="C830" s="11">
        <v>1</v>
      </c>
      <c r="D830" s="11" t="s">
        <v>601</v>
      </c>
      <c r="E830" s="11" t="s">
        <v>890</v>
      </c>
      <c r="F830" s="11" t="s">
        <v>890</v>
      </c>
      <c r="G830" s="11" t="s">
        <v>542</v>
      </c>
      <c r="H830" s="11">
        <v>0</v>
      </c>
      <c r="I830" s="11">
        <v>493</v>
      </c>
      <c r="J830" s="225">
        <v>43327</v>
      </c>
      <c r="K830" s="225">
        <v>43327</v>
      </c>
      <c r="L830" s="11">
        <v>31</v>
      </c>
      <c r="M830" s="11">
        <v>16</v>
      </c>
      <c r="N830" s="11" t="s">
        <v>413</v>
      </c>
      <c r="O830" s="11">
        <v>17</v>
      </c>
      <c r="P830" s="11" t="s">
        <v>541</v>
      </c>
      <c r="Q830" s="11">
        <v>51818608</v>
      </c>
      <c r="R830" s="11" t="s">
        <v>544</v>
      </c>
      <c r="S830" s="26">
        <v>10043385</v>
      </c>
      <c r="T830" s="26"/>
      <c r="U830" s="26"/>
      <c r="V830" s="26">
        <v>10043385</v>
      </c>
      <c r="W830" s="11" t="str">
        <f>VLOOKUP(MONTH(J830),'PLANO DISPONIBILIDADES 28-04-20'!$W$2:$X$13,2,0)</f>
        <v>AGOSTO</v>
      </c>
      <c r="X830" s="11" t="str">
        <f>VLOOKUP(L830,'PLANO PREDIS EJECUCIONES'!$J$2:$Y$217,16,0)</f>
        <v>3-3-1-15-07-43-7501-191</v>
      </c>
    </row>
    <row r="831" spans="1:24" x14ac:dyDescent="0.25">
      <c r="A831" s="11">
        <v>2018</v>
      </c>
      <c r="B831" s="11">
        <v>136</v>
      </c>
      <c r="C831" s="11">
        <v>1</v>
      </c>
      <c r="D831" s="11" t="s">
        <v>601</v>
      </c>
      <c r="E831" s="11" t="s">
        <v>890</v>
      </c>
      <c r="F831" s="11" t="s">
        <v>890</v>
      </c>
      <c r="G831" s="11" t="s">
        <v>542</v>
      </c>
      <c r="H831" s="11">
        <v>0</v>
      </c>
      <c r="I831" s="11">
        <v>494</v>
      </c>
      <c r="J831" s="225">
        <v>43329</v>
      </c>
      <c r="K831" s="225">
        <v>43329</v>
      </c>
      <c r="L831" s="11">
        <v>46</v>
      </c>
      <c r="M831" s="11">
        <v>65</v>
      </c>
      <c r="N831" s="11" t="s">
        <v>413</v>
      </c>
      <c r="O831" s="11">
        <v>40</v>
      </c>
      <c r="P831" s="11" t="s">
        <v>541</v>
      </c>
      <c r="Q831" s="11">
        <v>39046947</v>
      </c>
      <c r="R831" s="11" t="s">
        <v>455</v>
      </c>
      <c r="S831" s="26">
        <v>10043385</v>
      </c>
      <c r="T831" s="26"/>
      <c r="U831" s="26"/>
      <c r="V831" s="26">
        <v>10043385</v>
      </c>
      <c r="W831" s="11" t="str">
        <f>VLOOKUP(MONTH(J831),'PLANO DISPONIBILIDADES 28-04-20'!$W$2:$X$13,2,0)</f>
        <v>AGOSTO</v>
      </c>
      <c r="X831" s="11" t="str">
        <f>VLOOKUP(L831,'PLANO PREDIS EJECUCIONES'!$J$2:$Y$217,16,0)</f>
        <v>3-3-1-15-07-43-7501-191</v>
      </c>
    </row>
    <row r="832" spans="1:24" x14ac:dyDescent="0.25">
      <c r="A832" s="11">
        <v>2018</v>
      </c>
      <c r="B832" s="11">
        <v>136</v>
      </c>
      <c r="C832" s="11">
        <v>1</v>
      </c>
      <c r="D832" s="11" t="s">
        <v>601</v>
      </c>
      <c r="E832" s="11" t="s">
        <v>890</v>
      </c>
      <c r="F832" s="11" t="s">
        <v>890</v>
      </c>
      <c r="G832" s="11" t="s">
        <v>542</v>
      </c>
      <c r="H832" s="11">
        <v>0</v>
      </c>
      <c r="I832" s="11">
        <v>495</v>
      </c>
      <c r="J832" s="225">
        <v>43329</v>
      </c>
      <c r="K832" s="225">
        <v>43329</v>
      </c>
      <c r="L832" s="11">
        <v>39</v>
      </c>
      <c r="M832" s="11">
        <v>68</v>
      </c>
      <c r="N832" s="11" t="s">
        <v>413</v>
      </c>
      <c r="O832" s="11">
        <v>41</v>
      </c>
      <c r="P832" s="11" t="s">
        <v>541</v>
      </c>
      <c r="Q832" s="11">
        <v>79690696</v>
      </c>
      <c r="R832" s="11" t="s">
        <v>449</v>
      </c>
      <c r="S832" s="26">
        <v>10043385</v>
      </c>
      <c r="T832" s="26"/>
      <c r="U832" s="26"/>
      <c r="V832" s="26">
        <v>10043385</v>
      </c>
      <c r="W832" s="11" t="str">
        <f>VLOOKUP(MONTH(J832),'PLANO DISPONIBILIDADES 28-04-20'!$W$2:$X$13,2,0)</f>
        <v>AGOSTO</v>
      </c>
      <c r="X832" s="11" t="str">
        <f>VLOOKUP(L832,'PLANO PREDIS EJECUCIONES'!$J$2:$Y$217,16,0)</f>
        <v>3-3-1-15-07-43-7501-191</v>
      </c>
    </row>
    <row r="833" spans="1:24" x14ac:dyDescent="0.25">
      <c r="A833" s="11">
        <v>2018</v>
      </c>
      <c r="B833" s="11">
        <v>136</v>
      </c>
      <c r="C833" s="11">
        <v>1</v>
      </c>
      <c r="D833" s="11" t="s">
        <v>601</v>
      </c>
      <c r="E833" s="11" t="s">
        <v>890</v>
      </c>
      <c r="F833" s="11" t="s">
        <v>890</v>
      </c>
      <c r="G833" s="11" t="s">
        <v>542</v>
      </c>
      <c r="H833" s="11">
        <v>0</v>
      </c>
      <c r="I833" s="11">
        <v>498</v>
      </c>
      <c r="J833" s="225">
        <v>43329</v>
      </c>
      <c r="K833" s="225">
        <v>43329</v>
      </c>
      <c r="L833" s="11">
        <v>72</v>
      </c>
      <c r="M833" s="11">
        <v>95</v>
      </c>
      <c r="N833" s="11" t="s">
        <v>413</v>
      </c>
      <c r="O833" s="11">
        <v>73</v>
      </c>
      <c r="P833" s="11" t="s">
        <v>541</v>
      </c>
      <c r="Q833" s="11">
        <v>79574305</v>
      </c>
      <c r="R833" s="11" t="s">
        <v>465</v>
      </c>
      <c r="S833" s="26">
        <v>20086770</v>
      </c>
      <c r="T833" s="26"/>
      <c r="U833" s="26"/>
      <c r="V833" s="26">
        <v>20086770</v>
      </c>
      <c r="W833" s="11" t="str">
        <f>VLOOKUP(MONTH(J833),'PLANO DISPONIBILIDADES 28-04-20'!$W$2:$X$13,2,0)</f>
        <v>AGOSTO</v>
      </c>
      <c r="X833" s="11" t="str">
        <f>VLOOKUP(L833,'PLANO PREDIS EJECUCIONES'!$J$2:$Y$217,16,0)</f>
        <v>3-3-1-15-07-43-7501-191</v>
      </c>
    </row>
    <row r="834" spans="1:24" x14ac:dyDescent="0.25">
      <c r="A834" s="11">
        <v>2018</v>
      </c>
      <c r="B834" s="11">
        <v>136</v>
      </c>
      <c r="C834" s="11">
        <v>1</v>
      </c>
      <c r="D834" s="11" t="s">
        <v>601</v>
      </c>
      <c r="E834" s="11" t="s">
        <v>890</v>
      </c>
      <c r="F834" s="11" t="s">
        <v>890</v>
      </c>
      <c r="G834" s="11" t="s">
        <v>542</v>
      </c>
      <c r="H834" s="11">
        <v>0</v>
      </c>
      <c r="I834" s="11">
        <v>501</v>
      </c>
      <c r="J834" s="225">
        <v>43340</v>
      </c>
      <c r="K834" s="225">
        <v>43340</v>
      </c>
      <c r="L834" s="11">
        <v>114</v>
      </c>
      <c r="M834" s="11">
        <v>115</v>
      </c>
      <c r="N834" s="11" t="s">
        <v>491</v>
      </c>
      <c r="O834" s="11">
        <v>88</v>
      </c>
      <c r="P834" s="11" t="s">
        <v>543</v>
      </c>
      <c r="Q834" s="11">
        <v>830078025</v>
      </c>
      <c r="R834" s="11" t="s">
        <v>647</v>
      </c>
      <c r="S834" s="26">
        <v>16762466</v>
      </c>
      <c r="T834" s="26"/>
      <c r="U834" s="26"/>
      <c r="V834" s="26">
        <v>16762466</v>
      </c>
      <c r="W834" s="11" t="str">
        <f>VLOOKUP(MONTH(J834),'PLANO DISPONIBILIDADES 28-04-20'!$W$2:$X$13,2,0)</f>
        <v>AGOSTO</v>
      </c>
      <c r="X834" s="11" t="str">
        <f>VLOOKUP(L834,'PLANO PREDIS EJECUCIONES'!$J$2:$Y$217,16,0)</f>
        <v>3-3-1-15-07-43-7501-191</v>
      </c>
    </row>
    <row r="835" spans="1:24" x14ac:dyDescent="0.25">
      <c r="A835" s="11">
        <v>2018</v>
      </c>
      <c r="B835" s="11">
        <v>136</v>
      </c>
      <c r="C835" s="11">
        <v>1</v>
      </c>
      <c r="D835" s="11" t="s">
        <v>601</v>
      </c>
      <c r="E835" s="11" t="s">
        <v>890</v>
      </c>
      <c r="F835" s="11" t="s">
        <v>890</v>
      </c>
      <c r="G835" s="11" t="s">
        <v>542</v>
      </c>
      <c r="H835" s="11">
        <v>0</v>
      </c>
      <c r="I835" s="11">
        <v>512</v>
      </c>
      <c r="J835" s="225">
        <v>43347</v>
      </c>
      <c r="K835" s="225">
        <v>43347</v>
      </c>
      <c r="L835" s="11">
        <v>11</v>
      </c>
      <c r="M835" s="11">
        <v>48</v>
      </c>
      <c r="N835" s="11" t="s">
        <v>413</v>
      </c>
      <c r="O835" s="11">
        <v>14</v>
      </c>
      <c r="P835" s="11" t="s">
        <v>541</v>
      </c>
      <c r="Q835" s="11">
        <v>36302955</v>
      </c>
      <c r="R835" s="11" t="s">
        <v>433</v>
      </c>
      <c r="S835" s="26">
        <v>10043385</v>
      </c>
      <c r="T835" s="26"/>
      <c r="U835" s="26"/>
      <c r="V835" s="26">
        <v>10043385</v>
      </c>
      <c r="W835" s="11" t="str">
        <f>VLOOKUP(MONTH(J835),'PLANO DISPONIBILIDADES 28-04-20'!$W$2:$X$13,2,0)</f>
        <v>SEPTIEMBRE</v>
      </c>
      <c r="X835" s="11" t="str">
        <f>VLOOKUP(L835,'PLANO PREDIS EJECUCIONES'!$J$2:$Y$217,16,0)</f>
        <v>3-3-1-15-07-43-7501-191</v>
      </c>
    </row>
    <row r="836" spans="1:24" x14ac:dyDescent="0.25">
      <c r="A836" s="11">
        <v>2018</v>
      </c>
      <c r="B836" s="11">
        <v>136</v>
      </c>
      <c r="C836" s="11">
        <v>1</v>
      </c>
      <c r="D836" s="11" t="s">
        <v>601</v>
      </c>
      <c r="E836" s="11" t="s">
        <v>890</v>
      </c>
      <c r="F836" s="11" t="s">
        <v>890</v>
      </c>
      <c r="G836" s="11" t="s">
        <v>542</v>
      </c>
      <c r="H836" s="11">
        <v>0</v>
      </c>
      <c r="I836" s="11">
        <v>513</v>
      </c>
      <c r="J836" s="225">
        <v>43347</v>
      </c>
      <c r="K836" s="225">
        <v>43347</v>
      </c>
      <c r="L836" s="11">
        <v>9</v>
      </c>
      <c r="M836" s="11">
        <v>45</v>
      </c>
      <c r="N836" s="11" t="s">
        <v>413</v>
      </c>
      <c r="O836" s="11">
        <v>7</v>
      </c>
      <c r="P836" s="11" t="s">
        <v>541</v>
      </c>
      <c r="Q836" s="11">
        <v>1015398025</v>
      </c>
      <c r="R836" s="11" t="s">
        <v>432</v>
      </c>
      <c r="S836" s="26">
        <v>6026031</v>
      </c>
      <c r="T836" s="26"/>
      <c r="U836" s="26"/>
      <c r="V836" s="26">
        <v>6026031</v>
      </c>
      <c r="W836" s="11" t="str">
        <f>VLOOKUP(MONTH(J836),'PLANO DISPONIBILIDADES 28-04-20'!$W$2:$X$13,2,0)</f>
        <v>SEPTIEMBRE</v>
      </c>
      <c r="X836" s="11" t="str">
        <f>VLOOKUP(L836,'PLANO PREDIS EJECUCIONES'!$J$2:$Y$217,16,0)</f>
        <v>3-3-1-15-07-43-7501-191</v>
      </c>
    </row>
    <row r="837" spans="1:24" x14ac:dyDescent="0.25">
      <c r="A837" s="11">
        <v>2018</v>
      </c>
      <c r="B837" s="11">
        <v>136</v>
      </c>
      <c r="C837" s="11">
        <v>1</v>
      </c>
      <c r="D837" s="11" t="s">
        <v>601</v>
      </c>
      <c r="E837" s="11" t="s">
        <v>890</v>
      </c>
      <c r="F837" s="11" t="s">
        <v>890</v>
      </c>
      <c r="G837" s="11" t="s">
        <v>542</v>
      </c>
      <c r="H837" s="11">
        <v>0</v>
      </c>
      <c r="I837" s="11">
        <v>514</v>
      </c>
      <c r="J837" s="225">
        <v>43348</v>
      </c>
      <c r="K837" s="225">
        <v>43348</v>
      </c>
      <c r="L837" s="11">
        <v>49</v>
      </c>
      <c r="M837" s="11">
        <v>20</v>
      </c>
      <c r="N837" s="11" t="s">
        <v>413</v>
      </c>
      <c r="O837" s="11">
        <v>63</v>
      </c>
      <c r="P837" s="11" t="s">
        <v>541</v>
      </c>
      <c r="Q837" s="11">
        <v>80769128</v>
      </c>
      <c r="R837" s="11" t="s">
        <v>457</v>
      </c>
      <c r="S837" s="26">
        <v>9373826</v>
      </c>
      <c r="T837" s="26"/>
      <c r="U837" s="26"/>
      <c r="V837" s="26">
        <v>9373826</v>
      </c>
      <c r="W837" s="11" t="str">
        <f>VLOOKUP(MONTH(J837),'PLANO DISPONIBILIDADES 28-04-20'!$W$2:$X$13,2,0)</f>
        <v>SEPTIEMBRE</v>
      </c>
      <c r="X837" s="11" t="str">
        <f>VLOOKUP(L837,'PLANO PREDIS EJECUCIONES'!$J$2:$Y$217,16,0)</f>
        <v>3-3-1-15-07-43-7501-191</v>
      </c>
    </row>
    <row r="838" spans="1:24" x14ac:dyDescent="0.25">
      <c r="A838" s="11">
        <v>2018</v>
      </c>
      <c r="B838" s="11">
        <v>136</v>
      </c>
      <c r="C838" s="11">
        <v>1</v>
      </c>
      <c r="D838" s="11" t="s">
        <v>601</v>
      </c>
      <c r="E838" s="11" t="s">
        <v>890</v>
      </c>
      <c r="F838" s="11" t="s">
        <v>890</v>
      </c>
      <c r="G838" s="11" t="s">
        <v>542</v>
      </c>
      <c r="H838" s="11">
        <v>0</v>
      </c>
      <c r="I838" s="11">
        <v>518</v>
      </c>
      <c r="J838" s="225">
        <v>43349</v>
      </c>
      <c r="K838" s="225">
        <v>43349</v>
      </c>
      <c r="L838" s="11">
        <v>43</v>
      </c>
      <c r="M838" s="11">
        <v>47</v>
      </c>
      <c r="N838" s="11" t="s">
        <v>413</v>
      </c>
      <c r="O838" s="11">
        <v>10</v>
      </c>
      <c r="P838" s="11" t="s">
        <v>541</v>
      </c>
      <c r="Q838" s="11">
        <v>79396575</v>
      </c>
      <c r="R838" s="11" t="s">
        <v>453</v>
      </c>
      <c r="S838" s="26">
        <v>10043385</v>
      </c>
      <c r="T838" s="26"/>
      <c r="U838" s="26"/>
      <c r="V838" s="26">
        <v>10043385</v>
      </c>
      <c r="W838" s="11" t="str">
        <f>VLOOKUP(MONTH(J838),'PLANO DISPONIBILIDADES 28-04-20'!$W$2:$X$13,2,0)</f>
        <v>SEPTIEMBRE</v>
      </c>
      <c r="X838" s="11" t="str">
        <f>VLOOKUP(L838,'PLANO PREDIS EJECUCIONES'!$J$2:$Y$217,16,0)</f>
        <v>3-3-1-15-07-43-7501-191</v>
      </c>
    </row>
    <row r="839" spans="1:24" x14ac:dyDescent="0.25">
      <c r="A839" s="11">
        <v>2018</v>
      </c>
      <c r="B839" s="11">
        <v>136</v>
      </c>
      <c r="C839" s="11">
        <v>1</v>
      </c>
      <c r="D839" s="11" t="s">
        <v>601</v>
      </c>
      <c r="E839" s="11" t="s">
        <v>890</v>
      </c>
      <c r="F839" s="11" t="s">
        <v>890</v>
      </c>
      <c r="G839" s="11" t="s">
        <v>542</v>
      </c>
      <c r="H839" s="11">
        <v>0</v>
      </c>
      <c r="I839" s="11">
        <v>519</v>
      </c>
      <c r="J839" s="225">
        <v>43349</v>
      </c>
      <c r="K839" s="225">
        <v>43349</v>
      </c>
      <c r="L839" s="11">
        <v>14</v>
      </c>
      <c r="M839" s="11">
        <v>44</v>
      </c>
      <c r="N839" s="11" t="s">
        <v>413</v>
      </c>
      <c r="O839" s="11">
        <v>11</v>
      </c>
      <c r="P839" s="11" t="s">
        <v>541</v>
      </c>
      <c r="Q839" s="11">
        <v>1023916955</v>
      </c>
      <c r="R839" s="11" t="s">
        <v>436</v>
      </c>
      <c r="S839" s="26">
        <v>6026031</v>
      </c>
      <c r="T839" s="26"/>
      <c r="U839" s="26"/>
      <c r="V839" s="26">
        <v>6026031</v>
      </c>
      <c r="W839" s="11" t="str">
        <f>VLOOKUP(MONTH(J839),'PLANO DISPONIBILIDADES 28-04-20'!$W$2:$X$13,2,0)</f>
        <v>SEPTIEMBRE</v>
      </c>
      <c r="X839" s="11" t="str">
        <f>VLOOKUP(L839,'PLANO PREDIS EJECUCIONES'!$J$2:$Y$217,16,0)</f>
        <v>3-3-1-15-07-43-7501-191</v>
      </c>
    </row>
    <row r="840" spans="1:24" x14ac:dyDescent="0.25">
      <c r="A840" s="11">
        <v>2018</v>
      </c>
      <c r="B840" s="11">
        <v>136</v>
      </c>
      <c r="C840" s="11">
        <v>1</v>
      </c>
      <c r="D840" s="11" t="s">
        <v>601</v>
      </c>
      <c r="E840" s="11" t="s">
        <v>890</v>
      </c>
      <c r="F840" s="11" t="s">
        <v>890</v>
      </c>
      <c r="G840" s="11" t="s">
        <v>542</v>
      </c>
      <c r="H840" s="11">
        <v>0</v>
      </c>
      <c r="I840" s="11">
        <v>521</v>
      </c>
      <c r="J840" s="225">
        <v>43349</v>
      </c>
      <c r="K840" s="225">
        <v>43349</v>
      </c>
      <c r="L840" s="11">
        <v>52</v>
      </c>
      <c r="M840" s="11">
        <v>18</v>
      </c>
      <c r="N840" s="11" t="s">
        <v>413</v>
      </c>
      <c r="O840" s="11">
        <v>55</v>
      </c>
      <c r="P840" s="11" t="s">
        <v>541</v>
      </c>
      <c r="Q840" s="11">
        <v>1118820062</v>
      </c>
      <c r="R840" s="11" t="s">
        <v>458</v>
      </c>
      <c r="S840" s="26">
        <v>7365149</v>
      </c>
      <c r="T840" s="26"/>
      <c r="U840" s="26"/>
      <c r="V840" s="26">
        <v>7365149</v>
      </c>
      <c r="W840" s="11" t="str">
        <f>VLOOKUP(MONTH(J840),'PLANO DISPONIBILIDADES 28-04-20'!$W$2:$X$13,2,0)</f>
        <v>SEPTIEMBRE</v>
      </c>
      <c r="X840" s="11" t="str">
        <f>VLOOKUP(L840,'PLANO PREDIS EJECUCIONES'!$J$2:$Y$217,16,0)</f>
        <v>3-3-1-15-07-43-7501-191</v>
      </c>
    </row>
    <row r="841" spans="1:24" x14ac:dyDescent="0.25">
      <c r="A841" s="11">
        <v>2018</v>
      </c>
      <c r="B841" s="11">
        <v>136</v>
      </c>
      <c r="C841" s="11">
        <v>1</v>
      </c>
      <c r="D841" s="11" t="s">
        <v>601</v>
      </c>
      <c r="E841" s="11" t="s">
        <v>890</v>
      </c>
      <c r="F841" s="11" t="s">
        <v>890</v>
      </c>
      <c r="G841" s="11" t="s">
        <v>542</v>
      </c>
      <c r="H841" s="11">
        <v>0</v>
      </c>
      <c r="I841" s="11">
        <v>529</v>
      </c>
      <c r="J841" s="225">
        <v>43349</v>
      </c>
      <c r="K841" s="225">
        <v>43349</v>
      </c>
      <c r="L841" s="11">
        <v>63</v>
      </c>
      <c r="M841" s="11">
        <v>94</v>
      </c>
      <c r="N841" s="11" t="s">
        <v>439</v>
      </c>
      <c r="O841" s="11">
        <v>71</v>
      </c>
      <c r="P841" s="11" t="s">
        <v>541</v>
      </c>
      <c r="Q841" s="11">
        <v>1032449028</v>
      </c>
      <c r="R841" s="11" t="s">
        <v>462</v>
      </c>
      <c r="S841" s="26">
        <v>2678236</v>
      </c>
      <c r="T841" s="26"/>
      <c r="U841" s="26"/>
      <c r="V841" s="26">
        <v>2678236</v>
      </c>
      <c r="W841" s="11" t="str">
        <f>VLOOKUP(MONTH(J841),'PLANO DISPONIBILIDADES 28-04-20'!$W$2:$X$13,2,0)</f>
        <v>SEPTIEMBRE</v>
      </c>
      <c r="X841" s="11" t="str">
        <f>VLOOKUP(L841,'PLANO PREDIS EJECUCIONES'!$J$2:$Y$217,16,0)</f>
        <v>3-3-1-15-07-43-7501-191</v>
      </c>
    </row>
    <row r="842" spans="1:24" x14ac:dyDescent="0.25">
      <c r="A842" s="11">
        <v>2018</v>
      </c>
      <c r="B842" s="11">
        <v>136</v>
      </c>
      <c r="C842" s="11">
        <v>1</v>
      </c>
      <c r="D842" s="11" t="s">
        <v>601</v>
      </c>
      <c r="E842" s="11" t="s">
        <v>890</v>
      </c>
      <c r="F842" s="11" t="s">
        <v>890</v>
      </c>
      <c r="G842" s="11" t="s">
        <v>542</v>
      </c>
      <c r="H842" s="11">
        <v>0</v>
      </c>
      <c r="I842" s="11">
        <v>530</v>
      </c>
      <c r="J842" s="225">
        <v>43349</v>
      </c>
      <c r="K842" s="225">
        <v>43349</v>
      </c>
      <c r="L842" s="11">
        <v>12</v>
      </c>
      <c r="M842" s="11">
        <v>84</v>
      </c>
      <c r="N842" s="11" t="s">
        <v>413</v>
      </c>
      <c r="O842" s="11">
        <v>18</v>
      </c>
      <c r="P842" s="11" t="s">
        <v>541</v>
      </c>
      <c r="Q842" s="11">
        <v>53080855</v>
      </c>
      <c r="R842" s="11" t="s">
        <v>434</v>
      </c>
      <c r="S842" s="26">
        <v>4017354</v>
      </c>
      <c r="T842" s="26"/>
      <c r="U842" s="26"/>
      <c r="V842" s="26">
        <v>4017354</v>
      </c>
      <c r="W842" s="11" t="str">
        <f>VLOOKUP(MONTH(J842),'PLANO DISPONIBILIDADES 28-04-20'!$W$2:$X$13,2,0)</f>
        <v>SEPTIEMBRE</v>
      </c>
      <c r="X842" s="11" t="str">
        <f>VLOOKUP(L842,'PLANO PREDIS EJECUCIONES'!$J$2:$Y$217,16,0)</f>
        <v>3-3-1-15-07-43-7501-191</v>
      </c>
    </row>
    <row r="843" spans="1:24" x14ac:dyDescent="0.25">
      <c r="A843" s="11">
        <v>2018</v>
      </c>
      <c r="B843" s="11">
        <v>136</v>
      </c>
      <c r="C843" s="11">
        <v>1</v>
      </c>
      <c r="D843" s="11" t="s">
        <v>601</v>
      </c>
      <c r="E843" s="11" t="s">
        <v>890</v>
      </c>
      <c r="F843" s="11" t="s">
        <v>890</v>
      </c>
      <c r="G843" s="11" t="s">
        <v>542</v>
      </c>
      <c r="H843" s="11">
        <v>0</v>
      </c>
      <c r="I843" s="11">
        <v>531</v>
      </c>
      <c r="J843" s="225">
        <v>43349</v>
      </c>
      <c r="K843" s="225">
        <v>43349</v>
      </c>
      <c r="L843" s="11">
        <v>41</v>
      </c>
      <c r="M843" s="11">
        <v>77</v>
      </c>
      <c r="N843" s="11" t="s">
        <v>413</v>
      </c>
      <c r="O843" s="11">
        <v>30</v>
      </c>
      <c r="P843" s="11" t="s">
        <v>541</v>
      </c>
      <c r="Q843" s="11">
        <v>79964160</v>
      </c>
      <c r="R843" s="11" t="s">
        <v>451</v>
      </c>
      <c r="S843" s="26">
        <v>10043385</v>
      </c>
      <c r="T843" s="26"/>
      <c r="U843" s="26"/>
      <c r="V843" s="26">
        <v>10043385</v>
      </c>
      <c r="W843" s="11" t="str">
        <f>VLOOKUP(MONTH(J843),'PLANO DISPONIBILIDADES 28-04-20'!$W$2:$X$13,2,0)</f>
        <v>SEPTIEMBRE</v>
      </c>
      <c r="X843" s="11" t="str">
        <f>VLOOKUP(L843,'PLANO PREDIS EJECUCIONES'!$J$2:$Y$217,16,0)</f>
        <v>3-3-1-15-07-43-7501-191</v>
      </c>
    </row>
    <row r="844" spans="1:24" x14ac:dyDescent="0.25">
      <c r="A844" s="11">
        <v>2018</v>
      </c>
      <c r="B844" s="11">
        <v>136</v>
      </c>
      <c r="C844" s="11">
        <v>1</v>
      </c>
      <c r="D844" s="11" t="s">
        <v>601</v>
      </c>
      <c r="E844" s="11" t="s">
        <v>890</v>
      </c>
      <c r="F844" s="11" t="s">
        <v>890</v>
      </c>
      <c r="G844" s="11" t="s">
        <v>542</v>
      </c>
      <c r="H844" s="11">
        <v>0</v>
      </c>
      <c r="I844" s="11">
        <v>533</v>
      </c>
      <c r="J844" s="225">
        <v>43353</v>
      </c>
      <c r="K844" s="225">
        <v>43353</v>
      </c>
      <c r="L844" s="11">
        <v>8</v>
      </c>
      <c r="M844" s="11">
        <v>17</v>
      </c>
      <c r="N844" s="11" t="s">
        <v>413</v>
      </c>
      <c r="O844" s="11">
        <v>1</v>
      </c>
      <c r="P844" s="11" t="s">
        <v>541</v>
      </c>
      <c r="Q844" s="11">
        <v>80778170</v>
      </c>
      <c r="R844" s="11" t="s">
        <v>431</v>
      </c>
      <c r="S844" s="26">
        <v>8704267</v>
      </c>
      <c r="T844" s="26"/>
      <c r="U844" s="26"/>
      <c r="V844" s="26">
        <v>8704267</v>
      </c>
      <c r="W844" s="11" t="str">
        <f>VLOOKUP(MONTH(J844),'PLANO DISPONIBILIDADES 28-04-20'!$W$2:$X$13,2,0)</f>
        <v>SEPTIEMBRE</v>
      </c>
      <c r="X844" s="11" t="str">
        <f>VLOOKUP(L844,'PLANO PREDIS EJECUCIONES'!$J$2:$Y$217,16,0)</f>
        <v>3-3-1-15-07-43-7501-191</v>
      </c>
    </row>
    <row r="845" spans="1:24" x14ac:dyDescent="0.25">
      <c r="A845" s="11">
        <v>2018</v>
      </c>
      <c r="B845" s="11">
        <v>136</v>
      </c>
      <c r="C845" s="11">
        <v>1</v>
      </c>
      <c r="D845" s="11" t="s">
        <v>601</v>
      </c>
      <c r="E845" s="11" t="s">
        <v>890</v>
      </c>
      <c r="F845" s="11" t="s">
        <v>890</v>
      </c>
      <c r="G845" s="11" t="s">
        <v>542</v>
      </c>
      <c r="H845" s="11">
        <v>0</v>
      </c>
      <c r="I845" s="11">
        <v>538</v>
      </c>
      <c r="J845" s="225">
        <v>43353</v>
      </c>
      <c r="K845" s="225">
        <v>43353</v>
      </c>
      <c r="L845" s="11">
        <v>18</v>
      </c>
      <c r="M845" s="11">
        <v>81</v>
      </c>
      <c r="N845" s="11" t="s">
        <v>439</v>
      </c>
      <c r="O845" s="11">
        <v>27</v>
      </c>
      <c r="P845" s="11" t="s">
        <v>541</v>
      </c>
      <c r="Q845" s="11">
        <v>1121844120</v>
      </c>
      <c r="R845" s="11" t="s">
        <v>602</v>
      </c>
      <c r="S845" s="26">
        <v>2678236</v>
      </c>
      <c r="T845" s="26"/>
      <c r="U845" s="26"/>
      <c r="V845" s="26">
        <v>2678236</v>
      </c>
      <c r="W845" s="11" t="str">
        <f>VLOOKUP(MONTH(J845),'PLANO DISPONIBILIDADES 28-04-20'!$W$2:$X$13,2,0)</f>
        <v>SEPTIEMBRE</v>
      </c>
      <c r="X845" s="11" t="str">
        <f>VLOOKUP(L845,'PLANO PREDIS EJECUCIONES'!$J$2:$Y$217,16,0)</f>
        <v>3-3-1-15-07-43-7501-191</v>
      </c>
    </row>
    <row r="846" spans="1:24" x14ac:dyDescent="0.25">
      <c r="A846" s="11">
        <v>2018</v>
      </c>
      <c r="B846" s="11">
        <v>136</v>
      </c>
      <c r="C846" s="11">
        <v>1</v>
      </c>
      <c r="D846" s="11" t="s">
        <v>601</v>
      </c>
      <c r="E846" s="11" t="s">
        <v>890</v>
      </c>
      <c r="F846" s="11" t="s">
        <v>890</v>
      </c>
      <c r="G846" s="11" t="s">
        <v>542</v>
      </c>
      <c r="H846" s="11">
        <v>0</v>
      </c>
      <c r="I846" s="11">
        <v>541</v>
      </c>
      <c r="J846" s="225">
        <v>43353</v>
      </c>
      <c r="K846" s="225">
        <v>43353</v>
      </c>
      <c r="L846" s="11">
        <v>37</v>
      </c>
      <c r="M846" s="11">
        <v>71</v>
      </c>
      <c r="N846" s="11" t="s">
        <v>413</v>
      </c>
      <c r="O846" s="11">
        <v>38</v>
      </c>
      <c r="P846" s="11" t="s">
        <v>541</v>
      </c>
      <c r="Q846" s="11">
        <v>1032370326</v>
      </c>
      <c r="R846" s="11" t="s">
        <v>447</v>
      </c>
      <c r="S846" s="26">
        <v>5356472</v>
      </c>
      <c r="T846" s="26"/>
      <c r="U846" s="26"/>
      <c r="V846" s="26">
        <v>5356472</v>
      </c>
      <c r="W846" s="11" t="str">
        <f>VLOOKUP(MONTH(J846),'PLANO DISPONIBILIDADES 28-04-20'!$W$2:$X$13,2,0)</f>
        <v>SEPTIEMBRE</v>
      </c>
      <c r="X846" s="11" t="str">
        <f>VLOOKUP(L846,'PLANO PREDIS EJECUCIONES'!$J$2:$Y$217,16,0)</f>
        <v>3-3-1-15-07-43-7501-191</v>
      </c>
    </row>
    <row r="847" spans="1:24" x14ac:dyDescent="0.25">
      <c r="A847" s="11">
        <v>2018</v>
      </c>
      <c r="B847" s="11">
        <v>136</v>
      </c>
      <c r="C847" s="11">
        <v>1</v>
      </c>
      <c r="D847" s="11" t="s">
        <v>601</v>
      </c>
      <c r="E847" s="11" t="s">
        <v>890</v>
      </c>
      <c r="F847" s="11" t="s">
        <v>890</v>
      </c>
      <c r="G847" s="11" t="s">
        <v>542</v>
      </c>
      <c r="H847" s="11">
        <v>0</v>
      </c>
      <c r="I847" s="11">
        <v>542</v>
      </c>
      <c r="J847" s="225">
        <v>43353</v>
      </c>
      <c r="K847" s="225">
        <v>43353</v>
      </c>
      <c r="L847" s="11">
        <v>42</v>
      </c>
      <c r="M847" s="11">
        <v>67</v>
      </c>
      <c r="N847" s="11" t="s">
        <v>413</v>
      </c>
      <c r="O847" s="11">
        <v>39</v>
      </c>
      <c r="P847" s="11" t="s">
        <v>541</v>
      </c>
      <c r="Q847" s="11">
        <v>79297972</v>
      </c>
      <c r="R847" s="11" t="s">
        <v>452</v>
      </c>
      <c r="S847" s="26">
        <v>10043385</v>
      </c>
      <c r="T847" s="26"/>
      <c r="U847" s="26"/>
      <c r="V847" s="26">
        <v>10043385</v>
      </c>
      <c r="W847" s="11" t="str">
        <f>VLOOKUP(MONTH(J847),'PLANO DISPONIBILIDADES 28-04-20'!$W$2:$X$13,2,0)</f>
        <v>SEPTIEMBRE</v>
      </c>
      <c r="X847" s="11" t="str">
        <f>VLOOKUP(L847,'PLANO PREDIS EJECUCIONES'!$J$2:$Y$217,16,0)</f>
        <v>3-3-1-15-07-43-7501-191</v>
      </c>
    </row>
    <row r="848" spans="1:24" x14ac:dyDescent="0.25">
      <c r="A848" s="11">
        <v>2018</v>
      </c>
      <c r="B848" s="11">
        <v>136</v>
      </c>
      <c r="C848" s="11">
        <v>1</v>
      </c>
      <c r="D848" s="11" t="s">
        <v>601</v>
      </c>
      <c r="E848" s="11" t="s">
        <v>890</v>
      </c>
      <c r="F848" s="11" t="s">
        <v>890</v>
      </c>
      <c r="G848" s="11" t="s">
        <v>542</v>
      </c>
      <c r="H848" s="11">
        <v>0</v>
      </c>
      <c r="I848" s="11">
        <v>543</v>
      </c>
      <c r="J848" s="225">
        <v>43353</v>
      </c>
      <c r="K848" s="225">
        <v>43353</v>
      </c>
      <c r="L848" s="11">
        <v>21</v>
      </c>
      <c r="M848" s="11">
        <v>70</v>
      </c>
      <c r="N848" s="11" t="s">
        <v>413</v>
      </c>
      <c r="O848" s="11">
        <v>43</v>
      </c>
      <c r="P848" s="11" t="s">
        <v>541</v>
      </c>
      <c r="Q848" s="11">
        <v>1019004199</v>
      </c>
      <c r="R848" s="11" t="s">
        <v>440</v>
      </c>
      <c r="S848" s="26">
        <v>4017354</v>
      </c>
      <c r="T848" s="26"/>
      <c r="U848" s="26"/>
      <c r="V848" s="26">
        <v>4017354</v>
      </c>
      <c r="W848" s="11" t="str">
        <f>VLOOKUP(MONTH(J848),'PLANO DISPONIBILIDADES 28-04-20'!$W$2:$X$13,2,0)</f>
        <v>SEPTIEMBRE</v>
      </c>
      <c r="X848" s="11" t="str">
        <f>VLOOKUP(L848,'PLANO PREDIS EJECUCIONES'!$J$2:$Y$217,16,0)</f>
        <v>3-3-1-15-07-43-7501-191</v>
      </c>
    </row>
    <row r="849" spans="1:24" x14ac:dyDescent="0.25">
      <c r="A849" s="11">
        <v>2018</v>
      </c>
      <c r="B849" s="11">
        <v>136</v>
      </c>
      <c r="C849" s="11">
        <v>1</v>
      </c>
      <c r="D849" s="11" t="s">
        <v>601</v>
      </c>
      <c r="E849" s="11" t="s">
        <v>890</v>
      </c>
      <c r="F849" s="11" t="s">
        <v>890</v>
      </c>
      <c r="G849" s="11" t="s">
        <v>542</v>
      </c>
      <c r="H849" s="11">
        <v>0</v>
      </c>
      <c r="I849" s="11">
        <v>544</v>
      </c>
      <c r="J849" s="225">
        <v>43353</v>
      </c>
      <c r="K849" s="225">
        <v>43353</v>
      </c>
      <c r="L849" s="11">
        <v>44</v>
      </c>
      <c r="M849" s="11">
        <v>64</v>
      </c>
      <c r="N849" s="11" t="s">
        <v>413</v>
      </c>
      <c r="O849" s="11">
        <v>49</v>
      </c>
      <c r="P849" s="11" t="s">
        <v>541</v>
      </c>
      <c r="Q849" s="11">
        <v>79521789</v>
      </c>
      <c r="R849" s="11" t="s">
        <v>454</v>
      </c>
      <c r="S849" s="26">
        <v>10043385</v>
      </c>
      <c r="T849" s="26"/>
      <c r="U849" s="26"/>
      <c r="V849" s="26">
        <v>10043385</v>
      </c>
      <c r="W849" s="11" t="str">
        <f>VLOOKUP(MONTH(J849),'PLANO DISPONIBILIDADES 28-04-20'!$W$2:$X$13,2,0)</f>
        <v>SEPTIEMBRE</v>
      </c>
      <c r="X849" s="11" t="str">
        <f>VLOOKUP(L849,'PLANO PREDIS EJECUCIONES'!$J$2:$Y$217,16,0)</f>
        <v>3-3-1-15-07-43-7501-191</v>
      </c>
    </row>
    <row r="850" spans="1:24" x14ac:dyDescent="0.25">
      <c r="A850" s="11">
        <v>2018</v>
      </c>
      <c r="B850" s="11">
        <v>136</v>
      </c>
      <c r="C850" s="11">
        <v>1</v>
      </c>
      <c r="D850" s="11" t="s">
        <v>601</v>
      </c>
      <c r="E850" s="11" t="s">
        <v>890</v>
      </c>
      <c r="F850" s="11" t="s">
        <v>890</v>
      </c>
      <c r="G850" s="11" t="s">
        <v>542</v>
      </c>
      <c r="H850" s="11">
        <v>0</v>
      </c>
      <c r="I850" s="11">
        <v>545</v>
      </c>
      <c r="J850" s="225">
        <v>43353</v>
      </c>
      <c r="K850" s="225">
        <v>43353</v>
      </c>
      <c r="L850" s="11">
        <v>46</v>
      </c>
      <c r="M850" s="11">
        <v>65</v>
      </c>
      <c r="N850" s="11" t="s">
        <v>413</v>
      </c>
      <c r="O850" s="11">
        <v>40</v>
      </c>
      <c r="P850" s="11" t="s">
        <v>541</v>
      </c>
      <c r="Q850" s="11">
        <v>39046947</v>
      </c>
      <c r="R850" s="11" t="s">
        <v>455</v>
      </c>
      <c r="S850" s="26">
        <v>10043385</v>
      </c>
      <c r="T850" s="26"/>
      <c r="U850" s="26"/>
      <c r="V850" s="26">
        <v>10043385</v>
      </c>
      <c r="W850" s="11" t="str">
        <f>VLOOKUP(MONTH(J850),'PLANO DISPONIBILIDADES 28-04-20'!$W$2:$X$13,2,0)</f>
        <v>SEPTIEMBRE</v>
      </c>
      <c r="X850" s="11" t="str">
        <f>VLOOKUP(L850,'PLANO PREDIS EJECUCIONES'!$J$2:$Y$217,16,0)</f>
        <v>3-3-1-15-07-43-7501-191</v>
      </c>
    </row>
    <row r="851" spans="1:24" x14ac:dyDescent="0.25">
      <c r="A851" s="11">
        <v>2018</v>
      </c>
      <c r="B851" s="11">
        <v>136</v>
      </c>
      <c r="C851" s="11">
        <v>1</v>
      </c>
      <c r="D851" s="11" t="s">
        <v>601</v>
      </c>
      <c r="E851" s="11" t="s">
        <v>890</v>
      </c>
      <c r="F851" s="11" t="s">
        <v>890</v>
      </c>
      <c r="G851" s="11" t="s">
        <v>542</v>
      </c>
      <c r="H851" s="11">
        <v>0</v>
      </c>
      <c r="I851" s="11">
        <v>546</v>
      </c>
      <c r="J851" s="225">
        <v>43353</v>
      </c>
      <c r="K851" s="225">
        <v>43353</v>
      </c>
      <c r="L851" s="11">
        <v>38</v>
      </c>
      <c r="M851" s="11">
        <v>69</v>
      </c>
      <c r="N851" s="11" t="s">
        <v>413</v>
      </c>
      <c r="O851" s="11">
        <v>37</v>
      </c>
      <c r="P851" s="11" t="s">
        <v>541</v>
      </c>
      <c r="Q851" s="11">
        <v>1013631741</v>
      </c>
      <c r="R851" s="11" t="s">
        <v>448</v>
      </c>
      <c r="S851" s="26">
        <v>5356472</v>
      </c>
      <c r="T851" s="26"/>
      <c r="U851" s="26"/>
      <c r="V851" s="26">
        <v>5356472</v>
      </c>
      <c r="W851" s="11" t="str">
        <f>VLOOKUP(MONTH(J851),'PLANO DISPONIBILIDADES 28-04-20'!$W$2:$X$13,2,0)</f>
        <v>SEPTIEMBRE</v>
      </c>
      <c r="X851" s="11" t="str">
        <f>VLOOKUP(L851,'PLANO PREDIS EJECUCIONES'!$J$2:$Y$217,16,0)</f>
        <v>3-3-1-15-07-43-7501-191</v>
      </c>
    </row>
    <row r="852" spans="1:24" x14ac:dyDescent="0.25">
      <c r="A852" s="11">
        <v>2018</v>
      </c>
      <c r="B852" s="11">
        <v>136</v>
      </c>
      <c r="C852" s="11">
        <v>1</v>
      </c>
      <c r="D852" s="11" t="s">
        <v>601</v>
      </c>
      <c r="E852" s="11" t="s">
        <v>890</v>
      </c>
      <c r="F852" s="11" t="s">
        <v>890</v>
      </c>
      <c r="G852" s="11" t="s">
        <v>542</v>
      </c>
      <c r="H852" s="11">
        <v>0</v>
      </c>
      <c r="I852" s="11">
        <v>547</v>
      </c>
      <c r="J852" s="225">
        <v>43353</v>
      </c>
      <c r="K852" s="225">
        <v>43353</v>
      </c>
      <c r="L852" s="11">
        <v>34</v>
      </c>
      <c r="M852" s="11">
        <v>79</v>
      </c>
      <c r="N852" s="11" t="s">
        <v>413</v>
      </c>
      <c r="O852" s="11">
        <v>29</v>
      </c>
      <c r="P852" s="11" t="s">
        <v>541</v>
      </c>
      <c r="Q852" s="11">
        <v>41424560</v>
      </c>
      <c r="R852" s="11" t="s">
        <v>444</v>
      </c>
      <c r="S852" s="26">
        <v>7365149</v>
      </c>
      <c r="T852" s="26"/>
      <c r="U852" s="26"/>
      <c r="V852" s="26">
        <v>7365149</v>
      </c>
      <c r="W852" s="11" t="str">
        <f>VLOOKUP(MONTH(J852),'PLANO DISPONIBILIDADES 28-04-20'!$W$2:$X$13,2,0)</f>
        <v>SEPTIEMBRE</v>
      </c>
      <c r="X852" s="11" t="str">
        <f>VLOOKUP(L852,'PLANO PREDIS EJECUCIONES'!$J$2:$Y$217,16,0)</f>
        <v>3-3-1-15-07-43-7501-191</v>
      </c>
    </row>
    <row r="853" spans="1:24" x14ac:dyDescent="0.25">
      <c r="A853" s="11">
        <v>2018</v>
      </c>
      <c r="B853" s="11">
        <v>136</v>
      </c>
      <c r="C853" s="11">
        <v>1</v>
      </c>
      <c r="D853" s="11" t="s">
        <v>601</v>
      </c>
      <c r="E853" s="11" t="s">
        <v>890</v>
      </c>
      <c r="F853" s="11" t="s">
        <v>890</v>
      </c>
      <c r="G853" s="11" t="s">
        <v>542</v>
      </c>
      <c r="H853" s="11">
        <v>0</v>
      </c>
      <c r="I853" s="11">
        <v>548</v>
      </c>
      <c r="J853" s="225">
        <v>43355</v>
      </c>
      <c r="K853" s="225">
        <v>43355</v>
      </c>
      <c r="L853" s="11">
        <v>36</v>
      </c>
      <c r="M853" s="11">
        <v>85</v>
      </c>
      <c r="N853" s="11" t="s">
        <v>413</v>
      </c>
      <c r="O853" s="11">
        <v>36</v>
      </c>
      <c r="P853" s="11" t="s">
        <v>541</v>
      </c>
      <c r="Q853" s="11">
        <v>80415506</v>
      </c>
      <c r="R853" s="11" t="s">
        <v>446</v>
      </c>
      <c r="S853" s="26">
        <v>10043385</v>
      </c>
      <c r="T853" s="26"/>
      <c r="U853" s="26"/>
      <c r="V853" s="26">
        <v>10043385</v>
      </c>
      <c r="W853" s="11" t="str">
        <f>VLOOKUP(MONTH(J853),'PLANO DISPONIBILIDADES 28-04-20'!$W$2:$X$13,2,0)</f>
        <v>SEPTIEMBRE</v>
      </c>
      <c r="X853" s="11" t="str">
        <f>VLOOKUP(L853,'PLANO PREDIS EJECUCIONES'!$J$2:$Y$217,16,0)</f>
        <v>3-3-1-15-07-43-7501-191</v>
      </c>
    </row>
    <row r="854" spans="1:24" x14ac:dyDescent="0.25">
      <c r="A854" s="11">
        <v>2018</v>
      </c>
      <c r="B854" s="11">
        <v>136</v>
      </c>
      <c r="C854" s="11">
        <v>1</v>
      </c>
      <c r="D854" s="11" t="s">
        <v>601</v>
      </c>
      <c r="E854" s="11" t="s">
        <v>890</v>
      </c>
      <c r="F854" s="11" t="s">
        <v>890</v>
      </c>
      <c r="G854" s="11" t="s">
        <v>542</v>
      </c>
      <c r="H854" s="11">
        <v>0</v>
      </c>
      <c r="I854" s="11">
        <v>552</v>
      </c>
      <c r="J854" s="225">
        <v>43355</v>
      </c>
      <c r="K854" s="225">
        <v>43355</v>
      </c>
      <c r="L854" s="11">
        <v>53</v>
      </c>
      <c r="M854" s="11">
        <v>19</v>
      </c>
      <c r="N854" s="11" t="s">
        <v>413</v>
      </c>
      <c r="O854" s="11">
        <v>62</v>
      </c>
      <c r="P854" s="11" t="s">
        <v>541</v>
      </c>
      <c r="Q854" s="11">
        <v>73134102</v>
      </c>
      <c r="R854" s="11" t="s">
        <v>460</v>
      </c>
      <c r="S854" s="26">
        <v>10043385</v>
      </c>
      <c r="T854" s="26"/>
      <c r="U854" s="26"/>
      <c r="V854" s="26">
        <v>10043385</v>
      </c>
      <c r="W854" s="11" t="str">
        <f>VLOOKUP(MONTH(J854),'PLANO DISPONIBILIDADES 28-04-20'!$W$2:$X$13,2,0)</f>
        <v>SEPTIEMBRE</v>
      </c>
      <c r="X854" s="11" t="str">
        <f>VLOOKUP(L854,'PLANO PREDIS EJECUCIONES'!$J$2:$Y$217,16,0)</f>
        <v>3-3-1-15-07-43-7501-191</v>
      </c>
    </row>
    <row r="855" spans="1:24" x14ac:dyDescent="0.25">
      <c r="A855" s="11">
        <v>2018</v>
      </c>
      <c r="B855" s="11">
        <v>136</v>
      </c>
      <c r="C855" s="11">
        <v>1</v>
      </c>
      <c r="D855" s="11" t="s">
        <v>601</v>
      </c>
      <c r="E855" s="11" t="s">
        <v>890</v>
      </c>
      <c r="F855" s="11" t="s">
        <v>890</v>
      </c>
      <c r="G855" s="11" t="s">
        <v>542</v>
      </c>
      <c r="H855" s="11">
        <v>0</v>
      </c>
      <c r="I855" s="11">
        <v>561</v>
      </c>
      <c r="J855" s="225">
        <v>43355</v>
      </c>
      <c r="K855" s="225">
        <v>43355</v>
      </c>
      <c r="L855" s="11">
        <v>39</v>
      </c>
      <c r="M855" s="11">
        <v>68</v>
      </c>
      <c r="N855" s="11" t="s">
        <v>413</v>
      </c>
      <c r="O855" s="11">
        <v>41</v>
      </c>
      <c r="P855" s="11" t="s">
        <v>541</v>
      </c>
      <c r="Q855" s="11">
        <v>79690696</v>
      </c>
      <c r="R855" s="11" t="s">
        <v>449</v>
      </c>
      <c r="S855" s="26">
        <v>10043385</v>
      </c>
      <c r="T855" s="26"/>
      <c r="U855" s="26"/>
      <c r="V855" s="26">
        <v>10043385</v>
      </c>
      <c r="W855" s="11" t="str">
        <f>VLOOKUP(MONTH(J855),'PLANO DISPONIBILIDADES 28-04-20'!$W$2:$X$13,2,0)</f>
        <v>SEPTIEMBRE</v>
      </c>
      <c r="X855" s="11" t="str">
        <f>VLOOKUP(L855,'PLANO PREDIS EJECUCIONES'!$J$2:$Y$217,16,0)</f>
        <v>3-3-1-15-07-43-7501-191</v>
      </c>
    </row>
    <row r="856" spans="1:24" x14ac:dyDescent="0.25">
      <c r="A856" s="11">
        <v>2018</v>
      </c>
      <c r="B856" s="11">
        <v>136</v>
      </c>
      <c r="C856" s="11">
        <v>1</v>
      </c>
      <c r="D856" s="11" t="s">
        <v>601</v>
      </c>
      <c r="E856" s="11" t="s">
        <v>890</v>
      </c>
      <c r="F856" s="11" t="s">
        <v>890</v>
      </c>
      <c r="G856" s="11" t="s">
        <v>542</v>
      </c>
      <c r="H856" s="11">
        <v>0</v>
      </c>
      <c r="I856" s="11">
        <v>562</v>
      </c>
      <c r="J856" s="225">
        <v>43355</v>
      </c>
      <c r="K856" s="225">
        <v>43355</v>
      </c>
      <c r="L856" s="11">
        <v>40</v>
      </c>
      <c r="M856" s="11">
        <v>66</v>
      </c>
      <c r="N856" s="11" t="s">
        <v>413</v>
      </c>
      <c r="O856" s="11">
        <v>45</v>
      </c>
      <c r="P856" s="11" t="s">
        <v>541</v>
      </c>
      <c r="Q856" s="11">
        <v>79555368</v>
      </c>
      <c r="R856" s="11" t="s">
        <v>450</v>
      </c>
      <c r="S856" s="26">
        <v>8704267</v>
      </c>
      <c r="T856" s="26"/>
      <c r="U856" s="26"/>
      <c r="V856" s="26">
        <v>8704267</v>
      </c>
      <c r="W856" s="11" t="str">
        <f>VLOOKUP(MONTH(J856),'PLANO DISPONIBILIDADES 28-04-20'!$W$2:$X$13,2,0)</f>
        <v>SEPTIEMBRE</v>
      </c>
      <c r="X856" s="11" t="str">
        <f>VLOOKUP(L856,'PLANO PREDIS EJECUCIONES'!$J$2:$Y$217,16,0)</f>
        <v>3-3-1-15-07-43-7501-191</v>
      </c>
    </row>
    <row r="857" spans="1:24" x14ac:dyDescent="0.25">
      <c r="A857" s="11">
        <v>2018</v>
      </c>
      <c r="B857" s="11">
        <v>136</v>
      </c>
      <c r="C857" s="11">
        <v>1</v>
      </c>
      <c r="D857" s="11" t="s">
        <v>601</v>
      </c>
      <c r="E857" s="11" t="s">
        <v>890</v>
      </c>
      <c r="F857" s="11" t="s">
        <v>890</v>
      </c>
      <c r="G857" s="11" t="s">
        <v>542</v>
      </c>
      <c r="H857" s="11">
        <v>0</v>
      </c>
      <c r="I857" s="11">
        <v>563</v>
      </c>
      <c r="J857" s="225">
        <v>43355</v>
      </c>
      <c r="K857" s="225">
        <v>43355</v>
      </c>
      <c r="L857" s="11">
        <v>13</v>
      </c>
      <c r="M857" s="11">
        <v>80</v>
      </c>
      <c r="N857" s="11" t="s">
        <v>413</v>
      </c>
      <c r="O857" s="11">
        <v>19</v>
      </c>
      <c r="P857" s="11" t="s">
        <v>541</v>
      </c>
      <c r="Q857" s="11">
        <v>39691668</v>
      </c>
      <c r="R857" s="11" t="s">
        <v>675</v>
      </c>
      <c r="S857" s="26">
        <v>10043385</v>
      </c>
      <c r="T857" s="26"/>
      <c r="U857" s="26"/>
      <c r="V857" s="26">
        <v>10043385</v>
      </c>
      <c r="W857" s="11" t="str">
        <f>VLOOKUP(MONTH(J857),'PLANO DISPONIBILIDADES 28-04-20'!$W$2:$X$13,2,0)</f>
        <v>SEPTIEMBRE</v>
      </c>
      <c r="X857" s="11" t="str">
        <f>VLOOKUP(L857,'PLANO PREDIS EJECUCIONES'!$J$2:$Y$217,16,0)</f>
        <v>3-3-1-15-07-43-7501-191</v>
      </c>
    </row>
    <row r="858" spans="1:24" x14ac:dyDescent="0.25">
      <c r="A858" s="11">
        <v>2018</v>
      </c>
      <c r="B858" s="11">
        <v>136</v>
      </c>
      <c r="C858" s="11">
        <v>1</v>
      </c>
      <c r="D858" s="11" t="s">
        <v>601</v>
      </c>
      <c r="E858" s="11" t="s">
        <v>890</v>
      </c>
      <c r="F858" s="11" t="s">
        <v>890</v>
      </c>
      <c r="G858" s="11" t="s">
        <v>542</v>
      </c>
      <c r="H858" s="11">
        <v>0</v>
      </c>
      <c r="I858" s="11">
        <v>564</v>
      </c>
      <c r="J858" s="225">
        <v>43355</v>
      </c>
      <c r="K858" s="225">
        <v>43355</v>
      </c>
      <c r="L858" s="11">
        <v>35</v>
      </c>
      <c r="M858" s="11">
        <v>82</v>
      </c>
      <c r="N858" s="11" t="s">
        <v>439</v>
      </c>
      <c r="O858" s="11">
        <v>35</v>
      </c>
      <c r="P858" s="11" t="s">
        <v>541</v>
      </c>
      <c r="Q858" s="11">
        <v>51848008</v>
      </c>
      <c r="R858" s="11" t="s">
        <v>545</v>
      </c>
      <c r="S858" s="26">
        <v>2678236</v>
      </c>
      <c r="T858" s="26"/>
      <c r="U858" s="26"/>
      <c r="V858" s="26">
        <v>2678236</v>
      </c>
      <c r="W858" s="11" t="str">
        <f>VLOOKUP(MONTH(J858),'PLANO DISPONIBILIDADES 28-04-20'!$W$2:$X$13,2,0)</f>
        <v>SEPTIEMBRE</v>
      </c>
      <c r="X858" s="11" t="str">
        <f>VLOOKUP(L858,'PLANO PREDIS EJECUCIONES'!$J$2:$Y$217,16,0)</f>
        <v>3-3-1-15-07-43-7501-191</v>
      </c>
    </row>
    <row r="859" spans="1:24" x14ac:dyDescent="0.25">
      <c r="A859" s="11">
        <v>2018</v>
      </c>
      <c r="B859" s="11">
        <v>136</v>
      </c>
      <c r="C859" s="11">
        <v>1</v>
      </c>
      <c r="D859" s="11" t="s">
        <v>601</v>
      </c>
      <c r="E859" s="11" t="s">
        <v>890</v>
      </c>
      <c r="F859" s="11" t="s">
        <v>890</v>
      </c>
      <c r="G859" s="11" t="s">
        <v>542</v>
      </c>
      <c r="H859" s="11">
        <v>0</v>
      </c>
      <c r="I859" s="11">
        <v>567</v>
      </c>
      <c r="J859" s="225">
        <v>43355</v>
      </c>
      <c r="K859" s="225">
        <v>43355</v>
      </c>
      <c r="L859" s="11">
        <v>66</v>
      </c>
      <c r="M859" s="11">
        <v>78</v>
      </c>
      <c r="N859" s="11" t="s">
        <v>413</v>
      </c>
      <c r="O859" s="11">
        <v>78</v>
      </c>
      <c r="P859" s="11" t="s">
        <v>543</v>
      </c>
      <c r="Q859" s="11">
        <v>900368799</v>
      </c>
      <c r="R859" s="11" t="s">
        <v>463</v>
      </c>
      <c r="S859" s="26">
        <v>10043385</v>
      </c>
      <c r="T859" s="26"/>
      <c r="U859" s="26"/>
      <c r="V859" s="26">
        <v>10043385</v>
      </c>
      <c r="W859" s="11" t="str">
        <f>VLOOKUP(MONTH(J859),'PLANO DISPONIBILIDADES 28-04-20'!$W$2:$X$13,2,0)</f>
        <v>SEPTIEMBRE</v>
      </c>
      <c r="X859" s="11" t="str">
        <f>VLOOKUP(L859,'PLANO PREDIS EJECUCIONES'!$J$2:$Y$217,16,0)</f>
        <v>3-3-1-15-07-43-7501-191</v>
      </c>
    </row>
    <row r="860" spans="1:24" x14ac:dyDescent="0.25">
      <c r="A860" s="11">
        <v>2018</v>
      </c>
      <c r="B860" s="11">
        <v>136</v>
      </c>
      <c r="C860" s="11">
        <v>1</v>
      </c>
      <c r="D860" s="11" t="s">
        <v>601</v>
      </c>
      <c r="E860" s="11" t="s">
        <v>890</v>
      </c>
      <c r="F860" s="11" t="s">
        <v>890</v>
      </c>
      <c r="G860" s="11" t="s">
        <v>542</v>
      </c>
      <c r="H860" s="11">
        <v>0</v>
      </c>
      <c r="I860" s="11">
        <v>571</v>
      </c>
      <c r="J860" s="225">
        <v>43363</v>
      </c>
      <c r="K860" s="225">
        <v>43363</v>
      </c>
      <c r="L860" s="11">
        <v>114</v>
      </c>
      <c r="M860" s="11">
        <v>115</v>
      </c>
      <c r="N860" s="11" t="s">
        <v>491</v>
      </c>
      <c r="O860" s="11">
        <v>88</v>
      </c>
      <c r="P860" s="11" t="s">
        <v>543</v>
      </c>
      <c r="Q860" s="11">
        <v>830078025</v>
      </c>
      <c r="R860" s="11" t="s">
        <v>647</v>
      </c>
      <c r="S860" s="26">
        <v>296489</v>
      </c>
      <c r="T860" s="26"/>
      <c r="U860" s="26"/>
      <c r="V860" s="26">
        <v>296489</v>
      </c>
      <c r="W860" s="11" t="str">
        <f>VLOOKUP(MONTH(J860),'PLANO DISPONIBILIDADES 28-04-20'!$W$2:$X$13,2,0)</f>
        <v>SEPTIEMBRE</v>
      </c>
      <c r="X860" s="11" t="str">
        <f>VLOOKUP(L860,'PLANO PREDIS EJECUCIONES'!$J$2:$Y$217,16,0)</f>
        <v>3-3-1-15-07-43-7501-191</v>
      </c>
    </row>
    <row r="861" spans="1:24" x14ac:dyDescent="0.25">
      <c r="A861" s="11">
        <v>2018</v>
      </c>
      <c r="B861" s="11">
        <v>136</v>
      </c>
      <c r="C861" s="11">
        <v>1</v>
      </c>
      <c r="D861" s="11" t="s">
        <v>601</v>
      </c>
      <c r="E861" s="11" t="s">
        <v>890</v>
      </c>
      <c r="F861" s="11" t="s">
        <v>890</v>
      </c>
      <c r="G861" s="11" t="s">
        <v>542</v>
      </c>
      <c r="H861" s="11">
        <v>0</v>
      </c>
      <c r="I861" s="11">
        <v>572</v>
      </c>
      <c r="J861" s="225">
        <v>43356</v>
      </c>
      <c r="K861" s="225">
        <v>43356</v>
      </c>
      <c r="L861" s="11">
        <v>31</v>
      </c>
      <c r="M861" s="11">
        <v>16</v>
      </c>
      <c r="N861" s="11" t="s">
        <v>413</v>
      </c>
      <c r="O861" s="11">
        <v>17</v>
      </c>
      <c r="P861" s="11" t="s">
        <v>541</v>
      </c>
      <c r="Q861" s="11">
        <v>51818608</v>
      </c>
      <c r="R861" s="11" t="s">
        <v>544</v>
      </c>
      <c r="S861" s="26">
        <v>10043385</v>
      </c>
      <c r="T861" s="26"/>
      <c r="U861" s="26"/>
      <c r="V861" s="26">
        <v>10043385</v>
      </c>
      <c r="W861" s="11" t="str">
        <f>VLOOKUP(MONTH(J861),'PLANO DISPONIBILIDADES 28-04-20'!$W$2:$X$13,2,0)</f>
        <v>SEPTIEMBRE</v>
      </c>
      <c r="X861" s="11" t="str">
        <f>VLOOKUP(L861,'PLANO PREDIS EJECUCIONES'!$J$2:$Y$217,16,0)</f>
        <v>3-3-1-15-07-43-7501-191</v>
      </c>
    </row>
    <row r="862" spans="1:24" x14ac:dyDescent="0.25">
      <c r="A862" s="11">
        <v>2018</v>
      </c>
      <c r="B862" s="11">
        <v>136</v>
      </c>
      <c r="C862" s="11">
        <v>1</v>
      </c>
      <c r="D862" s="11" t="s">
        <v>601</v>
      </c>
      <c r="E862" s="11" t="s">
        <v>890</v>
      </c>
      <c r="F862" s="11" t="s">
        <v>890</v>
      </c>
      <c r="G862" s="11" t="s">
        <v>542</v>
      </c>
      <c r="H862" s="11">
        <v>0</v>
      </c>
      <c r="I862" s="11">
        <v>575</v>
      </c>
      <c r="J862" s="225">
        <v>43361</v>
      </c>
      <c r="K862" s="225">
        <v>43361</v>
      </c>
      <c r="L862" s="11">
        <v>114</v>
      </c>
      <c r="M862" s="11">
        <v>115</v>
      </c>
      <c r="N862" s="11" t="s">
        <v>491</v>
      </c>
      <c r="O862" s="11">
        <v>88</v>
      </c>
      <c r="P862" s="11" t="s">
        <v>543</v>
      </c>
      <c r="Q862" s="11">
        <v>830078025</v>
      </c>
      <c r="R862" s="11" t="s">
        <v>647</v>
      </c>
      <c r="S862" s="26">
        <v>3092455</v>
      </c>
      <c r="T862" s="26"/>
      <c r="U862" s="26"/>
      <c r="V862" s="26">
        <v>3092455</v>
      </c>
      <c r="W862" s="11" t="str">
        <f>VLOOKUP(MONTH(J862),'PLANO DISPONIBILIDADES 28-04-20'!$W$2:$X$13,2,0)</f>
        <v>SEPTIEMBRE</v>
      </c>
      <c r="X862" s="11" t="str">
        <f>VLOOKUP(L862,'PLANO PREDIS EJECUCIONES'!$J$2:$Y$217,16,0)</f>
        <v>3-3-1-15-07-43-7501-191</v>
      </c>
    </row>
    <row r="863" spans="1:24" x14ac:dyDescent="0.25">
      <c r="A863" s="11">
        <v>2018</v>
      </c>
      <c r="B863" s="11">
        <v>136</v>
      </c>
      <c r="C863" s="11">
        <v>1</v>
      </c>
      <c r="D863" s="11" t="s">
        <v>601</v>
      </c>
      <c r="E863" s="11" t="s">
        <v>890</v>
      </c>
      <c r="F863" s="11" t="s">
        <v>890</v>
      </c>
      <c r="G863" s="11" t="s">
        <v>542</v>
      </c>
      <c r="H863" s="11">
        <v>0</v>
      </c>
      <c r="I863" s="11">
        <v>576</v>
      </c>
      <c r="J863" s="225">
        <v>43363</v>
      </c>
      <c r="K863" s="225">
        <v>43363</v>
      </c>
      <c r="L863" s="11">
        <v>138</v>
      </c>
      <c r="M863" s="11">
        <v>157</v>
      </c>
      <c r="N863" s="11" t="s">
        <v>413</v>
      </c>
      <c r="O863" s="11">
        <v>100</v>
      </c>
      <c r="P863" s="11" t="s">
        <v>541</v>
      </c>
      <c r="Q863" s="11">
        <v>52829099</v>
      </c>
      <c r="R863" s="11" t="s">
        <v>437</v>
      </c>
      <c r="S863" s="26">
        <v>3437070</v>
      </c>
      <c r="T863" s="26"/>
      <c r="U863" s="26"/>
      <c r="V863" s="26">
        <v>3437070</v>
      </c>
      <c r="W863" s="11" t="str">
        <f>VLOOKUP(MONTH(J863),'PLANO DISPONIBILIDADES 28-04-20'!$W$2:$X$13,2,0)</f>
        <v>SEPTIEMBRE</v>
      </c>
      <c r="X863" s="11" t="str">
        <f>VLOOKUP(L863,'PLANO PREDIS EJECUCIONES'!$J$2:$Y$217,16,0)</f>
        <v>3-3-1-15-07-43-7501-191</v>
      </c>
    </row>
    <row r="864" spans="1:24" x14ac:dyDescent="0.25">
      <c r="A864" s="11">
        <v>2018</v>
      </c>
      <c r="B864" s="11">
        <v>136</v>
      </c>
      <c r="C864" s="11">
        <v>1</v>
      </c>
      <c r="D864" s="11" t="s">
        <v>601</v>
      </c>
      <c r="E864" s="11" t="s">
        <v>890</v>
      </c>
      <c r="F864" s="11" t="s">
        <v>890</v>
      </c>
      <c r="G864" s="11" t="s">
        <v>542</v>
      </c>
      <c r="H864" s="11">
        <v>0</v>
      </c>
      <c r="I864" s="11">
        <v>583</v>
      </c>
      <c r="J864" s="225">
        <v>43363</v>
      </c>
      <c r="K864" s="225">
        <v>43363</v>
      </c>
      <c r="L864" s="11">
        <v>114</v>
      </c>
      <c r="M864" s="11">
        <v>115</v>
      </c>
      <c r="N864" s="11" t="s">
        <v>491</v>
      </c>
      <c r="O864" s="11">
        <v>88</v>
      </c>
      <c r="P864" s="11" t="s">
        <v>543</v>
      </c>
      <c r="Q864" s="11">
        <v>830078025</v>
      </c>
      <c r="R864" s="11" t="s">
        <v>647</v>
      </c>
      <c r="S864" s="26">
        <v>20690481</v>
      </c>
      <c r="T864" s="26"/>
      <c r="U864" s="26"/>
      <c r="V864" s="26">
        <v>20690481</v>
      </c>
      <c r="W864" s="11" t="str">
        <f>VLOOKUP(MONTH(J864),'PLANO DISPONIBILIDADES 28-04-20'!$W$2:$X$13,2,0)</f>
        <v>SEPTIEMBRE</v>
      </c>
      <c r="X864" s="11" t="str">
        <f>VLOOKUP(L864,'PLANO PREDIS EJECUCIONES'!$J$2:$Y$217,16,0)</f>
        <v>3-3-1-15-07-43-7501-191</v>
      </c>
    </row>
    <row r="865" spans="1:24" x14ac:dyDescent="0.25">
      <c r="A865" s="11">
        <v>2018</v>
      </c>
      <c r="B865" s="11">
        <v>136</v>
      </c>
      <c r="C865" s="11">
        <v>1</v>
      </c>
      <c r="D865" s="11" t="s">
        <v>601</v>
      </c>
      <c r="E865" s="11" t="s">
        <v>890</v>
      </c>
      <c r="F865" s="11" t="s">
        <v>890</v>
      </c>
      <c r="G865" s="11" t="s">
        <v>542</v>
      </c>
      <c r="H865" s="11">
        <v>0</v>
      </c>
      <c r="I865" s="11">
        <v>594</v>
      </c>
      <c r="J865" s="225">
        <v>43376</v>
      </c>
      <c r="K865" s="225">
        <v>43376</v>
      </c>
      <c r="L865" s="11">
        <v>12</v>
      </c>
      <c r="M865" s="11">
        <v>84</v>
      </c>
      <c r="N865" s="11" t="s">
        <v>413</v>
      </c>
      <c r="O865" s="11">
        <v>18</v>
      </c>
      <c r="P865" s="11" t="s">
        <v>541</v>
      </c>
      <c r="Q865" s="11">
        <v>53080855</v>
      </c>
      <c r="R865" s="11" t="s">
        <v>434</v>
      </c>
      <c r="S865" s="26">
        <v>4017354</v>
      </c>
      <c r="T865" s="26"/>
      <c r="U865" s="26"/>
      <c r="V865" s="26">
        <v>4017354</v>
      </c>
      <c r="W865" s="11" t="str">
        <f>VLOOKUP(MONTH(J865),'PLANO DISPONIBILIDADES 28-04-20'!$W$2:$X$13,2,0)</f>
        <v>OCTUBRE</v>
      </c>
      <c r="X865" s="11" t="str">
        <f>VLOOKUP(L865,'PLANO PREDIS EJECUCIONES'!$J$2:$Y$217,16,0)</f>
        <v>3-3-1-15-07-43-7501-191</v>
      </c>
    </row>
    <row r="866" spans="1:24" x14ac:dyDescent="0.25">
      <c r="A866" s="11">
        <v>2018</v>
      </c>
      <c r="B866" s="11">
        <v>136</v>
      </c>
      <c r="C866" s="11">
        <v>1</v>
      </c>
      <c r="D866" s="11" t="s">
        <v>601</v>
      </c>
      <c r="E866" s="11" t="s">
        <v>890</v>
      </c>
      <c r="F866" s="11" t="s">
        <v>890</v>
      </c>
      <c r="G866" s="11" t="s">
        <v>542</v>
      </c>
      <c r="H866" s="11">
        <v>0</v>
      </c>
      <c r="I866" s="11">
        <v>600</v>
      </c>
      <c r="J866" s="225">
        <v>43376</v>
      </c>
      <c r="K866" s="225">
        <v>43376</v>
      </c>
      <c r="L866" s="11">
        <v>114</v>
      </c>
      <c r="M866" s="11">
        <v>115</v>
      </c>
      <c r="N866" s="11" t="s">
        <v>491</v>
      </c>
      <c r="O866" s="11">
        <v>88</v>
      </c>
      <c r="P866" s="11" t="s">
        <v>543</v>
      </c>
      <c r="Q866" s="11">
        <v>830078025</v>
      </c>
      <c r="R866" s="11" t="s">
        <v>647</v>
      </c>
      <c r="S866" s="26">
        <v>8211</v>
      </c>
      <c r="T866" s="26"/>
      <c r="U866" s="26"/>
      <c r="V866" s="26">
        <v>8211</v>
      </c>
      <c r="W866" s="11" t="str">
        <f>VLOOKUP(MONTH(J866),'PLANO DISPONIBILIDADES 28-04-20'!$W$2:$X$13,2,0)</f>
        <v>OCTUBRE</v>
      </c>
      <c r="X866" s="11" t="str">
        <f>VLOOKUP(L866,'PLANO PREDIS EJECUCIONES'!$J$2:$Y$217,16,0)</f>
        <v>3-3-1-15-07-43-7501-191</v>
      </c>
    </row>
    <row r="867" spans="1:24" x14ac:dyDescent="0.25">
      <c r="A867" s="11">
        <v>2018</v>
      </c>
      <c r="B867" s="11">
        <v>136</v>
      </c>
      <c r="C867" s="11">
        <v>1</v>
      </c>
      <c r="D867" s="11" t="s">
        <v>601</v>
      </c>
      <c r="E867" s="11" t="s">
        <v>890</v>
      </c>
      <c r="F867" s="11" t="s">
        <v>890</v>
      </c>
      <c r="G867" s="11" t="s">
        <v>542</v>
      </c>
      <c r="H867" s="11">
        <v>0</v>
      </c>
      <c r="I867" s="11">
        <v>602</v>
      </c>
      <c r="J867" s="225">
        <v>43377</v>
      </c>
      <c r="K867" s="225">
        <v>43377</v>
      </c>
      <c r="L867" s="11">
        <v>138</v>
      </c>
      <c r="M867" s="11">
        <v>157</v>
      </c>
      <c r="N867" s="11" t="s">
        <v>413</v>
      </c>
      <c r="O867" s="11">
        <v>100</v>
      </c>
      <c r="P867" s="11" t="s">
        <v>541</v>
      </c>
      <c r="Q867" s="11">
        <v>52829099</v>
      </c>
      <c r="R867" s="11" t="s">
        <v>437</v>
      </c>
      <c r="S867" s="26">
        <v>7365149</v>
      </c>
      <c r="T867" s="26"/>
      <c r="U867" s="26"/>
      <c r="V867" s="26">
        <v>7365149</v>
      </c>
      <c r="W867" s="11" t="str">
        <f>VLOOKUP(MONTH(J867),'PLANO DISPONIBILIDADES 28-04-20'!$W$2:$X$13,2,0)</f>
        <v>OCTUBRE</v>
      </c>
      <c r="X867" s="11" t="str">
        <f>VLOOKUP(L867,'PLANO PREDIS EJECUCIONES'!$J$2:$Y$217,16,0)</f>
        <v>3-3-1-15-07-43-7501-191</v>
      </c>
    </row>
    <row r="868" spans="1:24" x14ac:dyDescent="0.25">
      <c r="A868" s="11">
        <v>2018</v>
      </c>
      <c r="B868" s="11">
        <v>136</v>
      </c>
      <c r="C868" s="11">
        <v>1</v>
      </c>
      <c r="D868" s="11" t="s">
        <v>601</v>
      </c>
      <c r="E868" s="11" t="s">
        <v>890</v>
      </c>
      <c r="F868" s="11" t="s">
        <v>890</v>
      </c>
      <c r="G868" s="11" t="s">
        <v>542</v>
      </c>
      <c r="H868" s="11">
        <v>0</v>
      </c>
      <c r="I868" s="11">
        <v>603</v>
      </c>
      <c r="J868" s="225">
        <v>43377</v>
      </c>
      <c r="K868" s="225">
        <v>43377</v>
      </c>
      <c r="L868" s="11">
        <v>8</v>
      </c>
      <c r="M868" s="11">
        <v>17</v>
      </c>
      <c r="N868" s="11" t="s">
        <v>413</v>
      </c>
      <c r="O868" s="11">
        <v>1</v>
      </c>
      <c r="P868" s="11" t="s">
        <v>541</v>
      </c>
      <c r="Q868" s="11">
        <v>80778170</v>
      </c>
      <c r="R868" s="11" t="s">
        <v>431</v>
      </c>
      <c r="S868" s="26">
        <v>8704267</v>
      </c>
      <c r="T868" s="26"/>
      <c r="U868" s="26"/>
      <c r="V868" s="26">
        <v>8704267</v>
      </c>
      <c r="W868" s="11" t="str">
        <f>VLOOKUP(MONTH(J868),'PLANO DISPONIBILIDADES 28-04-20'!$W$2:$X$13,2,0)</f>
        <v>OCTUBRE</v>
      </c>
      <c r="X868" s="11" t="str">
        <f>VLOOKUP(L868,'PLANO PREDIS EJECUCIONES'!$J$2:$Y$217,16,0)</f>
        <v>3-3-1-15-07-43-7501-191</v>
      </c>
    </row>
    <row r="869" spans="1:24" x14ac:dyDescent="0.25">
      <c r="A869" s="11">
        <v>2018</v>
      </c>
      <c r="B869" s="11">
        <v>136</v>
      </c>
      <c r="C869" s="11">
        <v>1</v>
      </c>
      <c r="D869" s="11" t="s">
        <v>601</v>
      </c>
      <c r="E869" s="11" t="s">
        <v>890</v>
      </c>
      <c r="F869" s="11" t="s">
        <v>890</v>
      </c>
      <c r="G869" s="11" t="s">
        <v>542</v>
      </c>
      <c r="H869" s="11">
        <v>0</v>
      </c>
      <c r="I869" s="11">
        <v>606</v>
      </c>
      <c r="J869" s="225">
        <v>43377</v>
      </c>
      <c r="K869" s="225">
        <v>43377</v>
      </c>
      <c r="L869" s="11">
        <v>11</v>
      </c>
      <c r="M869" s="11">
        <v>48</v>
      </c>
      <c r="N869" s="11" t="s">
        <v>413</v>
      </c>
      <c r="O869" s="11">
        <v>14</v>
      </c>
      <c r="P869" s="11" t="s">
        <v>541</v>
      </c>
      <c r="Q869" s="11">
        <v>36302955</v>
      </c>
      <c r="R869" s="11" t="s">
        <v>433</v>
      </c>
      <c r="S869" s="26">
        <v>10043385</v>
      </c>
      <c r="T869" s="26"/>
      <c r="U869" s="26"/>
      <c r="V869" s="26">
        <v>10043385</v>
      </c>
      <c r="W869" s="11" t="str">
        <f>VLOOKUP(MONTH(J869),'PLANO DISPONIBILIDADES 28-04-20'!$W$2:$X$13,2,0)</f>
        <v>OCTUBRE</v>
      </c>
      <c r="X869" s="11" t="str">
        <f>VLOOKUP(L869,'PLANO PREDIS EJECUCIONES'!$J$2:$Y$217,16,0)</f>
        <v>3-3-1-15-07-43-7501-191</v>
      </c>
    </row>
    <row r="870" spans="1:24" x14ac:dyDescent="0.25">
      <c r="A870" s="11">
        <v>2018</v>
      </c>
      <c r="B870" s="11">
        <v>136</v>
      </c>
      <c r="C870" s="11">
        <v>1</v>
      </c>
      <c r="D870" s="11" t="s">
        <v>601</v>
      </c>
      <c r="E870" s="11" t="s">
        <v>890</v>
      </c>
      <c r="F870" s="11" t="s">
        <v>890</v>
      </c>
      <c r="G870" s="11" t="s">
        <v>542</v>
      </c>
      <c r="H870" s="11">
        <v>0</v>
      </c>
      <c r="I870" s="11">
        <v>607</v>
      </c>
      <c r="J870" s="225">
        <v>43377</v>
      </c>
      <c r="K870" s="225">
        <v>43377</v>
      </c>
      <c r="L870" s="11">
        <v>43</v>
      </c>
      <c r="M870" s="11">
        <v>47</v>
      </c>
      <c r="N870" s="11" t="s">
        <v>413</v>
      </c>
      <c r="O870" s="11">
        <v>10</v>
      </c>
      <c r="P870" s="11" t="s">
        <v>541</v>
      </c>
      <c r="Q870" s="11">
        <v>79396575</v>
      </c>
      <c r="R870" s="11" t="s">
        <v>453</v>
      </c>
      <c r="S870" s="26">
        <v>10043385</v>
      </c>
      <c r="T870" s="26"/>
      <c r="U870" s="26"/>
      <c r="V870" s="26">
        <v>10043385</v>
      </c>
      <c r="W870" s="11" t="str">
        <f>VLOOKUP(MONTH(J870),'PLANO DISPONIBILIDADES 28-04-20'!$W$2:$X$13,2,0)</f>
        <v>OCTUBRE</v>
      </c>
      <c r="X870" s="11" t="str">
        <f>VLOOKUP(L870,'PLANO PREDIS EJECUCIONES'!$J$2:$Y$217,16,0)</f>
        <v>3-3-1-15-07-43-7501-191</v>
      </c>
    </row>
    <row r="871" spans="1:24" x14ac:dyDescent="0.25">
      <c r="A871" s="11">
        <v>2018</v>
      </c>
      <c r="B871" s="11">
        <v>136</v>
      </c>
      <c r="C871" s="11">
        <v>1</v>
      </c>
      <c r="D871" s="11" t="s">
        <v>601</v>
      </c>
      <c r="E871" s="11" t="s">
        <v>890</v>
      </c>
      <c r="F871" s="11" t="s">
        <v>890</v>
      </c>
      <c r="G871" s="11" t="s">
        <v>542</v>
      </c>
      <c r="H871" s="11">
        <v>0</v>
      </c>
      <c r="I871" s="11">
        <v>608</v>
      </c>
      <c r="J871" s="225">
        <v>43377</v>
      </c>
      <c r="K871" s="225">
        <v>43377</v>
      </c>
      <c r="L871" s="11">
        <v>14</v>
      </c>
      <c r="M871" s="11">
        <v>44</v>
      </c>
      <c r="N871" s="11" t="s">
        <v>413</v>
      </c>
      <c r="O871" s="11">
        <v>11</v>
      </c>
      <c r="P871" s="11" t="s">
        <v>541</v>
      </c>
      <c r="Q871" s="11">
        <v>1023916955</v>
      </c>
      <c r="R871" s="11" t="s">
        <v>436</v>
      </c>
      <c r="S871" s="26">
        <v>6026031</v>
      </c>
      <c r="T871" s="26"/>
      <c r="U871" s="26"/>
      <c r="V871" s="26">
        <v>6026031</v>
      </c>
      <c r="W871" s="11" t="str">
        <f>VLOOKUP(MONTH(J871),'PLANO DISPONIBILIDADES 28-04-20'!$W$2:$X$13,2,0)</f>
        <v>OCTUBRE</v>
      </c>
      <c r="X871" s="11" t="str">
        <f>VLOOKUP(L871,'PLANO PREDIS EJECUCIONES'!$J$2:$Y$217,16,0)</f>
        <v>3-3-1-15-07-43-7501-191</v>
      </c>
    </row>
    <row r="872" spans="1:24" x14ac:dyDescent="0.25">
      <c r="A872" s="11">
        <v>2018</v>
      </c>
      <c r="B872" s="11">
        <v>136</v>
      </c>
      <c r="C872" s="11">
        <v>1</v>
      </c>
      <c r="D872" s="11" t="s">
        <v>601</v>
      </c>
      <c r="E872" s="11" t="s">
        <v>890</v>
      </c>
      <c r="F872" s="11" t="s">
        <v>890</v>
      </c>
      <c r="G872" s="11" t="s">
        <v>542</v>
      </c>
      <c r="H872" s="11">
        <v>0</v>
      </c>
      <c r="I872" s="11">
        <v>609</v>
      </c>
      <c r="J872" s="225">
        <v>43377</v>
      </c>
      <c r="K872" s="225">
        <v>43377</v>
      </c>
      <c r="L872" s="11">
        <v>34</v>
      </c>
      <c r="M872" s="11">
        <v>79</v>
      </c>
      <c r="N872" s="11" t="s">
        <v>413</v>
      </c>
      <c r="O872" s="11">
        <v>29</v>
      </c>
      <c r="P872" s="11" t="s">
        <v>541</v>
      </c>
      <c r="Q872" s="11">
        <v>41424560</v>
      </c>
      <c r="R872" s="11" t="s">
        <v>444</v>
      </c>
      <c r="S872" s="26">
        <v>7365149</v>
      </c>
      <c r="T872" s="26"/>
      <c r="U872" s="26"/>
      <c r="V872" s="26">
        <v>7365149</v>
      </c>
      <c r="W872" s="11" t="str">
        <f>VLOOKUP(MONTH(J872),'PLANO DISPONIBILIDADES 28-04-20'!$W$2:$X$13,2,0)</f>
        <v>OCTUBRE</v>
      </c>
      <c r="X872" s="11" t="str">
        <f>VLOOKUP(L872,'PLANO PREDIS EJECUCIONES'!$J$2:$Y$217,16,0)</f>
        <v>3-3-1-15-07-43-7501-191</v>
      </c>
    </row>
    <row r="873" spans="1:24" x14ac:dyDescent="0.25">
      <c r="A873" s="11">
        <v>2018</v>
      </c>
      <c r="B873" s="11">
        <v>136</v>
      </c>
      <c r="C873" s="11">
        <v>1</v>
      </c>
      <c r="D873" s="11" t="s">
        <v>601</v>
      </c>
      <c r="E873" s="11" t="s">
        <v>890</v>
      </c>
      <c r="F873" s="11" t="s">
        <v>890</v>
      </c>
      <c r="G873" s="11" t="s">
        <v>542</v>
      </c>
      <c r="H873" s="11">
        <v>0</v>
      </c>
      <c r="I873" s="11">
        <v>615</v>
      </c>
      <c r="J873" s="225">
        <v>43377</v>
      </c>
      <c r="K873" s="225">
        <v>43377</v>
      </c>
      <c r="L873" s="11">
        <v>9</v>
      </c>
      <c r="M873" s="11">
        <v>45</v>
      </c>
      <c r="N873" s="11" t="s">
        <v>413</v>
      </c>
      <c r="O873" s="11">
        <v>7</v>
      </c>
      <c r="P873" s="11" t="s">
        <v>541</v>
      </c>
      <c r="Q873" s="11">
        <v>1015398025</v>
      </c>
      <c r="R873" s="11" t="s">
        <v>432</v>
      </c>
      <c r="S873" s="26">
        <v>6026031</v>
      </c>
      <c r="T873" s="26"/>
      <c r="U873" s="26"/>
      <c r="V873" s="26">
        <v>6026031</v>
      </c>
      <c r="W873" s="11" t="str">
        <f>VLOOKUP(MONTH(J873),'PLANO DISPONIBILIDADES 28-04-20'!$W$2:$X$13,2,0)</f>
        <v>OCTUBRE</v>
      </c>
      <c r="X873" s="11" t="str">
        <f>VLOOKUP(L873,'PLANO PREDIS EJECUCIONES'!$J$2:$Y$217,16,0)</f>
        <v>3-3-1-15-07-43-7501-191</v>
      </c>
    </row>
    <row r="874" spans="1:24" x14ac:dyDescent="0.25">
      <c r="A874" s="11">
        <v>2018</v>
      </c>
      <c r="B874" s="11">
        <v>136</v>
      </c>
      <c r="C874" s="11">
        <v>1</v>
      </c>
      <c r="D874" s="11" t="s">
        <v>601</v>
      </c>
      <c r="E874" s="11" t="s">
        <v>890</v>
      </c>
      <c r="F874" s="11" t="s">
        <v>890</v>
      </c>
      <c r="G874" s="11" t="s">
        <v>542</v>
      </c>
      <c r="H874" s="11">
        <v>0</v>
      </c>
      <c r="I874" s="11">
        <v>616</v>
      </c>
      <c r="J874" s="225">
        <v>43377</v>
      </c>
      <c r="K874" s="225">
        <v>43377</v>
      </c>
      <c r="L874" s="11">
        <v>18</v>
      </c>
      <c r="M874" s="11">
        <v>81</v>
      </c>
      <c r="N874" s="11" t="s">
        <v>439</v>
      </c>
      <c r="O874" s="11">
        <v>27</v>
      </c>
      <c r="P874" s="11" t="s">
        <v>541</v>
      </c>
      <c r="Q874" s="11">
        <v>1121844120</v>
      </c>
      <c r="R874" s="11" t="s">
        <v>602</v>
      </c>
      <c r="S874" s="26">
        <v>2678236</v>
      </c>
      <c r="T874" s="26"/>
      <c r="U874" s="26"/>
      <c r="V874" s="26">
        <v>2678236</v>
      </c>
      <c r="W874" s="11" t="str">
        <f>VLOOKUP(MONTH(J874),'PLANO DISPONIBILIDADES 28-04-20'!$W$2:$X$13,2,0)</f>
        <v>OCTUBRE</v>
      </c>
      <c r="X874" s="11" t="str">
        <f>VLOOKUP(L874,'PLANO PREDIS EJECUCIONES'!$J$2:$Y$217,16,0)</f>
        <v>3-3-1-15-07-43-7501-191</v>
      </c>
    </row>
    <row r="875" spans="1:24" x14ac:dyDescent="0.25">
      <c r="A875" s="11">
        <v>2018</v>
      </c>
      <c r="B875" s="11">
        <v>136</v>
      </c>
      <c r="C875" s="11">
        <v>1</v>
      </c>
      <c r="D875" s="11" t="s">
        <v>601</v>
      </c>
      <c r="E875" s="11" t="s">
        <v>890</v>
      </c>
      <c r="F875" s="11" t="s">
        <v>890</v>
      </c>
      <c r="G875" s="11" t="s">
        <v>542</v>
      </c>
      <c r="H875" s="11">
        <v>0</v>
      </c>
      <c r="I875" s="11">
        <v>617</v>
      </c>
      <c r="J875" s="225">
        <v>43378</v>
      </c>
      <c r="K875" s="225">
        <v>43378</v>
      </c>
      <c r="L875" s="11">
        <v>36</v>
      </c>
      <c r="M875" s="11">
        <v>85</v>
      </c>
      <c r="N875" s="11" t="s">
        <v>413</v>
      </c>
      <c r="O875" s="11">
        <v>36</v>
      </c>
      <c r="P875" s="11" t="s">
        <v>541</v>
      </c>
      <c r="Q875" s="11">
        <v>80415506</v>
      </c>
      <c r="R875" s="11" t="s">
        <v>446</v>
      </c>
      <c r="S875" s="26">
        <v>10043385</v>
      </c>
      <c r="T875" s="26"/>
      <c r="U875" s="26"/>
      <c r="V875" s="26">
        <v>10043385</v>
      </c>
      <c r="W875" s="11" t="str">
        <f>VLOOKUP(MONTH(J875),'PLANO DISPONIBILIDADES 28-04-20'!$W$2:$X$13,2,0)</f>
        <v>OCTUBRE</v>
      </c>
      <c r="X875" s="11" t="str">
        <f>VLOOKUP(L875,'PLANO PREDIS EJECUCIONES'!$J$2:$Y$217,16,0)</f>
        <v>3-3-1-15-07-43-7501-191</v>
      </c>
    </row>
    <row r="876" spans="1:24" x14ac:dyDescent="0.25">
      <c r="A876" s="11">
        <v>2018</v>
      </c>
      <c r="B876" s="11">
        <v>136</v>
      </c>
      <c r="C876" s="11">
        <v>1</v>
      </c>
      <c r="D876" s="11" t="s">
        <v>601</v>
      </c>
      <c r="E876" s="11" t="s">
        <v>890</v>
      </c>
      <c r="F876" s="11" t="s">
        <v>890</v>
      </c>
      <c r="G876" s="11" t="s">
        <v>542</v>
      </c>
      <c r="H876" s="11">
        <v>0</v>
      </c>
      <c r="I876" s="11">
        <v>618</v>
      </c>
      <c r="J876" s="225">
        <v>43378</v>
      </c>
      <c r="K876" s="225">
        <v>43378</v>
      </c>
      <c r="L876" s="11">
        <v>66</v>
      </c>
      <c r="M876" s="11">
        <v>78</v>
      </c>
      <c r="N876" s="11" t="s">
        <v>413</v>
      </c>
      <c r="O876" s="11">
        <v>78</v>
      </c>
      <c r="P876" s="11" t="s">
        <v>543</v>
      </c>
      <c r="Q876" s="11">
        <v>900368799</v>
      </c>
      <c r="R876" s="11" t="s">
        <v>463</v>
      </c>
      <c r="S876" s="26">
        <v>10043385</v>
      </c>
      <c r="T876" s="26"/>
      <c r="U876" s="26"/>
      <c r="V876" s="26">
        <v>10043385</v>
      </c>
      <c r="W876" s="11" t="str">
        <f>VLOOKUP(MONTH(J876),'PLANO DISPONIBILIDADES 28-04-20'!$W$2:$X$13,2,0)</f>
        <v>OCTUBRE</v>
      </c>
      <c r="X876" s="11" t="str">
        <f>VLOOKUP(L876,'PLANO PREDIS EJECUCIONES'!$J$2:$Y$217,16,0)</f>
        <v>3-3-1-15-07-43-7501-191</v>
      </c>
    </row>
    <row r="877" spans="1:24" x14ac:dyDescent="0.25">
      <c r="A877" s="11">
        <v>2018</v>
      </c>
      <c r="B877" s="11">
        <v>136</v>
      </c>
      <c r="C877" s="11">
        <v>1</v>
      </c>
      <c r="D877" s="11" t="s">
        <v>601</v>
      </c>
      <c r="E877" s="11" t="s">
        <v>890</v>
      </c>
      <c r="F877" s="11" t="s">
        <v>890</v>
      </c>
      <c r="G877" s="11" t="s">
        <v>542</v>
      </c>
      <c r="H877" s="11">
        <v>0</v>
      </c>
      <c r="I877" s="11">
        <v>619</v>
      </c>
      <c r="J877" s="225">
        <v>43378</v>
      </c>
      <c r="K877" s="225">
        <v>43378</v>
      </c>
      <c r="L877" s="11">
        <v>46</v>
      </c>
      <c r="M877" s="11">
        <v>65</v>
      </c>
      <c r="N877" s="11" t="s">
        <v>413</v>
      </c>
      <c r="O877" s="11">
        <v>40</v>
      </c>
      <c r="P877" s="11" t="s">
        <v>541</v>
      </c>
      <c r="Q877" s="11">
        <v>39046947</v>
      </c>
      <c r="R877" s="11" t="s">
        <v>455</v>
      </c>
      <c r="S877" s="26">
        <v>10043385</v>
      </c>
      <c r="T877" s="26"/>
      <c r="U877" s="26"/>
      <c r="V877" s="26">
        <v>10043385</v>
      </c>
      <c r="W877" s="11" t="str">
        <f>VLOOKUP(MONTH(J877),'PLANO DISPONIBILIDADES 28-04-20'!$W$2:$X$13,2,0)</f>
        <v>OCTUBRE</v>
      </c>
      <c r="X877" s="11" t="str">
        <f>VLOOKUP(L877,'PLANO PREDIS EJECUCIONES'!$J$2:$Y$217,16,0)</f>
        <v>3-3-1-15-07-43-7501-191</v>
      </c>
    </row>
    <row r="878" spans="1:24" x14ac:dyDescent="0.25">
      <c r="A878" s="11">
        <v>2018</v>
      </c>
      <c r="B878" s="11">
        <v>136</v>
      </c>
      <c r="C878" s="11">
        <v>1</v>
      </c>
      <c r="D878" s="11" t="s">
        <v>601</v>
      </c>
      <c r="E878" s="11" t="s">
        <v>890</v>
      </c>
      <c r="F878" s="11" t="s">
        <v>890</v>
      </c>
      <c r="G878" s="11" t="s">
        <v>542</v>
      </c>
      <c r="H878" s="11">
        <v>0</v>
      </c>
      <c r="I878" s="11">
        <v>620</v>
      </c>
      <c r="J878" s="225">
        <v>43378</v>
      </c>
      <c r="K878" s="225">
        <v>43378</v>
      </c>
      <c r="L878" s="11">
        <v>44</v>
      </c>
      <c r="M878" s="11">
        <v>64</v>
      </c>
      <c r="N878" s="11" t="s">
        <v>413</v>
      </c>
      <c r="O878" s="11">
        <v>49</v>
      </c>
      <c r="P878" s="11" t="s">
        <v>541</v>
      </c>
      <c r="Q878" s="11">
        <v>79521789</v>
      </c>
      <c r="R878" s="11" t="s">
        <v>454</v>
      </c>
      <c r="S878" s="26">
        <v>10043385</v>
      </c>
      <c r="T878" s="26"/>
      <c r="U878" s="26"/>
      <c r="V878" s="26">
        <v>10043385</v>
      </c>
      <c r="W878" s="11" t="str">
        <f>VLOOKUP(MONTH(J878),'PLANO DISPONIBILIDADES 28-04-20'!$W$2:$X$13,2,0)</f>
        <v>OCTUBRE</v>
      </c>
      <c r="X878" s="11" t="str">
        <f>VLOOKUP(L878,'PLANO PREDIS EJECUCIONES'!$J$2:$Y$217,16,0)</f>
        <v>3-3-1-15-07-43-7501-191</v>
      </c>
    </row>
    <row r="879" spans="1:24" x14ac:dyDescent="0.25">
      <c r="A879" s="11">
        <v>2018</v>
      </c>
      <c r="B879" s="11">
        <v>136</v>
      </c>
      <c r="C879" s="11">
        <v>1</v>
      </c>
      <c r="D879" s="11" t="s">
        <v>601</v>
      </c>
      <c r="E879" s="11" t="s">
        <v>890</v>
      </c>
      <c r="F879" s="11" t="s">
        <v>890</v>
      </c>
      <c r="G879" s="11" t="s">
        <v>542</v>
      </c>
      <c r="H879" s="11">
        <v>0</v>
      </c>
      <c r="I879" s="11">
        <v>621</v>
      </c>
      <c r="J879" s="225">
        <v>43378</v>
      </c>
      <c r="K879" s="225">
        <v>43378</v>
      </c>
      <c r="L879" s="11">
        <v>41</v>
      </c>
      <c r="M879" s="11">
        <v>77</v>
      </c>
      <c r="N879" s="11" t="s">
        <v>413</v>
      </c>
      <c r="O879" s="11">
        <v>30</v>
      </c>
      <c r="P879" s="11" t="s">
        <v>541</v>
      </c>
      <c r="Q879" s="11">
        <v>79964160</v>
      </c>
      <c r="R879" s="11" t="s">
        <v>451</v>
      </c>
      <c r="S879" s="26">
        <v>10043385</v>
      </c>
      <c r="T879" s="26"/>
      <c r="U879" s="26"/>
      <c r="V879" s="26">
        <v>10043385</v>
      </c>
      <c r="W879" s="11" t="str">
        <f>VLOOKUP(MONTH(J879),'PLANO DISPONIBILIDADES 28-04-20'!$W$2:$X$13,2,0)</f>
        <v>OCTUBRE</v>
      </c>
      <c r="X879" s="11" t="str">
        <f>VLOOKUP(L879,'PLANO PREDIS EJECUCIONES'!$J$2:$Y$217,16,0)</f>
        <v>3-3-1-15-07-43-7501-191</v>
      </c>
    </row>
    <row r="880" spans="1:24" x14ac:dyDescent="0.25">
      <c r="A880" s="11">
        <v>2018</v>
      </c>
      <c r="B880" s="11">
        <v>136</v>
      </c>
      <c r="C880" s="11">
        <v>1</v>
      </c>
      <c r="D880" s="11" t="s">
        <v>601</v>
      </c>
      <c r="E880" s="11" t="s">
        <v>890</v>
      </c>
      <c r="F880" s="11" t="s">
        <v>890</v>
      </c>
      <c r="G880" s="11" t="s">
        <v>542</v>
      </c>
      <c r="H880" s="11">
        <v>0</v>
      </c>
      <c r="I880" s="11">
        <v>627</v>
      </c>
      <c r="J880" s="225">
        <v>43378</v>
      </c>
      <c r="K880" s="225">
        <v>43378</v>
      </c>
      <c r="L880" s="11">
        <v>39</v>
      </c>
      <c r="M880" s="11">
        <v>68</v>
      </c>
      <c r="N880" s="11" t="s">
        <v>413</v>
      </c>
      <c r="O880" s="11">
        <v>41</v>
      </c>
      <c r="P880" s="11" t="s">
        <v>541</v>
      </c>
      <c r="Q880" s="11">
        <v>79690696</v>
      </c>
      <c r="R880" s="11" t="s">
        <v>449</v>
      </c>
      <c r="S880" s="26">
        <v>10043385</v>
      </c>
      <c r="T880" s="26"/>
      <c r="U880" s="26"/>
      <c r="V880" s="26">
        <v>10043385</v>
      </c>
      <c r="W880" s="11" t="str">
        <f>VLOOKUP(MONTH(J880),'PLANO DISPONIBILIDADES 28-04-20'!$W$2:$X$13,2,0)</f>
        <v>OCTUBRE</v>
      </c>
      <c r="X880" s="11" t="str">
        <f>VLOOKUP(L880,'PLANO PREDIS EJECUCIONES'!$J$2:$Y$217,16,0)</f>
        <v>3-3-1-15-07-43-7501-191</v>
      </c>
    </row>
    <row r="881" spans="1:24" x14ac:dyDescent="0.25">
      <c r="A881" s="11">
        <v>2018</v>
      </c>
      <c r="B881" s="11">
        <v>136</v>
      </c>
      <c r="C881" s="11">
        <v>1</v>
      </c>
      <c r="D881" s="11" t="s">
        <v>601</v>
      </c>
      <c r="E881" s="11" t="s">
        <v>890</v>
      </c>
      <c r="F881" s="11" t="s">
        <v>890</v>
      </c>
      <c r="G881" s="11" t="s">
        <v>542</v>
      </c>
      <c r="H881" s="11">
        <v>0</v>
      </c>
      <c r="I881" s="11">
        <v>628</v>
      </c>
      <c r="J881" s="225">
        <v>43378</v>
      </c>
      <c r="K881" s="225">
        <v>43378</v>
      </c>
      <c r="L881" s="11">
        <v>49</v>
      </c>
      <c r="M881" s="11">
        <v>20</v>
      </c>
      <c r="N881" s="11" t="s">
        <v>413</v>
      </c>
      <c r="O881" s="11">
        <v>63</v>
      </c>
      <c r="P881" s="11" t="s">
        <v>541</v>
      </c>
      <c r="Q881" s="11">
        <v>80769128</v>
      </c>
      <c r="R881" s="11" t="s">
        <v>457</v>
      </c>
      <c r="S881" s="26">
        <v>9373826</v>
      </c>
      <c r="T881" s="26"/>
      <c r="U881" s="26"/>
      <c r="V881" s="26">
        <v>9373826</v>
      </c>
      <c r="W881" s="11" t="str">
        <f>VLOOKUP(MONTH(J881),'PLANO DISPONIBILIDADES 28-04-20'!$W$2:$X$13,2,0)</f>
        <v>OCTUBRE</v>
      </c>
      <c r="X881" s="11" t="str">
        <f>VLOOKUP(L881,'PLANO PREDIS EJECUCIONES'!$J$2:$Y$217,16,0)</f>
        <v>3-3-1-15-07-43-7501-191</v>
      </c>
    </row>
    <row r="882" spans="1:24" x14ac:dyDescent="0.25">
      <c r="A882" s="11">
        <v>2018</v>
      </c>
      <c r="B882" s="11">
        <v>136</v>
      </c>
      <c r="C882" s="11">
        <v>1</v>
      </c>
      <c r="D882" s="11" t="s">
        <v>601</v>
      </c>
      <c r="E882" s="11" t="s">
        <v>890</v>
      </c>
      <c r="F882" s="11" t="s">
        <v>890</v>
      </c>
      <c r="G882" s="11" t="s">
        <v>542</v>
      </c>
      <c r="H882" s="11">
        <v>0</v>
      </c>
      <c r="I882" s="11">
        <v>630</v>
      </c>
      <c r="J882" s="225">
        <v>43378</v>
      </c>
      <c r="K882" s="225">
        <v>43378</v>
      </c>
      <c r="L882" s="11">
        <v>21</v>
      </c>
      <c r="M882" s="11">
        <v>70</v>
      </c>
      <c r="N882" s="11" t="s">
        <v>413</v>
      </c>
      <c r="O882" s="11">
        <v>43</v>
      </c>
      <c r="P882" s="11" t="s">
        <v>541</v>
      </c>
      <c r="Q882" s="11">
        <v>1019004199</v>
      </c>
      <c r="R882" s="11" t="s">
        <v>440</v>
      </c>
      <c r="S882" s="26">
        <v>4017354</v>
      </c>
      <c r="T882" s="26"/>
      <c r="U882" s="26"/>
      <c r="V882" s="26">
        <v>4017354</v>
      </c>
      <c r="W882" s="11" t="str">
        <f>VLOOKUP(MONTH(J882),'PLANO DISPONIBILIDADES 28-04-20'!$W$2:$X$13,2,0)</f>
        <v>OCTUBRE</v>
      </c>
      <c r="X882" s="11" t="str">
        <f>VLOOKUP(L882,'PLANO PREDIS EJECUCIONES'!$J$2:$Y$217,16,0)</f>
        <v>3-3-1-15-07-43-7501-191</v>
      </c>
    </row>
    <row r="883" spans="1:24" x14ac:dyDescent="0.25">
      <c r="A883" s="11">
        <v>2018</v>
      </c>
      <c r="B883" s="11">
        <v>136</v>
      </c>
      <c r="C883" s="11">
        <v>1</v>
      </c>
      <c r="D883" s="11" t="s">
        <v>601</v>
      </c>
      <c r="E883" s="11" t="s">
        <v>890</v>
      </c>
      <c r="F883" s="11" t="s">
        <v>890</v>
      </c>
      <c r="G883" s="11" t="s">
        <v>542</v>
      </c>
      <c r="H883" s="11">
        <v>0</v>
      </c>
      <c r="I883" s="11">
        <v>633</v>
      </c>
      <c r="J883" s="225">
        <v>43378</v>
      </c>
      <c r="K883" s="225">
        <v>43378</v>
      </c>
      <c r="L883" s="11">
        <v>38</v>
      </c>
      <c r="M883" s="11">
        <v>69</v>
      </c>
      <c r="N883" s="11" t="s">
        <v>413</v>
      </c>
      <c r="O883" s="11">
        <v>37</v>
      </c>
      <c r="P883" s="11" t="s">
        <v>541</v>
      </c>
      <c r="Q883" s="11">
        <v>1013631741</v>
      </c>
      <c r="R883" s="11" t="s">
        <v>448</v>
      </c>
      <c r="S883" s="26">
        <v>5356472</v>
      </c>
      <c r="T883" s="26"/>
      <c r="U883" s="26"/>
      <c r="V883" s="26">
        <v>5356472</v>
      </c>
      <c r="W883" s="11" t="str">
        <f>VLOOKUP(MONTH(J883),'PLANO DISPONIBILIDADES 28-04-20'!$W$2:$X$13,2,0)</f>
        <v>OCTUBRE</v>
      </c>
      <c r="X883" s="11" t="str">
        <f>VLOOKUP(L883,'PLANO PREDIS EJECUCIONES'!$J$2:$Y$217,16,0)</f>
        <v>3-3-1-15-07-43-7501-191</v>
      </c>
    </row>
    <row r="884" spans="1:24" x14ac:dyDescent="0.25">
      <c r="A884" s="11">
        <v>2018</v>
      </c>
      <c r="B884" s="11">
        <v>136</v>
      </c>
      <c r="C884" s="11">
        <v>1</v>
      </c>
      <c r="D884" s="11" t="s">
        <v>601</v>
      </c>
      <c r="E884" s="11" t="s">
        <v>890</v>
      </c>
      <c r="F884" s="11" t="s">
        <v>890</v>
      </c>
      <c r="G884" s="11" t="s">
        <v>542</v>
      </c>
      <c r="H884" s="11">
        <v>0</v>
      </c>
      <c r="I884" s="11">
        <v>634</v>
      </c>
      <c r="J884" s="225">
        <v>43378</v>
      </c>
      <c r="K884" s="225">
        <v>43378</v>
      </c>
      <c r="L884" s="11">
        <v>42</v>
      </c>
      <c r="M884" s="11">
        <v>67</v>
      </c>
      <c r="N884" s="11" t="s">
        <v>413</v>
      </c>
      <c r="O884" s="11">
        <v>39</v>
      </c>
      <c r="P884" s="11" t="s">
        <v>541</v>
      </c>
      <c r="Q884" s="11">
        <v>79297972</v>
      </c>
      <c r="R884" s="11" t="s">
        <v>452</v>
      </c>
      <c r="S884" s="26">
        <v>10043385</v>
      </c>
      <c r="T884" s="26"/>
      <c r="U884" s="26"/>
      <c r="V884" s="26">
        <v>10043385</v>
      </c>
      <c r="W884" s="11" t="str">
        <f>VLOOKUP(MONTH(J884),'PLANO DISPONIBILIDADES 28-04-20'!$W$2:$X$13,2,0)</f>
        <v>OCTUBRE</v>
      </c>
      <c r="X884" s="11" t="str">
        <f>VLOOKUP(L884,'PLANO PREDIS EJECUCIONES'!$J$2:$Y$217,16,0)</f>
        <v>3-3-1-15-07-43-7501-191</v>
      </c>
    </row>
    <row r="885" spans="1:24" x14ac:dyDescent="0.25">
      <c r="A885" s="11">
        <v>2018</v>
      </c>
      <c r="B885" s="11">
        <v>136</v>
      </c>
      <c r="C885" s="11">
        <v>1</v>
      </c>
      <c r="D885" s="11" t="s">
        <v>601</v>
      </c>
      <c r="E885" s="11" t="s">
        <v>890</v>
      </c>
      <c r="F885" s="11" t="s">
        <v>890</v>
      </c>
      <c r="G885" s="11" t="s">
        <v>542</v>
      </c>
      <c r="H885" s="11">
        <v>0</v>
      </c>
      <c r="I885" s="11">
        <v>635</v>
      </c>
      <c r="J885" s="225">
        <v>43378</v>
      </c>
      <c r="K885" s="225">
        <v>43378</v>
      </c>
      <c r="L885" s="11">
        <v>37</v>
      </c>
      <c r="M885" s="11">
        <v>71</v>
      </c>
      <c r="N885" s="11" t="s">
        <v>413</v>
      </c>
      <c r="O885" s="11">
        <v>38</v>
      </c>
      <c r="P885" s="11" t="s">
        <v>541</v>
      </c>
      <c r="Q885" s="11">
        <v>1032370326</v>
      </c>
      <c r="R885" s="11" t="s">
        <v>447</v>
      </c>
      <c r="S885" s="26">
        <v>5356472</v>
      </c>
      <c r="T885" s="26"/>
      <c r="U885" s="26"/>
      <c r="V885" s="26">
        <v>5356472</v>
      </c>
      <c r="W885" s="11" t="str">
        <f>VLOOKUP(MONTH(J885),'PLANO DISPONIBILIDADES 28-04-20'!$W$2:$X$13,2,0)</f>
        <v>OCTUBRE</v>
      </c>
      <c r="X885" s="11" t="str">
        <f>VLOOKUP(L885,'PLANO PREDIS EJECUCIONES'!$J$2:$Y$217,16,0)</f>
        <v>3-3-1-15-07-43-7501-191</v>
      </c>
    </row>
    <row r="886" spans="1:24" x14ac:dyDescent="0.25">
      <c r="A886" s="11">
        <v>2018</v>
      </c>
      <c r="B886" s="11">
        <v>136</v>
      </c>
      <c r="C886" s="11">
        <v>1</v>
      </c>
      <c r="D886" s="11" t="s">
        <v>601</v>
      </c>
      <c r="E886" s="11" t="s">
        <v>890</v>
      </c>
      <c r="F886" s="11" t="s">
        <v>890</v>
      </c>
      <c r="G886" s="11" t="s">
        <v>542</v>
      </c>
      <c r="H886" s="11">
        <v>0</v>
      </c>
      <c r="I886" s="11">
        <v>636</v>
      </c>
      <c r="J886" s="225">
        <v>43378</v>
      </c>
      <c r="K886" s="225">
        <v>43378</v>
      </c>
      <c r="L886" s="11">
        <v>52</v>
      </c>
      <c r="M886" s="11">
        <v>18</v>
      </c>
      <c r="N886" s="11" t="s">
        <v>413</v>
      </c>
      <c r="O886" s="11">
        <v>55</v>
      </c>
      <c r="P886" s="11" t="s">
        <v>541</v>
      </c>
      <c r="Q886" s="11">
        <v>1118820062</v>
      </c>
      <c r="R886" s="11" t="s">
        <v>458</v>
      </c>
      <c r="S886" s="26">
        <v>7365149</v>
      </c>
      <c r="T886" s="26"/>
      <c r="U886" s="26"/>
      <c r="V886" s="26">
        <v>7365149</v>
      </c>
      <c r="W886" s="11" t="str">
        <f>VLOOKUP(MONTH(J886),'PLANO DISPONIBILIDADES 28-04-20'!$W$2:$X$13,2,0)</f>
        <v>OCTUBRE</v>
      </c>
      <c r="X886" s="11" t="str">
        <f>VLOOKUP(L886,'PLANO PREDIS EJECUCIONES'!$J$2:$Y$217,16,0)</f>
        <v>3-3-1-15-07-43-7501-191</v>
      </c>
    </row>
    <row r="887" spans="1:24" x14ac:dyDescent="0.25">
      <c r="A887" s="11">
        <v>2018</v>
      </c>
      <c r="B887" s="11">
        <v>136</v>
      </c>
      <c r="C887" s="11">
        <v>1</v>
      </c>
      <c r="D887" s="11" t="s">
        <v>601</v>
      </c>
      <c r="E887" s="11" t="s">
        <v>890</v>
      </c>
      <c r="F887" s="11" t="s">
        <v>890</v>
      </c>
      <c r="G887" s="11" t="s">
        <v>542</v>
      </c>
      <c r="H887" s="11">
        <v>0</v>
      </c>
      <c r="I887" s="11">
        <v>637</v>
      </c>
      <c r="J887" s="225">
        <v>43381</v>
      </c>
      <c r="K887" s="225">
        <v>43381</v>
      </c>
      <c r="L887" s="11">
        <v>63</v>
      </c>
      <c r="M887" s="11">
        <v>94</v>
      </c>
      <c r="N887" s="11" t="s">
        <v>439</v>
      </c>
      <c r="O887" s="11">
        <v>71</v>
      </c>
      <c r="P887" s="11" t="s">
        <v>541</v>
      </c>
      <c r="Q887" s="11">
        <v>1032449028</v>
      </c>
      <c r="R887" s="11" t="s">
        <v>462</v>
      </c>
      <c r="S887" s="26">
        <v>2678236</v>
      </c>
      <c r="T887" s="26"/>
      <c r="U887" s="26"/>
      <c r="V887" s="26">
        <v>2678236</v>
      </c>
      <c r="W887" s="11" t="str">
        <f>VLOOKUP(MONTH(J887),'PLANO DISPONIBILIDADES 28-04-20'!$W$2:$X$13,2,0)</f>
        <v>OCTUBRE</v>
      </c>
      <c r="X887" s="11" t="str">
        <f>VLOOKUP(L887,'PLANO PREDIS EJECUCIONES'!$J$2:$Y$217,16,0)</f>
        <v>3-3-1-15-07-43-7501-191</v>
      </c>
    </row>
    <row r="888" spans="1:24" x14ac:dyDescent="0.25">
      <c r="A888" s="11">
        <v>2018</v>
      </c>
      <c r="B888" s="11">
        <v>136</v>
      </c>
      <c r="C888" s="11">
        <v>1</v>
      </c>
      <c r="D888" s="11" t="s">
        <v>601</v>
      </c>
      <c r="E888" s="11" t="s">
        <v>890</v>
      </c>
      <c r="F888" s="11" t="s">
        <v>890</v>
      </c>
      <c r="G888" s="11" t="s">
        <v>542</v>
      </c>
      <c r="H888" s="11">
        <v>0</v>
      </c>
      <c r="I888" s="11">
        <v>638</v>
      </c>
      <c r="J888" s="225">
        <v>43381</v>
      </c>
      <c r="K888" s="225">
        <v>43381</v>
      </c>
      <c r="L888" s="11">
        <v>136</v>
      </c>
      <c r="M888" s="11">
        <v>155</v>
      </c>
      <c r="N888" s="11" t="s">
        <v>413</v>
      </c>
      <c r="O888" s="11">
        <v>73</v>
      </c>
      <c r="P888" s="11" t="s">
        <v>541</v>
      </c>
      <c r="Q888" s="11">
        <v>79574305</v>
      </c>
      <c r="R888" s="11" t="s">
        <v>465</v>
      </c>
      <c r="S888" s="26">
        <v>10043385</v>
      </c>
      <c r="T888" s="26"/>
      <c r="U888" s="26"/>
      <c r="V888" s="26">
        <v>10043385</v>
      </c>
      <c r="W888" s="11" t="str">
        <f>VLOOKUP(MONTH(J888),'PLANO DISPONIBILIDADES 28-04-20'!$W$2:$X$13,2,0)</f>
        <v>OCTUBRE</v>
      </c>
      <c r="X888" s="11" t="str">
        <f>VLOOKUP(L888,'PLANO PREDIS EJECUCIONES'!$J$2:$Y$217,16,0)</f>
        <v>3-3-1-15-07-43-7501-191</v>
      </c>
    </row>
    <row r="889" spans="1:24" x14ac:dyDescent="0.25">
      <c r="A889" s="11">
        <v>2018</v>
      </c>
      <c r="B889" s="11">
        <v>136</v>
      </c>
      <c r="C889" s="11">
        <v>1</v>
      </c>
      <c r="D889" s="11" t="s">
        <v>601</v>
      </c>
      <c r="E889" s="11" t="s">
        <v>890</v>
      </c>
      <c r="F889" s="11" t="s">
        <v>890</v>
      </c>
      <c r="G889" s="11" t="s">
        <v>542</v>
      </c>
      <c r="H889" s="11">
        <v>0</v>
      </c>
      <c r="I889" s="11">
        <v>638</v>
      </c>
      <c r="J889" s="225">
        <v>43381</v>
      </c>
      <c r="K889" s="225">
        <v>43381</v>
      </c>
      <c r="L889" s="11">
        <v>72</v>
      </c>
      <c r="M889" s="11">
        <v>95</v>
      </c>
      <c r="N889" s="11" t="s">
        <v>413</v>
      </c>
      <c r="O889" s="11">
        <v>73</v>
      </c>
      <c r="P889" s="11" t="s">
        <v>541</v>
      </c>
      <c r="Q889" s="11">
        <v>79574305</v>
      </c>
      <c r="R889" s="11" t="s">
        <v>465</v>
      </c>
      <c r="S889" s="26">
        <v>10043385</v>
      </c>
      <c r="T889" s="26"/>
      <c r="U889" s="26"/>
      <c r="V889" s="26">
        <v>10043385</v>
      </c>
      <c r="W889" s="11" t="str">
        <f>VLOOKUP(MONTH(J889),'PLANO DISPONIBILIDADES 28-04-20'!$W$2:$X$13,2,0)</f>
        <v>OCTUBRE</v>
      </c>
      <c r="X889" s="11" t="str">
        <f>VLOOKUP(L889,'PLANO PREDIS EJECUCIONES'!$J$2:$Y$217,16,0)</f>
        <v>3-3-1-15-07-43-7501-191</v>
      </c>
    </row>
    <row r="890" spans="1:24" x14ac:dyDescent="0.25">
      <c r="A890" s="11">
        <v>2018</v>
      </c>
      <c r="B890" s="11">
        <v>136</v>
      </c>
      <c r="C890" s="11">
        <v>1</v>
      </c>
      <c r="D890" s="11" t="s">
        <v>601</v>
      </c>
      <c r="E890" s="11" t="s">
        <v>890</v>
      </c>
      <c r="F890" s="11" t="s">
        <v>890</v>
      </c>
      <c r="G890" s="11" t="s">
        <v>542</v>
      </c>
      <c r="H890" s="11">
        <v>0</v>
      </c>
      <c r="I890" s="11">
        <v>649</v>
      </c>
      <c r="J890" s="225">
        <v>43382</v>
      </c>
      <c r="K890" s="225">
        <v>43382</v>
      </c>
      <c r="L890" s="11">
        <v>13</v>
      </c>
      <c r="M890" s="11">
        <v>80</v>
      </c>
      <c r="N890" s="11" t="s">
        <v>413</v>
      </c>
      <c r="O890" s="11">
        <v>19</v>
      </c>
      <c r="P890" s="11" t="s">
        <v>541</v>
      </c>
      <c r="Q890" s="11">
        <v>39691668</v>
      </c>
      <c r="R890" s="11" t="s">
        <v>675</v>
      </c>
      <c r="S890" s="26">
        <v>10043385</v>
      </c>
      <c r="T890" s="26"/>
      <c r="U890" s="26"/>
      <c r="V890" s="26">
        <v>10043385</v>
      </c>
      <c r="W890" s="11" t="str">
        <f>VLOOKUP(MONTH(J890),'PLANO DISPONIBILIDADES 28-04-20'!$W$2:$X$13,2,0)</f>
        <v>OCTUBRE</v>
      </c>
      <c r="X890" s="11" t="str">
        <f>VLOOKUP(L890,'PLANO PREDIS EJECUCIONES'!$J$2:$Y$217,16,0)</f>
        <v>3-3-1-15-07-43-7501-191</v>
      </c>
    </row>
    <row r="891" spans="1:24" x14ac:dyDescent="0.25">
      <c r="A891" s="11">
        <v>2018</v>
      </c>
      <c r="B891" s="11">
        <v>136</v>
      </c>
      <c r="C891" s="11">
        <v>1</v>
      </c>
      <c r="D891" s="11" t="s">
        <v>601</v>
      </c>
      <c r="E891" s="11" t="s">
        <v>890</v>
      </c>
      <c r="F891" s="11" t="s">
        <v>890</v>
      </c>
      <c r="G891" s="11" t="s">
        <v>542</v>
      </c>
      <c r="H891" s="11">
        <v>0</v>
      </c>
      <c r="I891" s="11">
        <v>652</v>
      </c>
      <c r="J891" s="225">
        <v>43382</v>
      </c>
      <c r="K891" s="225">
        <v>43382</v>
      </c>
      <c r="L891" s="11">
        <v>53</v>
      </c>
      <c r="M891" s="11">
        <v>19</v>
      </c>
      <c r="N891" s="11" t="s">
        <v>413</v>
      </c>
      <c r="O891" s="11">
        <v>62</v>
      </c>
      <c r="P891" s="11" t="s">
        <v>541</v>
      </c>
      <c r="Q891" s="11">
        <v>73134102</v>
      </c>
      <c r="R891" s="11" t="s">
        <v>460</v>
      </c>
      <c r="S891" s="26">
        <v>10043385</v>
      </c>
      <c r="T891" s="26"/>
      <c r="U891" s="26"/>
      <c r="V891" s="26">
        <v>10043385</v>
      </c>
      <c r="W891" s="11" t="str">
        <f>VLOOKUP(MONTH(J891),'PLANO DISPONIBILIDADES 28-04-20'!$W$2:$X$13,2,0)</f>
        <v>OCTUBRE</v>
      </c>
      <c r="X891" s="11" t="str">
        <f>VLOOKUP(L891,'PLANO PREDIS EJECUCIONES'!$J$2:$Y$217,16,0)</f>
        <v>3-3-1-15-07-43-7501-191</v>
      </c>
    </row>
    <row r="892" spans="1:24" x14ac:dyDescent="0.25">
      <c r="A892" s="11">
        <v>2018</v>
      </c>
      <c r="B892" s="11">
        <v>136</v>
      </c>
      <c r="C892" s="11">
        <v>1</v>
      </c>
      <c r="D892" s="11" t="s">
        <v>601</v>
      </c>
      <c r="E892" s="11" t="s">
        <v>890</v>
      </c>
      <c r="F892" s="11" t="s">
        <v>890</v>
      </c>
      <c r="G892" s="11" t="s">
        <v>542</v>
      </c>
      <c r="H892" s="11">
        <v>0</v>
      </c>
      <c r="I892" s="11">
        <v>653</v>
      </c>
      <c r="J892" s="225">
        <v>43382</v>
      </c>
      <c r="K892" s="225">
        <v>43382</v>
      </c>
      <c r="L892" s="11">
        <v>35</v>
      </c>
      <c r="M892" s="11">
        <v>82</v>
      </c>
      <c r="N892" s="11" t="s">
        <v>439</v>
      </c>
      <c r="O892" s="11">
        <v>35</v>
      </c>
      <c r="P892" s="11" t="s">
        <v>541</v>
      </c>
      <c r="Q892" s="11">
        <v>51848008</v>
      </c>
      <c r="R892" s="11" t="s">
        <v>545</v>
      </c>
      <c r="S892" s="26">
        <v>2678236</v>
      </c>
      <c r="T892" s="26"/>
      <c r="U892" s="26"/>
      <c r="V892" s="26">
        <v>2678236</v>
      </c>
      <c r="W892" s="11" t="str">
        <f>VLOOKUP(MONTH(J892),'PLANO DISPONIBILIDADES 28-04-20'!$W$2:$X$13,2,0)</f>
        <v>OCTUBRE</v>
      </c>
      <c r="X892" s="11" t="str">
        <f>VLOOKUP(L892,'PLANO PREDIS EJECUCIONES'!$J$2:$Y$217,16,0)</f>
        <v>3-3-1-15-07-43-7501-191</v>
      </c>
    </row>
    <row r="893" spans="1:24" x14ac:dyDescent="0.25">
      <c r="A893" s="11">
        <v>2018</v>
      </c>
      <c r="B893" s="11">
        <v>136</v>
      </c>
      <c r="C893" s="11">
        <v>1</v>
      </c>
      <c r="D893" s="11" t="s">
        <v>601</v>
      </c>
      <c r="E893" s="11" t="s">
        <v>890</v>
      </c>
      <c r="F893" s="11" t="s">
        <v>890</v>
      </c>
      <c r="G893" s="11" t="s">
        <v>542</v>
      </c>
      <c r="H893" s="11">
        <v>0</v>
      </c>
      <c r="I893" s="11">
        <v>654</v>
      </c>
      <c r="J893" s="225">
        <v>43382</v>
      </c>
      <c r="K893" s="225">
        <v>43382</v>
      </c>
      <c r="L893" s="11">
        <v>31</v>
      </c>
      <c r="M893" s="11">
        <v>16</v>
      </c>
      <c r="N893" s="11" t="s">
        <v>413</v>
      </c>
      <c r="O893" s="11">
        <v>17</v>
      </c>
      <c r="P893" s="11" t="s">
        <v>541</v>
      </c>
      <c r="Q893" s="11">
        <v>51818608</v>
      </c>
      <c r="R893" s="11" t="s">
        <v>544</v>
      </c>
      <c r="S893" s="26">
        <v>10043385</v>
      </c>
      <c r="T893" s="26"/>
      <c r="U893" s="26"/>
      <c r="V893" s="26">
        <v>10043385</v>
      </c>
      <c r="W893" s="11" t="str">
        <f>VLOOKUP(MONTH(J893),'PLANO DISPONIBILIDADES 28-04-20'!$W$2:$X$13,2,0)</f>
        <v>OCTUBRE</v>
      </c>
      <c r="X893" s="11" t="str">
        <f>VLOOKUP(L893,'PLANO PREDIS EJECUCIONES'!$J$2:$Y$217,16,0)</f>
        <v>3-3-1-15-07-43-7501-191</v>
      </c>
    </row>
    <row r="894" spans="1:24" x14ac:dyDescent="0.25">
      <c r="A894" s="11">
        <v>2018</v>
      </c>
      <c r="B894" s="11">
        <v>136</v>
      </c>
      <c r="C894" s="11">
        <v>1</v>
      </c>
      <c r="D894" s="11" t="s">
        <v>601</v>
      </c>
      <c r="E894" s="11" t="s">
        <v>890</v>
      </c>
      <c r="F894" s="11" t="s">
        <v>890</v>
      </c>
      <c r="G894" s="11" t="s">
        <v>542</v>
      </c>
      <c r="H894" s="11">
        <v>0</v>
      </c>
      <c r="I894" s="11">
        <v>661</v>
      </c>
      <c r="J894" s="225">
        <v>43384</v>
      </c>
      <c r="K894" s="225">
        <v>43384</v>
      </c>
      <c r="L894" s="11">
        <v>40</v>
      </c>
      <c r="M894" s="11">
        <v>66</v>
      </c>
      <c r="N894" s="11" t="s">
        <v>413</v>
      </c>
      <c r="O894" s="11">
        <v>45</v>
      </c>
      <c r="P894" s="11" t="s">
        <v>541</v>
      </c>
      <c r="Q894" s="11">
        <v>79555368</v>
      </c>
      <c r="R894" s="11" t="s">
        <v>450</v>
      </c>
      <c r="S894" s="26">
        <v>8704267</v>
      </c>
      <c r="T894" s="26"/>
      <c r="U894" s="26"/>
      <c r="V894" s="26">
        <v>8704267</v>
      </c>
      <c r="W894" s="11" t="str">
        <f>VLOOKUP(MONTH(J894),'PLANO DISPONIBILIDADES 28-04-20'!$W$2:$X$13,2,0)</f>
        <v>OCTUBRE</v>
      </c>
      <c r="X894" s="11" t="str">
        <f>VLOOKUP(L894,'PLANO PREDIS EJECUCIONES'!$J$2:$Y$217,16,0)</f>
        <v>3-3-1-15-07-43-7501-191</v>
      </c>
    </row>
    <row r="895" spans="1:24" x14ac:dyDescent="0.25">
      <c r="A895" s="11">
        <v>2018</v>
      </c>
      <c r="B895" s="11">
        <v>136</v>
      </c>
      <c r="C895" s="11">
        <v>1</v>
      </c>
      <c r="D895" s="11" t="s">
        <v>601</v>
      </c>
      <c r="E895" s="11" t="s">
        <v>890</v>
      </c>
      <c r="F895" s="11" t="s">
        <v>890</v>
      </c>
      <c r="G895" s="11" t="s">
        <v>542</v>
      </c>
      <c r="H895" s="11">
        <v>0</v>
      </c>
      <c r="I895" s="11">
        <v>664</v>
      </c>
      <c r="J895" s="225">
        <v>43389</v>
      </c>
      <c r="K895" s="225">
        <v>43389</v>
      </c>
      <c r="L895" s="11">
        <v>147</v>
      </c>
      <c r="M895" s="11">
        <v>162</v>
      </c>
      <c r="N895" s="11" t="s">
        <v>413</v>
      </c>
      <c r="O895" s="11">
        <v>105</v>
      </c>
      <c r="P895" s="11" t="s">
        <v>541</v>
      </c>
      <c r="Q895" s="11">
        <v>11343988</v>
      </c>
      <c r="R895" s="11" t="s">
        <v>737</v>
      </c>
      <c r="S895" s="26">
        <v>8369488</v>
      </c>
      <c r="T895" s="26"/>
      <c r="U895" s="26"/>
      <c r="V895" s="26">
        <v>8369488</v>
      </c>
      <c r="W895" s="11" t="str">
        <f>VLOOKUP(MONTH(J895),'PLANO DISPONIBILIDADES 28-04-20'!$W$2:$X$13,2,0)</f>
        <v>OCTUBRE</v>
      </c>
      <c r="X895" s="11" t="str">
        <f>VLOOKUP(L895,'PLANO PREDIS EJECUCIONES'!$J$2:$Y$217,16,0)</f>
        <v>3-3-1-15-07-43-7501-191</v>
      </c>
    </row>
    <row r="896" spans="1:24" x14ac:dyDescent="0.25">
      <c r="A896" s="11">
        <v>2018</v>
      </c>
      <c r="B896" s="11">
        <v>136</v>
      </c>
      <c r="C896" s="11">
        <v>1</v>
      </c>
      <c r="D896" s="11" t="s">
        <v>601</v>
      </c>
      <c r="E896" s="11" t="s">
        <v>890</v>
      </c>
      <c r="F896" s="11" t="s">
        <v>890</v>
      </c>
      <c r="G896" s="11" t="s">
        <v>542</v>
      </c>
      <c r="H896" s="11">
        <v>0</v>
      </c>
      <c r="I896" s="11">
        <v>670</v>
      </c>
      <c r="J896" s="225">
        <v>43392</v>
      </c>
      <c r="K896" s="225">
        <v>43392</v>
      </c>
      <c r="L896" s="11">
        <v>114</v>
      </c>
      <c r="M896" s="11">
        <v>115</v>
      </c>
      <c r="N896" s="11" t="s">
        <v>491</v>
      </c>
      <c r="O896" s="11">
        <v>88</v>
      </c>
      <c r="P896" s="11" t="s">
        <v>543</v>
      </c>
      <c r="Q896" s="11">
        <v>830078025</v>
      </c>
      <c r="R896" s="11" t="s">
        <v>647</v>
      </c>
      <c r="S896" s="26">
        <v>38318</v>
      </c>
      <c r="T896" s="26"/>
      <c r="U896" s="26"/>
      <c r="V896" s="26">
        <v>38318</v>
      </c>
      <c r="W896" s="11" t="str">
        <f>VLOOKUP(MONTH(J896),'PLANO DISPONIBILIDADES 28-04-20'!$W$2:$X$13,2,0)</f>
        <v>OCTUBRE</v>
      </c>
      <c r="X896" s="11" t="str">
        <f>VLOOKUP(L896,'PLANO PREDIS EJECUCIONES'!$J$2:$Y$217,16,0)</f>
        <v>3-3-1-15-07-43-7501-191</v>
      </c>
    </row>
    <row r="897" spans="1:24" x14ac:dyDescent="0.25">
      <c r="A897" s="11">
        <v>2018</v>
      </c>
      <c r="B897" s="11">
        <v>136</v>
      </c>
      <c r="C897" s="11">
        <v>1</v>
      </c>
      <c r="D897" s="11" t="s">
        <v>601</v>
      </c>
      <c r="E897" s="11" t="s">
        <v>890</v>
      </c>
      <c r="F897" s="11" t="s">
        <v>890</v>
      </c>
      <c r="G897" s="11" t="s">
        <v>542</v>
      </c>
      <c r="H897" s="11">
        <v>0</v>
      </c>
      <c r="I897" s="11">
        <v>672</v>
      </c>
      <c r="J897" s="225">
        <v>43392</v>
      </c>
      <c r="K897" s="225">
        <v>43392</v>
      </c>
      <c r="L897" s="11">
        <v>146</v>
      </c>
      <c r="M897" s="11">
        <v>160</v>
      </c>
      <c r="N897" s="11" t="s">
        <v>413</v>
      </c>
      <c r="O897" s="11">
        <v>104</v>
      </c>
      <c r="P897" s="11" t="s">
        <v>541</v>
      </c>
      <c r="Q897" s="11">
        <v>8646253</v>
      </c>
      <c r="R897" s="11" t="s">
        <v>736</v>
      </c>
      <c r="S897" s="26">
        <v>6874139</v>
      </c>
      <c r="T897" s="26"/>
      <c r="U897" s="26"/>
      <c r="V897" s="26">
        <v>6874139</v>
      </c>
      <c r="W897" s="11" t="str">
        <f>VLOOKUP(MONTH(J897),'PLANO DISPONIBILIDADES 28-04-20'!$W$2:$X$13,2,0)</f>
        <v>OCTUBRE</v>
      </c>
      <c r="X897" s="11" t="str">
        <f>VLOOKUP(L897,'PLANO PREDIS EJECUCIONES'!$J$2:$Y$217,16,0)</f>
        <v>3-3-1-15-07-43-7501-191</v>
      </c>
    </row>
    <row r="898" spans="1:24" x14ac:dyDescent="0.25">
      <c r="A898" s="11">
        <v>2018</v>
      </c>
      <c r="B898" s="11">
        <v>136</v>
      </c>
      <c r="C898" s="11">
        <v>1</v>
      </c>
      <c r="D898" s="11" t="s">
        <v>601</v>
      </c>
      <c r="E898" s="11" t="s">
        <v>890</v>
      </c>
      <c r="F898" s="11" t="s">
        <v>890</v>
      </c>
      <c r="G898" s="11" t="s">
        <v>542</v>
      </c>
      <c r="H898" s="11">
        <v>0</v>
      </c>
      <c r="I898" s="11">
        <v>679</v>
      </c>
      <c r="J898" s="225">
        <v>43398</v>
      </c>
      <c r="K898" s="225">
        <v>43398</v>
      </c>
      <c r="L898" s="11">
        <v>114</v>
      </c>
      <c r="M898" s="11">
        <v>115</v>
      </c>
      <c r="N898" s="11" t="s">
        <v>491</v>
      </c>
      <c r="O898" s="11">
        <v>88</v>
      </c>
      <c r="P898" s="11" t="s">
        <v>543</v>
      </c>
      <c r="Q898" s="11">
        <v>830078025</v>
      </c>
      <c r="R898" s="11" t="s">
        <v>647</v>
      </c>
      <c r="S898" s="26">
        <v>94760306</v>
      </c>
      <c r="T898" s="26"/>
      <c r="U898" s="26"/>
      <c r="V898" s="26">
        <v>94760306</v>
      </c>
      <c r="W898" s="11" t="str">
        <f>VLOOKUP(MONTH(J898),'PLANO DISPONIBILIDADES 28-04-20'!$W$2:$X$13,2,0)</f>
        <v>OCTUBRE</v>
      </c>
      <c r="X898" s="11" t="str">
        <f>VLOOKUP(L898,'PLANO PREDIS EJECUCIONES'!$J$2:$Y$217,16,0)</f>
        <v>3-3-1-15-07-43-7501-191</v>
      </c>
    </row>
    <row r="899" spans="1:24" x14ac:dyDescent="0.25">
      <c r="A899" s="11">
        <v>2018</v>
      </c>
      <c r="B899" s="11">
        <v>136</v>
      </c>
      <c r="C899" s="11">
        <v>1</v>
      </c>
      <c r="D899" s="11" t="s">
        <v>601</v>
      </c>
      <c r="E899" s="11" t="s">
        <v>890</v>
      </c>
      <c r="F899" s="11" t="s">
        <v>890</v>
      </c>
      <c r="G899" s="11" t="s">
        <v>542</v>
      </c>
      <c r="H899" s="11">
        <v>0</v>
      </c>
      <c r="I899" s="11">
        <v>680</v>
      </c>
      <c r="J899" s="225">
        <v>43398</v>
      </c>
      <c r="K899" s="225">
        <v>43398</v>
      </c>
      <c r="L899" s="11">
        <v>114</v>
      </c>
      <c r="M899" s="11">
        <v>115</v>
      </c>
      <c r="N899" s="11" t="s">
        <v>491</v>
      </c>
      <c r="O899" s="11">
        <v>88</v>
      </c>
      <c r="P899" s="11" t="s">
        <v>543</v>
      </c>
      <c r="Q899" s="11">
        <v>830078025</v>
      </c>
      <c r="R899" s="11" t="s">
        <v>647</v>
      </c>
      <c r="S899" s="26">
        <v>8211</v>
      </c>
      <c r="T899" s="26"/>
      <c r="U899" s="26"/>
      <c r="V899" s="26">
        <v>8211</v>
      </c>
      <c r="W899" s="11" t="str">
        <f>VLOOKUP(MONTH(J899),'PLANO DISPONIBILIDADES 28-04-20'!$W$2:$X$13,2,0)</f>
        <v>OCTUBRE</v>
      </c>
      <c r="X899" s="11" t="str">
        <f>VLOOKUP(L899,'PLANO PREDIS EJECUCIONES'!$J$2:$Y$217,16,0)</f>
        <v>3-3-1-15-07-43-7501-191</v>
      </c>
    </row>
    <row r="900" spans="1:24" x14ac:dyDescent="0.25">
      <c r="A900" s="11">
        <v>2018</v>
      </c>
      <c r="B900" s="11">
        <v>136</v>
      </c>
      <c r="C900" s="11">
        <v>1</v>
      </c>
      <c r="D900" s="11" t="s">
        <v>601</v>
      </c>
      <c r="E900" s="11" t="s">
        <v>890</v>
      </c>
      <c r="F900" s="11" t="s">
        <v>890</v>
      </c>
      <c r="G900" s="11" t="s">
        <v>542</v>
      </c>
      <c r="H900" s="11">
        <v>0</v>
      </c>
      <c r="I900" s="11">
        <v>683</v>
      </c>
      <c r="J900" s="225">
        <v>43410</v>
      </c>
      <c r="K900" s="225">
        <v>43410</v>
      </c>
      <c r="L900" s="11">
        <v>18</v>
      </c>
      <c r="M900" s="11">
        <v>81</v>
      </c>
      <c r="N900" s="11" t="s">
        <v>439</v>
      </c>
      <c r="O900" s="11">
        <v>27</v>
      </c>
      <c r="P900" s="11" t="s">
        <v>541</v>
      </c>
      <c r="Q900" s="11">
        <v>1121844120</v>
      </c>
      <c r="R900" s="11" t="s">
        <v>602</v>
      </c>
      <c r="S900" s="26">
        <v>2678236</v>
      </c>
      <c r="T900" s="26"/>
      <c r="U900" s="26"/>
      <c r="V900" s="26">
        <v>2678236</v>
      </c>
      <c r="W900" s="11" t="str">
        <f>VLOOKUP(MONTH(J900),'PLANO DISPONIBILIDADES 28-04-20'!$W$2:$X$13,2,0)</f>
        <v>NOVIEMBRE</v>
      </c>
      <c r="X900" s="11" t="str">
        <f>VLOOKUP(L900,'PLANO PREDIS EJECUCIONES'!$J$2:$Y$217,16,0)</f>
        <v>3-3-1-15-07-43-7501-191</v>
      </c>
    </row>
    <row r="901" spans="1:24" x14ac:dyDescent="0.25">
      <c r="A901" s="11">
        <v>2018</v>
      </c>
      <c r="B901" s="11">
        <v>136</v>
      </c>
      <c r="C901" s="11">
        <v>1</v>
      </c>
      <c r="D901" s="11" t="s">
        <v>601</v>
      </c>
      <c r="E901" s="11" t="s">
        <v>890</v>
      </c>
      <c r="F901" s="11" t="s">
        <v>890</v>
      </c>
      <c r="G901" s="11" t="s">
        <v>542</v>
      </c>
      <c r="H901" s="11">
        <v>0</v>
      </c>
      <c r="I901" s="11">
        <v>684</v>
      </c>
      <c r="J901" s="225">
        <v>43410</v>
      </c>
      <c r="K901" s="225">
        <v>43410</v>
      </c>
      <c r="L901" s="11">
        <v>14</v>
      </c>
      <c r="M901" s="11">
        <v>44</v>
      </c>
      <c r="N901" s="11" t="s">
        <v>413</v>
      </c>
      <c r="O901" s="11">
        <v>11</v>
      </c>
      <c r="P901" s="11" t="s">
        <v>541</v>
      </c>
      <c r="Q901" s="11">
        <v>1023916955</v>
      </c>
      <c r="R901" s="11" t="s">
        <v>436</v>
      </c>
      <c r="S901" s="26">
        <v>6026031</v>
      </c>
      <c r="T901" s="26"/>
      <c r="U901" s="26"/>
      <c r="V901" s="26">
        <v>6026031</v>
      </c>
      <c r="W901" s="11" t="str">
        <f>VLOOKUP(MONTH(J901),'PLANO DISPONIBILIDADES 28-04-20'!$W$2:$X$13,2,0)</f>
        <v>NOVIEMBRE</v>
      </c>
      <c r="X901" s="11" t="str">
        <f>VLOOKUP(L901,'PLANO PREDIS EJECUCIONES'!$J$2:$Y$217,16,0)</f>
        <v>3-3-1-15-07-43-7501-191</v>
      </c>
    </row>
    <row r="902" spans="1:24" x14ac:dyDescent="0.25">
      <c r="A902" s="11">
        <v>2018</v>
      </c>
      <c r="B902" s="11">
        <v>136</v>
      </c>
      <c r="C902" s="11">
        <v>1</v>
      </c>
      <c r="D902" s="11" t="s">
        <v>601</v>
      </c>
      <c r="E902" s="11" t="s">
        <v>890</v>
      </c>
      <c r="F902" s="11" t="s">
        <v>890</v>
      </c>
      <c r="G902" s="11" t="s">
        <v>542</v>
      </c>
      <c r="H902" s="11">
        <v>0</v>
      </c>
      <c r="I902" s="11">
        <v>685</v>
      </c>
      <c r="J902" s="225">
        <v>43410</v>
      </c>
      <c r="K902" s="225">
        <v>43410</v>
      </c>
      <c r="L902" s="11">
        <v>9</v>
      </c>
      <c r="M902" s="11">
        <v>45</v>
      </c>
      <c r="N902" s="11" t="s">
        <v>413</v>
      </c>
      <c r="O902" s="11">
        <v>7</v>
      </c>
      <c r="P902" s="11" t="s">
        <v>541</v>
      </c>
      <c r="Q902" s="11">
        <v>1015398025</v>
      </c>
      <c r="R902" s="11" t="s">
        <v>432</v>
      </c>
      <c r="S902" s="26">
        <v>6026031</v>
      </c>
      <c r="T902" s="26"/>
      <c r="U902" s="26"/>
      <c r="V902" s="26">
        <v>6026031</v>
      </c>
      <c r="W902" s="11" t="str">
        <f>VLOOKUP(MONTH(J902),'PLANO DISPONIBILIDADES 28-04-20'!$W$2:$X$13,2,0)</f>
        <v>NOVIEMBRE</v>
      </c>
      <c r="X902" s="11" t="str">
        <f>VLOOKUP(L902,'PLANO PREDIS EJECUCIONES'!$J$2:$Y$217,16,0)</f>
        <v>3-3-1-15-07-43-7501-191</v>
      </c>
    </row>
    <row r="903" spans="1:24" x14ac:dyDescent="0.25">
      <c r="A903" s="11">
        <v>2018</v>
      </c>
      <c r="B903" s="11">
        <v>136</v>
      </c>
      <c r="C903" s="11">
        <v>1</v>
      </c>
      <c r="D903" s="11" t="s">
        <v>601</v>
      </c>
      <c r="E903" s="11" t="s">
        <v>890</v>
      </c>
      <c r="F903" s="11" t="s">
        <v>890</v>
      </c>
      <c r="G903" s="11" t="s">
        <v>542</v>
      </c>
      <c r="H903" s="11">
        <v>0</v>
      </c>
      <c r="I903" s="11">
        <v>686</v>
      </c>
      <c r="J903" s="225">
        <v>43410</v>
      </c>
      <c r="K903" s="225">
        <v>43410</v>
      </c>
      <c r="L903" s="11">
        <v>43</v>
      </c>
      <c r="M903" s="11">
        <v>47</v>
      </c>
      <c r="N903" s="11" t="s">
        <v>413</v>
      </c>
      <c r="O903" s="11">
        <v>10</v>
      </c>
      <c r="P903" s="11" t="s">
        <v>541</v>
      </c>
      <c r="Q903" s="11">
        <v>79396575</v>
      </c>
      <c r="R903" s="11" t="s">
        <v>453</v>
      </c>
      <c r="S903" s="26">
        <v>10043385</v>
      </c>
      <c r="T903" s="26"/>
      <c r="U903" s="26"/>
      <c r="V903" s="26">
        <v>10043385</v>
      </c>
      <c r="W903" s="11" t="str">
        <f>VLOOKUP(MONTH(J903),'PLANO DISPONIBILIDADES 28-04-20'!$W$2:$X$13,2,0)</f>
        <v>NOVIEMBRE</v>
      </c>
      <c r="X903" s="11" t="str">
        <f>VLOOKUP(L903,'PLANO PREDIS EJECUCIONES'!$J$2:$Y$217,16,0)</f>
        <v>3-3-1-15-07-43-7501-191</v>
      </c>
    </row>
    <row r="904" spans="1:24" x14ac:dyDescent="0.25">
      <c r="A904" s="11">
        <v>2018</v>
      </c>
      <c r="B904" s="11">
        <v>136</v>
      </c>
      <c r="C904" s="11">
        <v>1</v>
      </c>
      <c r="D904" s="11" t="s">
        <v>601</v>
      </c>
      <c r="E904" s="11" t="s">
        <v>890</v>
      </c>
      <c r="F904" s="11" t="s">
        <v>890</v>
      </c>
      <c r="G904" s="11" t="s">
        <v>542</v>
      </c>
      <c r="H904" s="11">
        <v>0</v>
      </c>
      <c r="I904" s="11">
        <v>687</v>
      </c>
      <c r="J904" s="225">
        <v>43410</v>
      </c>
      <c r="K904" s="225">
        <v>43410</v>
      </c>
      <c r="L904" s="11">
        <v>12</v>
      </c>
      <c r="M904" s="11">
        <v>84</v>
      </c>
      <c r="N904" s="11" t="s">
        <v>413</v>
      </c>
      <c r="O904" s="11">
        <v>18</v>
      </c>
      <c r="P904" s="11" t="s">
        <v>541</v>
      </c>
      <c r="Q904" s="11">
        <v>53080855</v>
      </c>
      <c r="R904" s="11" t="s">
        <v>434</v>
      </c>
      <c r="S904" s="26">
        <v>4017354</v>
      </c>
      <c r="T904" s="26"/>
      <c r="U904" s="26"/>
      <c r="V904" s="26">
        <v>4017354</v>
      </c>
      <c r="W904" s="11" t="str">
        <f>VLOOKUP(MONTH(J904),'PLANO DISPONIBILIDADES 28-04-20'!$W$2:$X$13,2,0)</f>
        <v>NOVIEMBRE</v>
      </c>
      <c r="X904" s="11" t="str">
        <f>VLOOKUP(L904,'PLANO PREDIS EJECUCIONES'!$J$2:$Y$217,16,0)</f>
        <v>3-3-1-15-07-43-7501-191</v>
      </c>
    </row>
    <row r="905" spans="1:24" x14ac:dyDescent="0.25">
      <c r="A905" s="11">
        <v>2018</v>
      </c>
      <c r="B905" s="11">
        <v>136</v>
      </c>
      <c r="C905" s="11">
        <v>1</v>
      </c>
      <c r="D905" s="11" t="s">
        <v>601</v>
      </c>
      <c r="E905" s="11" t="s">
        <v>890</v>
      </c>
      <c r="F905" s="11" t="s">
        <v>890</v>
      </c>
      <c r="G905" s="11" t="s">
        <v>542</v>
      </c>
      <c r="H905" s="11">
        <v>0</v>
      </c>
      <c r="I905" s="11">
        <v>690</v>
      </c>
      <c r="J905" s="225">
        <v>43410</v>
      </c>
      <c r="K905" s="225">
        <v>43410</v>
      </c>
      <c r="L905" s="11">
        <v>34</v>
      </c>
      <c r="M905" s="11">
        <v>79</v>
      </c>
      <c r="N905" s="11" t="s">
        <v>413</v>
      </c>
      <c r="O905" s="11">
        <v>29</v>
      </c>
      <c r="P905" s="11" t="s">
        <v>541</v>
      </c>
      <c r="Q905" s="11">
        <v>41424560</v>
      </c>
      <c r="R905" s="11" t="s">
        <v>444</v>
      </c>
      <c r="S905" s="26">
        <v>7365149</v>
      </c>
      <c r="T905" s="26"/>
      <c r="U905" s="26"/>
      <c r="V905" s="26">
        <v>7365149</v>
      </c>
      <c r="W905" s="11" t="str">
        <f>VLOOKUP(MONTH(J905),'PLANO DISPONIBILIDADES 28-04-20'!$W$2:$X$13,2,0)</f>
        <v>NOVIEMBRE</v>
      </c>
      <c r="X905" s="11" t="str">
        <f>VLOOKUP(L905,'PLANO PREDIS EJECUCIONES'!$J$2:$Y$217,16,0)</f>
        <v>3-3-1-15-07-43-7501-191</v>
      </c>
    </row>
    <row r="906" spans="1:24" x14ac:dyDescent="0.25">
      <c r="A906" s="11">
        <v>2018</v>
      </c>
      <c r="B906" s="11">
        <v>136</v>
      </c>
      <c r="C906" s="11">
        <v>1</v>
      </c>
      <c r="D906" s="11" t="s">
        <v>601</v>
      </c>
      <c r="E906" s="11" t="s">
        <v>890</v>
      </c>
      <c r="F906" s="11" t="s">
        <v>890</v>
      </c>
      <c r="G906" s="11" t="s">
        <v>542</v>
      </c>
      <c r="H906" s="11">
        <v>0</v>
      </c>
      <c r="I906" s="11">
        <v>695</v>
      </c>
      <c r="J906" s="225">
        <v>43410</v>
      </c>
      <c r="K906" s="225">
        <v>43410</v>
      </c>
      <c r="L906" s="11">
        <v>52</v>
      </c>
      <c r="M906" s="11">
        <v>18</v>
      </c>
      <c r="N906" s="11" t="s">
        <v>413</v>
      </c>
      <c r="O906" s="11">
        <v>55</v>
      </c>
      <c r="P906" s="11" t="s">
        <v>541</v>
      </c>
      <c r="Q906" s="11">
        <v>1118820062</v>
      </c>
      <c r="R906" s="11" t="s">
        <v>458</v>
      </c>
      <c r="S906" s="26">
        <v>7365149</v>
      </c>
      <c r="T906" s="26"/>
      <c r="U906" s="26"/>
      <c r="V906" s="26">
        <v>7365149</v>
      </c>
      <c r="W906" s="11" t="str">
        <f>VLOOKUP(MONTH(J906),'PLANO DISPONIBILIDADES 28-04-20'!$W$2:$X$13,2,0)</f>
        <v>NOVIEMBRE</v>
      </c>
      <c r="X906" s="11" t="str">
        <f>VLOOKUP(L906,'PLANO PREDIS EJECUCIONES'!$J$2:$Y$217,16,0)</f>
        <v>3-3-1-15-07-43-7501-191</v>
      </c>
    </row>
    <row r="907" spans="1:24" x14ac:dyDescent="0.25">
      <c r="A907" s="11">
        <v>2018</v>
      </c>
      <c r="B907" s="11">
        <v>136</v>
      </c>
      <c r="C907" s="11">
        <v>1</v>
      </c>
      <c r="D907" s="11" t="s">
        <v>601</v>
      </c>
      <c r="E907" s="11" t="s">
        <v>890</v>
      </c>
      <c r="F907" s="11" t="s">
        <v>890</v>
      </c>
      <c r="G907" s="11" t="s">
        <v>542</v>
      </c>
      <c r="H907" s="11">
        <v>0</v>
      </c>
      <c r="I907" s="11">
        <v>696</v>
      </c>
      <c r="J907" s="225">
        <v>43410</v>
      </c>
      <c r="K907" s="225">
        <v>43410</v>
      </c>
      <c r="L907" s="11">
        <v>39</v>
      </c>
      <c r="M907" s="11">
        <v>68</v>
      </c>
      <c r="N907" s="11" t="s">
        <v>413</v>
      </c>
      <c r="O907" s="11">
        <v>41</v>
      </c>
      <c r="P907" s="11" t="s">
        <v>541</v>
      </c>
      <c r="Q907" s="11">
        <v>79690696</v>
      </c>
      <c r="R907" s="11" t="s">
        <v>449</v>
      </c>
      <c r="S907" s="26">
        <v>10043385</v>
      </c>
      <c r="T907" s="26"/>
      <c r="U907" s="26"/>
      <c r="V907" s="26">
        <v>10043385</v>
      </c>
      <c r="W907" s="11" t="str">
        <f>VLOOKUP(MONTH(J907),'PLANO DISPONIBILIDADES 28-04-20'!$W$2:$X$13,2,0)</f>
        <v>NOVIEMBRE</v>
      </c>
      <c r="X907" s="11" t="str">
        <f>VLOOKUP(L907,'PLANO PREDIS EJECUCIONES'!$J$2:$Y$217,16,0)</f>
        <v>3-3-1-15-07-43-7501-191</v>
      </c>
    </row>
    <row r="908" spans="1:24" x14ac:dyDescent="0.25">
      <c r="A908" s="11">
        <v>2018</v>
      </c>
      <c r="B908" s="11">
        <v>136</v>
      </c>
      <c r="C908" s="11">
        <v>1</v>
      </c>
      <c r="D908" s="11" t="s">
        <v>601</v>
      </c>
      <c r="E908" s="11" t="s">
        <v>890</v>
      </c>
      <c r="F908" s="11" t="s">
        <v>890</v>
      </c>
      <c r="G908" s="11" t="s">
        <v>542</v>
      </c>
      <c r="H908" s="11">
        <v>0</v>
      </c>
      <c r="I908" s="11">
        <v>697</v>
      </c>
      <c r="J908" s="225">
        <v>43411</v>
      </c>
      <c r="K908" s="225">
        <v>43411</v>
      </c>
      <c r="L908" s="11">
        <v>46</v>
      </c>
      <c r="M908" s="11">
        <v>65</v>
      </c>
      <c r="N908" s="11" t="s">
        <v>413</v>
      </c>
      <c r="O908" s="11">
        <v>40</v>
      </c>
      <c r="P908" s="11" t="s">
        <v>541</v>
      </c>
      <c r="Q908" s="11">
        <v>39046947</v>
      </c>
      <c r="R908" s="11" t="s">
        <v>455</v>
      </c>
      <c r="S908" s="26">
        <v>10043385</v>
      </c>
      <c r="T908" s="26"/>
      <c r="U908" s="26"/>
      <c r="V908" s="26">
        <v>10043385</v>
      </c>
      <c r="W908" s="11" t="str">
        <f>VLOOKUP(MONTH(J908),'PLANO DISPONIBILIDADES 28-04-20'!$W$2:$X$13,2,0)</f>
        <v>NOVIEMBRE</v>
      </c>
      <c r="X908" s="11" t="str">
        <f>VLOOKUP(L908,'PLANO PREDIS EJECUCIONES'!$J$2:$Y$217,16,0)</f>
        <v>3-3-1-15-07-43-7501-191</v>
      </c>
    </row>
    <row r="909" spans="1:24" x14ac:dyDescent="0.25">
      <c r="A909" s="11">
        <v>2018</v>
      </c>
      <c r="B909" s="11">
        <v>136</v>
      </c>
      <c r="C909" s="11">
        <v>1</v>
      </c>
      <c r="D909" s="11" t="s">
        <v>601</v>
      </c>
      <c r="E909" s="11" t="s">
        <v>890</v>
      </c>
      <c r="F909" s="11" t="s">
        <v>890</v>
      </c>
      <c r="G909" s="11" t="s">
        <v>542</v>
      </c>
      <c r="H909" s="11">
        <v>0</v>
      </c>
      <c r="I909" s="11">
        <v>699</v>
      </c>
      <c r="J909" s="225">
        <v>43411</v>
      </c>
      <c r="K909" s="225">
        <v>43411</v>
      </c>
      <c r="L909" s="11">
        <v>42</v>
      </c>
      <c r="M909" s="11">
        <v>67</v>
      </c>
      <c r="N909" s="11" t="s">
        <v>413</v>
      </c>
      <c r="O909" s="11">
        <v>39</v>
      </c>
      <c r="P909" s="11" t="s">
        <v>541</v>
      </c>
      <c r="Q909" s="11">
        <v>79297972</v>
      </c>
      <c r="R909" s="11" t="s">
        <v>452</v>
      </c>
      <c r="S909" s="26">
        <v>10043385</v>
      </c>
      <c r="T909" s="26"/>
      <c r="U909" s="26"/>
      <c r="V909" s="26">
        <v>10043385</v>
      </c>
      <c r="W909" s="11" t="str">
        <f>VLOOKUP(MONTH(J909),'PLANO DISPONIBILIDADES 28-04-20'!$W$2:$X$13,2,0)</f>
        <v>NOVIEMBRE</v>
      </c>
      <c r="X909" s="11" t="str">
        <f>VLOOKUP(L909,'PLANO PREDIS EJECUCIONES'!$J$2:$Y$217,16,0)</f>
        <v>3-3-1-15-07-43-7501-191</v>
      </c>
    </row>
    <row r="910" spans="1:24" x14ac:dyDescent="0.25">
      <c r="A910" s="11">
        <v>2018</v>
      </c>
      <c r="B910" s="11">
        <v>136</v>
      </c>
      <c r="C910" s="11">
        <v>1</v>
      </c>
      <c r="D910" s="11" t="s">
        <v>601</v>
      </c>
      <c r="E910" s="11" t="s">
        <v>890</v>
      </c>
      <c r="F910" s="11" t="s">
        <v>890</v>
      </c>
      <c r="G910" s="11" t="s">
        <v>542</v>
      </c>
      <c r="H910" s="11">
        <v>0</v>
      </c>
      <c r="I910" s="11">
        <v>700</v>
      </c>
      <c r="J910" s="225">
        <v>43411</v>
      </c>
      <c r="K910" s="225">
        <v>43411</v>
      </c>
      <c r="L910" s="11">
        <v>49</v>
      </c>
      <c r="M910" s="11">
        <v>20</v>
      </c>
      <c r="N910" s="11" t="s">
        <v>413</v>
      </c>
      <c r="O910" s="11">
        <v>63</v>
      </c>
      <c r="P910" s="11" t="s">
        <v>541</v>
      </c>
      <c r="Q910" s="11">
        <v>80769128</v>
      </c>
      <c r="R910" s="11" t="s">
        <v>457</v>
      </c>
      <c r="S910" s="26">
        <v>9373826</v>
      </c>
      <c r="T910" s="26"/>
      <c r="U910" s="26"/>
      <c r="V910" s="26">
        <v>9373826</v>
      </c>
      <c r="W910" s="11" t="str">
        <f>VLOOKUP(MONTH(J910),'PLANO DISPONIBILIDADES 28-04-20'!$W$2:$X$13,2,0)</f>
        <v>NOVIEMBRE</v>
      </c>
      <c r="X910" s="11" t="str">
        <f>VLOOKUP(L910,'PLANO PREDIS EJECUCIONES'!$J$2:$Y$217,16,0)</f>
        <v>3-3-1-15-07-43-7501-191</v>
      </c>
    </row>
    <row r="911" spans="1:24" x14ac:dyDescent="0.25">
      <c r="A911" s="11">
        <v>2018</v>
      </c>
      <c r="B911" s="11">
        <v>136</v>
      </c>
      <c r="C911" s="11">
        <v>1</v>
      </c>
      <c r="D911" s="11" t="s">
        <v>601</v>
      </c>
      <c r="E911" s="11" t="s">
        <v>890</v>
      </c>
      <c r="F911" s="11" t="s">
        <v>890</v>
      </c>
      <c r="G911" s="11" t="s">
        <v>542</v>
      </c>
      <c r="H911" s="11">
        <v>0</v>
      </c>
      <c r="I911" s="11">
        <v>701</v>
      </c>
      <c r="J911" s="225">
        <v>43411</v>
      </c>
      <c r="K911" s="225">
        <v>43411</v>
      </c>
      <c r="L911" s="11">
        <v>38</v>
      </c>
      <c r="M911" s="11">
        <v>69</v>
      </c>
      <c r="N911" s="11" t="s">
        <v>413</v>
      </c>
      <c r="O911" s="11">
        <v>37</v>
      </c>
      <c r="P911" s="11" t="s">
        <v>541</v>
      </c>
      <c r="Q911" s="11">
        <v>1013631741</v>
      </c>
      <c r="R911" s="11" t="s">
        <v>448</v>
      </c>
      <c r="S911" s="26">
        <v>5356472</v>
      </c>
      <c r="T911" s="26"/>
      <c r="U911" s="26"/>
      <c r="V911" s="26">
        <v>5356472</v>
      </c>
      <c r="W911" s="11" t="str">
        <f>VLOOKUP(MONTH(J911),'PLANO DISPONIBILIDADES 28-04-20'!$W$2:$X$13,2,0)</f>
        <v>NOVIEMBRE</v>
      </c>
      <c r="X911" s="11" t="str">
        <f>VLOOKUP(L911,'PLANO PREDIS EJECUCIONES'!$J$2:$Y$217,16,0)</f>
        <v>3-3-1-15-07-43-7501-191</v>
      </c>
    </row>
    <row r="912" spans="1:24" x14ac:dyDescent="0.25">
      <c r="A912" s="11">
        <v>2018</v>
      </c>
      <c r="B912" s="11">
        <v>136</v>
      </c>
      <c r="C912" s="11">
        <v>1</v>
      </c>
      <c r="D912" s="11" t="s">
        <v>601</v>
      </c>
      <c r="E912" s="11" t="s">
        <v>890</v>
      </c>
      <c r="F912" s="11" t="s">
        <v>890</v>
      </c>
      <c r="G912" s="11" t="s">
        <v>542</v>
      </c>
      <c r="H912" s="11">
        <v>0</v>
      </c>
      <c r="I912" s="11">
        <v>702</v>
      </c>
      <c r="J912" s="225">
        <v>43411</v>
      </c>
      <c r="K912" s="225">
        <v>43411</v>
      </c>
      <c r="L912" s="11">
        <v>21</v>
      </c>
      <c r="M912" s="11">
        <v>70</v>
      </c>
      <c r="N912" s="11" t="s">
        <v>413</v>
      </c>
      <c r="O912" s="11">
        <v>43</v>
      </c>
      <c r="P912" s="11" t="s">
        <v>541</v>
      </c>
      <c r="Q912" s="11">
        <v>1019004199</v>
      </c>
      <c r="R912" s="11" t="s">
        <v>440</v>
      </c>
      <c r="S912" s="26">
        <v>4017354</v>
      </c>
      <c r="T912" s="26"/>
      <c r="U912" s="26"/>
      <c r="V912" s="26">
        <v>4017354</v>
      </c>
      <c r="W912" s="11" t="str">
        <f>VLOOKUP(MONTH(J912),'PLANO DISPONIBILIDADES 28-04-20'!$W$2:$X$13,2,0)</f>
        <v>NOVIEMBRE</v>
      </c>
      <c r="X912" s="11" t="str">
        <f>VLOOKUP(L912,'PLANO PREDIS EJECUCIONES'!$J$2:$Y$217,16,0)</f>
        <v>3-3-1-15-07-43-7501-191</v>
      </c>
    </row>
    <row r="913" spans="1:24" x14ac:dyDescent="0.25">
      <c r="A913" s="11">
        <v>2018</v>
      </c>
      <c r="B913" s="11">
        <v>136</v>
      </c>
      <c r="C913" s="11">
        <v>1</v>
      </c>
      <c r="D913" s="11" t="s">
        <v>601</v>
      </c>
      <c r="E913" s="11" t="s">
        <v>890</v>
      </c>
      <c r="F913" s="11" t="s">
        <v>890</v>
      </c>
      <c r="G913" s="11" t="s">
        <v>542</v>
      </c>
      <c r="H913" s="11">
        <v>0</v>
      </c>
      <c r="I913" s="11">
        <v>703</v>
      </c>
      <c r="J913" s="225">
        <v>43411</v>
      </c>
      <c r="K913" s="225">
        <v>43411</v>
      </c>
      <c r="L913" s="11">
        <v>40</v>
      </c>
      <c r="M913" s="11">
        <v>66</v>
      </c>
      <c r="N913" s="11" t="s">
        <v>413</v>
      </c>
      <c r="O913" s="11">
        <v>45</v>
      </c>
      <c r="P913" s="11" t="s">
        <v>541</v>
      </c>
      <c r="Q913" s="11">
        <v>79555368</v>
      </c>
      <c r="R913" s="11" t="s">
        <v>450</v>
      </c>
      <c r="S913" s="26">
        <v>8704267</v>
      </c>
      <c r="T913" s="26"/>
      <c r="U913" s="26"/>
      <c r="V913" s="26">
        <v>8704267</v>
      </c>
      <c r="W913" s="11" t="str">
        <f>VLOOKUP(MONTH(J913),'PLANO DISPONIBILIDADES 28-04-20'!$W$2:$X$13,2,0)</f>
        <v>NOVIEMBRE</v>
      </c>
      <c r="X913" s="11" t="str">
        <f>VLOOKUP(L913,'PLANO PREDIS EJECUCIONES'!$J$2:$Y$217,16,0)</f>
        <v>3-3-1-15-07-43-7501-191</v>
      </c>
    </row>
    <row r="914" spans="1:24" x14ac:dyDescent="0.25">
      <c r="A914" s="11">
        <v>2018</v>
      </c>
      <c r="B914" s="11">
        <v>136</v>
      </c>
      <c r="C914" s="11">
        <v>1</v>
      </c>
      <c r="D914" s="11" t="s">
        <v>601</v>
      </c>
      <c r="E914" s="11" t="s">
        <v>890</v>
      </c>
      <c r="F914" s="11" t="s">
        <v>890</v>
      </c>
      <c r="G914" s="11" t="s">
        <v>542</v>
      </c>
      <c r="H914" s="11">
        <v>0</v>
      </c>
      <c r="I914" s="11">
        <v>704</v>
      </c>
      <c r="J914" s="225">
        <v>43411</v>
      </c>
      <c r="K914" s="225">
        <v>43411</v>
      </c>
      <c r="L914" s="11">
        <v>44</v>
      </c>
      <c r="M914" s="11">
        <v>64</v>
      </c>
      <c r="N914" s="11" t="s">
        <v>413</v>
      </c>
      <c r="O914" s="11">
        <v>49</v>
      </c>
      <c r="P914" s="11" t="s">
        <v>541</v>
      </c>
      <c r="Q914" s="11">
        <v>79521789</v>
      </c>
      <c r="R914" s="11" t="s">
        <v>454</v>
      </c>
      <c r="S914" s="26">
        <v>10043385</v>
      </c>
      <c r="T914" s="26"/>
      <c r="U914" s="26"/>
      <c r="V914" s="26">
        <v>10043385</v>
      </c>
      <c r="W914" s="11" t="str">
        <f>VLOOKUP(MONTH(J914),'PLANO DISPONIBILIDADES 28-04-20'!$W$2:$X$13,2,0)</f>
        <v>NOVIEMBRE</v>
      </c>
      <c r="X914" s="11" t="str">
        <f>VLOOKUP(L914,'PLANO PREDIS EJECUCIONES'!$J$2:$Y$217,16,0)</f>
        <v>3-3-1-15-07-43-7501-191</v>
      </c>
    </row>
    <row r="915" spans="1:24" x14ac:dyDescent="0.25">
      <c r="A915" s="11">
        <v>2018</v>
      </c>
      <c r="B915" s="11">
        <v>136</v>
      </c>
      <c r="C915" s="11">
        <v>1</v>
      </c>
      <c r="D915" s="11" t="s">
        <v>601</v>
      </c>
      <c r="E915" s="11" t="s">
        <v>890</v>
      </c>
      <c r="F915" s="11" t="s">
        <v>890</v>
      </c>
      <c r="G915" s="11" t="s">
        <v>542</v>
      </c>
      <c r="H915" s="11">
        <v>0</v>
      </c>
      <c r="I915" s="11">
        <v>711</v>
      </c>
      <c r="J915" s="225">
        <v>43411</v>
      </c>
      <c r="K915" s="225">
        <v>43411</v>
      </c>
      <c r="L915" s="11">
        <v>37</v>
      </c>
      <c r="M915" s="11">
        <v>71</v>
      </c>
      <c r="N915" s="11" t="s">
        <v>413</v>
      </c>
      <c r="O915" s="11">
        <v>38</v>
      </c>
      <c r="P915" s="11" t="s">
        <v>541</v>
      </c>
      <c r="Q915" s="11">
        <v>1032370326</v>
      </c>
      <c r="R915" s="11" t="s">
        <v>447</v>
      </c>
      <c r="S915" s="26">
        <v>5356472</v>
      </c>
      <c r="T915" s="26"/>
      <c r="U915" s="26"/>
      <c r="V915" s="26">
        <v>5356472</v>
      </c>
      <c r="W915" s="11" t="str">
        <f>VLOOKUP(MONTH(J915),'PLANO DISPONIBILIDADES 28-04-20'!$W$2:$X$13,2,0)</f>
        <v>NOVIEMBRE</v>
      </c>
      <c r="X915" s="11" t="str">
        <f>VLOOKUP(L915,'PLANO PREDIS EJECUCIONES'!$J$2:$Y$217,16,0)</f>
        <v>3-3-1-15-07-43-7501-191</v>
      </c>
    </row>
    <row r="916" spans="1:24" x14ac:dyDescent="0.25">
      <c r="A916" s="11">
        <v>2018</v>
      </c>
      <c r="B916" s="11">
        <v>136</v>
      </c>
      <c r="C916" s="11">
        <v>1</v>
      </c>
      <c r="D916" s="11" t="s">
        <v>601</v>
      </c>
      <c r="E916" s="11" t="s">
        <v>890</v>
      </c>
      <c r="F916" s="11" t="s">
        <v>890</v>
      </c>
      <c r="G916" s="11" t="s">
        <v>542</v>
      </c>
      <c r="H916" s="11">
        <v>0</v>
      </c>
      <c r="I916" s="11">
        <v>724</v>
      </c>
      <c r="J916" s="225">
        <v>43413</v>
      </c>
      <c r="K916" s="225">
        <v>43413</v>
      </c>
      <c r="L916" s="11">
        <v>8</v>
      </c>
      <c r="M916" s="11">
        <v>17</v>
      </c>
      <c r="N916" s="11" t="s">
        <v>413</v>
      </c>
      <c r="O916" s="11">
        <v>1</v>
      </c>
      <c r="P916" s="11" t="s">
        <v>541</v>
      </c>
      <c r="Q916" s="11">
        <v>80778170</v>
      </c>
      <c r="R916" s="11" t="s">
        <v>431</v>
      </c>
      <c r="S916" s="26">
        <v>8704267</v>
      </c>
      <c r="T916" s="26"/>
      <c r="U916" s="26"/>
      <c r="V916" s="26">
        <v>8704267</v>
      </c>
      <c r="W916" s="11" t="str">
        <f>VLOOKUP(MONTH(J916),'PLANO DISPONIBILIDADES 28-04-20'!$W$2:$X$13,2,0)</f>
        <v>NOVIEMBRE</v>
      </c>
      <c r="X916" s="11" t="str">
        <f>VLOOKUP(L916,'PLANO PREDIS EJECUCIONES'!$J$2:$Y$217,16,0)</f>
        <v>3-3-1-15-07-43-7501-191</v>
      </c>
    </row>
    <row r="917" spans="1:24" x14ac:dyDescent="0.25">
      <c r="A917" s="11">
        <v>2018</v>
      </c>
      <c r="B917" s="11">
        <v>136</v>
      </c>
      <c r="C917" s="11">
        <v>1</v>
      </c>
      <c r="D917" s="11" t="s">
        <v>601</v>
      </c>
      <c r="E917" s="11" t="s">
        <v>890</v>
      </c>
      <c r="F917" s="11" t="s">
        <v>890</v>
      </c>
      <c r="G917" s="11" t="s">
        <v>542</v>
      </c>
      <c r="H917" s="11">
        <v>0</v>
      </c>
      <c r="I917" s="11">
        <v>728</v>
      </c>
      <c r="J917" s="225">
        <v>43413</v>
      </c>
      <c r="K917" s="225">
        <v>43413</v>
      </c>
      <c r="L917" s="11">
        <v>41</v>
      </c>
      <c r="M917" s="11">
        <v>77</v>
      </c>
      <c r="N917" s="11" t="s">
        <v>413</v>
      </c>
      <c r="O917" s="11">
        <v>30</v>
      </c>
      <c r="P917" s="11" t="s">
        <v>541</v>
      </c>
      <c r="Q917" s="11">
        <v>79964160</v>
      </c>
      <c r="R917" s="11" t="s">
        <v>451</v>
      </c>
      <c r="S917" s="26">
        <v>10043385</v>
      </c>
      <c r="T917" s="26"/>
      <c r="U917" s="26"/>
      <c r="V917" s="26">
        <v>10043385</v>
      </c>
      <c r="W917" s="11" t="str">
        <f>VLOOKUP(MONTH(J917),'PLANO DISPONIBILIDADES 28-04-20'!$W$2:$X$13,2,0)</f>
        <v>NOVIEMBRE</v>
      </c>
      <c r="X917" s="11" t="str">
        <f>VLOOKUP(L917,'PLANO PREDIS EJECUCIONES'!$J$2:$Y$217,16,0)</f>
        <v>3-3-1-15-07-43-7501-191</v>
      </c>
    </row>
    <row r="918" spans="1:24" x14ac:dyDescent="0.25">
      <c r="A918" s="11">
        <v>2018</v>
      </c>
      <c r="B918" s="11">
        <v>136</v>
      </c>
      <c r="C918" s="11">
        <v>1</v>
      </c>
      <c r="D918" s="11" t="s">
        <v>601</v>
      </c>
      <c r="E918" s="11" t="s">
        <v>890</v>
      </c>
      <c r="F918" s="11" t="s">
        <v>890</v>
      </c>
      <c r="G918" s="11" t="s">
        <v>542</v>
      </c>
      <c r="H918" s="11">
        <v>0</v>
      </c>
      <c r="I918" s="11">
        <v>729</v>
      </c>
      <c r="J918" s="225">
        <v>43413</v>
      </c>
      <c r="K918" s="225">
        <v>43413</v>
      </c>
      <c r="L918" s="11">
        <v>138</v>
      </c>
      <c r="M918" s="11">
        <v>157</v>
      </c>
      <c r="N918" s="11" t="s">
        <v>413</v>
      </c>
      <c r="O918" s="11">
        <v>100</v>
      </c>
      <c r="P918" s="11" t="s">
        <v>541</v>
      </c>
      <c r="Q918" s="11">
        <v>52829099</v>
      </c>
      <c r="R918" s="11" t="s">
        <v>437</v>
      </c>
      <c r="S918" s="26">
        <v>7365149</v>
      </c>
      <c r="T918" s="26"/>
      <c r="U918" s="26"/>
      <c r="V918" s="26">
        <v>7365149</v>
      </c>
      <c r="W918" s="11" t="str">
        <f>VLOOKUP(MONTH(J918),'PLANO DISPONIBILIDADES 28-04-20'!$W$2:$X$13,2,0)</f>
        <v>NOVIEMBRE</v>
      </c>
      <c r="X918" s="11" t="str">
        <f>VLOOKUP(L918,'PLANO PREDIS EJECUCIONES'!$J$2:$Y$217,16,0)</f>
        <v>3-3-1-15-07-43-7501-191</v>
      </c>
    </row>
    <row r="919" spans="1:24" x14ac:dyDescent="0.25">
      <c r="A919" s="11">
        <v>2018</v>
      </c>
      <c r="B919" s="11">
        <v>136</v>
      </c>
      <c r="C919" s="11">
        <v>1</v>
      </c>
      <c r="D919" s="11" t="s">
        <v>601</v>
      </c>
      <c r="E919" s="11" t="s">
        <v>890</v>
      </c>
      <c r="F919" s="11" t="s">
        <v>890</v>
      </c>
      <c r="G919" s="11" t="s">
        <v>542</v>
      </c>
      <c r="H919" s="11">
        <v>0</v>
      </c>
      <c r="I919" s="11">
        <v>730</v>
      </c>
      <c r="J919" s="225">
        <v>43413</v>
      </c>
      <c r="K919" s="225">
        <v>43413</v>
      </c>
      <c r="L919" s="11">
        <v>63</v>
      </c>
      <c r="M919" s="11">
        <v>94</v>
      </c>
      <c r="N919" s="11" t="s">
        <v>439</v>
      </c>
      <c r="O919" s="11">
        <v>71</v>
      </c>
      <c r="P919" s="11" t="s">
        <v>541</v>
      </c>
      <c r="Q919" s="11">
        <v>1032449028</v>
      </c>
      <c r="R919" s="11" t="s">
        <v>462</v>
      </c>
      <c r="S919" s="26">
        <v>2678236</v>
      </c>
      <c r="T919" s="26"/>
      <c r="U919" s="26"/>
      <c r="V919" s="26">
        <v>2678236</v>
      </c>
      <c r="W919" s="11" t="str">
        <f>VLOOKUP(MONTH(J919),'PLANO DISPONIBILIDADES 28-04-20'!$W$2:$X$13,2,0)</f>
        <v>NOVIEMBRE</v>
      </c>
      <c r="X919" s="11" t="str">
        <f>VLOOKUP(L919,'PLANO PREDIS EJECUCIONES'!$J$2:$Y$217,16,0)</f>
        <v>3-3-1-15-07-43-7501-191</v>
      </c>
    </row>
    <row r="920" spans="1:24" x14ac:dyDescent="0.25">
      <c r="A920" s="11">
        <v>2018</v>
      </c>
      <c r="B920" s="11">
        <v>136</v>
      </c>
      <c r="C920" s="11">
        <v>1</v>
      </c>
      <c r="D920" s="11" t="s">
        <v>601</v>
      </c>
      <c r="E920" s="11" t="s">
        <v>890</v>
      </c>
      <c r="F920" s="11" t="s">
        <v>890</v>
      </c>
      <c r="G920" s="11" t="s">
        <v>542</v>
      </c>
      <c r="H920" s="11">
        <v>0</v>
      </c>
      <c r="I920" s="11">
        <v>732</v>
      </c>
      <c r="J920" s="225">
        <v>43413</v>
      </c>
      <c r="K920" s="225">
        <v>43413</v>
      </c>
      <c r="L920" s="11">
        <v>53</v>
      </c>
      <c r="M920" s="11">
        <v>19</v>
      </c>
      <c r="N920" s="11" t="s">
        <v>413</v>
      </c>
      <c r="O920" s="11">
        <v>62</v>
      </c>
      <c r="P920" s="11" t="s">
        <v>541</v>
      </c>
      <c r="Q920" s="11">
        <v>73134102</v>
      </c>
      <c r="R920" s="11" t="s">
        <v>460</v>
      </c>
      <c r="S920" s="26">
        <v>10043385</v>
      </c>
      <c r="T920" s="26"/>
      <c r="U920" s="26"/>
      <c r="V920" s="26">
        <v>10043385</v>
      </c>
      <c r="W920" s="11" t="str">
        <f>VLOOKUP(MONTH(J920),'PLANO DISPONIBILIDADES 28-04-20'!$W$2:$X$13,2,0)</f>
        <v>NOVIEMBRE</v>
      </c>
      <c r="X920" s="11" t="str">
        <f>VLOOKUP(L920,'PLANO PREDIS EJECUCIONES'!$J$2:$Y$217,16,0)</f>
        <v>3-3-1-15-07-43-7501-191</v>
      </c>
    </row>
    <row r="921" spans="1:24" x14ac:dyDescent="0.25">
      <c r="A921" s="11">
        <v>2018</v>
      </c>
      <c r="B921" s="11">
        <v>136</v>
      </c>
      <c r="C921" s="11">
        <v>1</v>
      </c>
      <c r="D921" s="11" t="s">
        <v>601</v>
      </c>
      <c r="E921" s="11" t="s">
        <v>890</v>
      </c>
      <c r="F921" s="11" t="s">
        <v>890</v>
      </c>
      <c r="G921" s="11" t="s">
        <v>542</v>
      </c>
      <c r="H921" s="11">
        <v>0</v>
      </c>
      <c r="I921" s="11">
        <v>733</v>
      </c>
      <c r="J921" s="225">
        <v>43413</v>
      </c>
      <c r="K921" s="225">
        <v>43413</v>
      </c>
      <c r="L921" s="11">
        <v>136</v>
      </c>
      <c r="M921" s="11">
        <v>155</v>
      </c>
      <c r="N921" s="11" t="s">
        <v>413</v>
      </c>
      <c r="O921" s="11">
        <v>73</v>
      </c>
      <c r="P921" s="11" t="s">
        <v>541</v>
      </c>
      <c r="Q921" s="11">
        <v>79574305</v>
      </c>
      <c r="R921" s="11" t="s">
        <v>465</v>
      </c>
      <c r="S921" s="26">
        <v>10043385</v>
      </c>
      <c r="T921" s="26"/>
      <c r="U921" s="26"/>
      <c r="V921" s="26">
        <v>10043385</v>
      </c>
      <c r="W921" s="11" t="str">
        <f>VLOOKUP(MONTH(J921),'PLANO DISPONIBILIDADES 28-04-20'!$W$2:$X$13,2,0)</f>
        <v>NOVIEMBRE</v>
      </c>
      <c r="X921" s="11" t="str">
        <f>VLOOKUP(L921,'PLANO PREDIS EJECUCIONES'!$J$2:$Y$217,16,0)</f>
        <v>3-3-1-15-07-43-7501-191</v>
      </c>
    </row>
    <row r="922" spans="1:24" x14ac:dyDescent="0.25">
      <c r="A922" s="11">
        <v>2018</v>
      </c>
      <c r="B922" s="11">
        <v>136</v>
      </c>
      <c r="C922" s="11">
        <v>1</v>
      </c>
      <c r="D922" s="11" t="s">
        <v>601</v>
      </c>
      <c r="E922" s="11" t="s">
        <v>890</v>
      </c>
      <c r="F922" s="11" t="s">
        <v>890</v>
      </c>
      <c r="G922" s="11" t="s">
        <v>542</v>
      </c>
      <c r="H922" s="11">
        <v>0</v>
      </c>
      <c r="I922" s="11">
        <v>740</v>
      </c>
      <c r="J922" s="225">
        <v>43418</v>
      </c>
      <c r="K922" s="225">
        <v>43418</v>
      </c>
      <c r="L922" s="11">
        <v>114</v>
      </c>
      <c r="M922" s="11">
        <v>115</v>
      </c>
      <c r="N922" s="11" t="s">
        <v>491</v>
      </c>
      <c r="O922" s="11">
        <v>88</v>
      </c>
      <c r="P922" s="11" t="s">
        <v>543</v>
      </c>
      <c r="Q922" s="11">
        <v>830078025</v>
      </c>
      <c r="R922" s="11" t="s">
        <v>647</v>
      </c>
      <c r="S922" s="26">
        <v>72065370</v>
      </c>
      <c r="T922" s="26"/>
      <c r="U922" s="26"/>
      <c r="V922" s="26">
        <v>72065370</v>
      </c>
      <c r="W922" s="11" t="str">
        <f>VLOOKUP(MONTH(J922),'PLANO DISPONIBILIDADES 28-04-20'!$W$2:$X$13,2,0)</f>
        <v>NOVIEMBRE</v>
      </c>
      <c r="X922" s="11" t="str">
        <f>VLOOKUP(L922,'PLANO PREDIS EJECUCIONES'!$J$2:$Y$217,16,0)</f>
        <v>3-3-1-15-07-43-7501-191</v>
      </c>
    </row>
    <row r="923" spans="1:24" x14ac:dyDescent="0.25">
      <c r="A923" s="11">
        <v>2018</v>
      </c>
      <c r="B923" s="11">
        <v>136</v>
      </c>
      <c r="C923" s="11">
        <v>1</v>
      </c>
      <c r="D923" s="11" t="s">
        <v>601</v>
      </c>
      <c r="E923" s="11" t="s">
        <v>890</v>
      </c>
      <c r="F923" s="11" t="s">
        <v>890</v>
      </c>
      <c r="G923" s="11" t="s">
        <v>542</v>
      </c>
      <c r="H923" s="11">
        <v>0</v>
      </c>
      <c r="I923" s="11">
        <v>750</v>
      </c>
      <c r="J923" s="225">
        <v>43418</v>
      </c>
      <c r="K923" s="225">
        <v>43418</v>
      </c>
      <c r="L923" s="11">
        <v>35</v>
      </c>
      <c r="M923" s="11">
        <v>82</v>
      </c>
      <c r="N923" s="11" t="s">
        <v>439</v>
      </c>
      <c r="O923" s="11">
        <v>35</v>
      </c>
      <c r="P923" s="11" t="s">
        <v>541</v>
      </c>
      <c r="Q923" s="11">
        <v>51848008</v>
      </c>
      <c r="R923" s="11" t="s">
        <v>545</v>
      </c>
      <c r="S923" s="26">
        <v>2678236</v>
      </c>
      <c r="T923" s="26"/>
      <c r="U923" s="26"/>
      <c r="V923" s="26">
        <v>2678236</v>
      </c>
      <c r="W923" s="11" t="str">
        <f>VLOOKUP(MONTH(J923),'PLANO DISPONIBILIDADES 28-04-20'!$W$2:$X$13,2,0)</f>
        <v>NOVIEMBRE</v>
      </c>
      <c r="X923" s="11" t="str">
        <f>VLOOKUP(L923,'PLANO PREDIS EJECUCIONES'!$J$2:$Y$217,16,0)</f>
        <v>3-3-1-15-07-43-7501-191</v>
      </c>
    </row>
    <row r="924" spans="1:24" x14ac:dyDescent="0.25">
      <c r="A924" s="11">
        <v>2018</v>
      </c>
      <c r="B924" s="11">
        <v>136</v>
      </c>
      <c r="C924" s="11">
        <v>1</v>
      </c>
      <c r="D924" s="11" t="s">
        <v>601</v>
      </c>
      <c r="E924" s="11" t="s">
        <v>890</v>
      </c>
      <c r="F924" s="11" t="s">
        <v>890</v>
      </c>
      <c r="G924" s="11" t="s">
        <v>542</v>
      </c>
      <c r="H924" s="11">
        <v>0</v>
      </c>
      <c r="I924" s="11">
        <v>751</v>
      </c>
      <c r="J924" s="225">
        <v>43418</v>
      </c>
      <c r="K924" s="225">
        <v>43418</v>
      </c>
      <c r="L924" s="11">
        <v>36</v>
      </c>
      <c r="M924" s="11">
        <v>85</v>
      </c>
      <c r="N924" s="11" t="s">
        <v>413</v>
      </c>
      <c r="O924" s="11">
        <v>36</v>
      </c>
      <c r="P924" s="11" t="s">
        <v>541</v>
      </c>
      <c r="Q924" s="11">
        <v>80415506</v>
      </c>
      <c r="R924" s="11" t="s">
        <v>446</v>
      </c>
      <c r="S924" s="26">
        <v>10043385</v>
      </c>
      <c r="T924" s="26"/>
      <c r="U924" s="26"/>
      <c r="V924" s="26">
        <v>10043385</v>
      </c>
      <c r="W924" s="11" t="str">
        <f>VLOOKUP(MONTH(J924),'PLANO DISPONIBILIDADES 28-04-20'!$W$2:$X$13,2,0)</f>
        <v>NOVIEMBRE</v>
      </c>
      <c r="X924" s="11" t="str">
        <f>VLOOKUP(L924,'PLANO PREDIS EJECUCIONES'!$J$2:$Y$217,16,0)</f>
        <v>3-3-1-15-07-43-7501-191</v>
      </c>
    </row>
    <row r="925" spans="1:24" x14ac:dyDescent="0.25">
      <c r="A925" s="11">
        <v>2018</v>
      </c>
      <c r="B925" s="11">
        <v>136</v>
      </c>
      <c r="C925" s="11">
        <v>1</v>
      </c>
      <c r="D925" s="11" t="s">
        <v>601</v>
      </c>
      <c r="E925" s="11" t="s">
        <v>890</v>
      </c>
      <c r="F925" s="11" t="s">
        <v>890</v>
      </c>
      <c r="G925" s="11" t="s">
        <v>542</v>
      </c>
      <c r="H925" s="11">
        <v>0</v>
      </c>
      <c r="I925" s="11">
        <v>752</v>
      </c>
      <c r="J925" s="225">
        <v>43418</v>
      </c>
      <c r="K925" s="225">
        <v>43418</v>
      </c>
      <c r="L925" s="11">
        <v>31</v>
      </c>
      <c r="M925" s="11">
        <v>16</v>
      </c>
      <c r="N925" s="11" t="s">
        <v>413</v>
      </c>
      <c r="O925" s="11">
        <v>17</v>
      </c>
      <c r="P925" s="11" t="s">
        <v>541</v>
      </c>
      <c r="Q925" s="11">
        <v>51818608</v>
      </c>
      <c r="R925" s="11" t="s">
        <v>544</v>
      </c>
      <c r="S925" s="26">
        <v>10043385</v>
      </c>
      <c r="T925" s="26"/>
      <c r="U925" s="26"/>
      <c r="V925" s="26">
        <v>10043385</v>
      </c>
      <c r="W925" s="11" t="str">
        <f>VLOOKUP(MONTH(J925),'PLANO DISPONIBILIDADES 28-04-20'!$W$2:$X$13,2,0)</f>
        <v>NOVIEMBRE</v>
      </c>
      <c r="X925" s="11" t="str">
        <f>VLOOKUP(L925,'PLANO PREDIS EJECUCIONES'!$J$2:$Y$217,16,0)</f>
        <v>3-3-1-15-07-43-7501-191</v>
      </c>
    </row>
    <row r="926" spans="1:24" x14ac:dyDescent="0.25">
      <c r="A926" s="11">
        <v>2018</v>
      </c>
      <c r="B926" s="11">
        <v>136</v>
      </c>
      <c r="C926" s="11">
        <v>1</v>
      </c>
      <c r="D926" s="11" t="s">
        <v>601</v>
      </c>
      <c r="E926" s="11" t="s">
        <v>890</v>
      </c>
      <c r="F926" s="11" t="s">
        <v>890</v>
      </c>
      <c r="G926" s="11" t="s">
        <v>542</v>
      </c>
      <c r="H926" s="11">
        <v>0</v>
      </c>
      <c r="I926" s="11">
        <v>755</v>
      </c>
      <c r="J926" s="225">
        <v>43418</v>
      </c>
      <c r="K926" s="225">
        <v>43418</v>
      </c>
      <c r="L926" s="11">
        <v>11</v>
      </c>
      <c r="M926" s="11">
        <v>48</v>
      </c>
      <c r="N926" s="11" t="s">
        <v>413</v>
      </c>
      <c r="O926" s="11">
        <v>14</v>
      </c>
      <c r="P926" s="11" t="s">
        <v>541</v>
      </c>
      <c r="Q926" s="11">
        <v>36302955</v>
      </c>
      <c r="R926" s="11" t="s">
        <v>433</v>
      </c>
      <c r="S926" s="26">
        <v>10043385</v>
      </c>
      <c r="T926" s="26"/>
      <c r="U926" s="26"/>
      <c r="V926" s="26">
        <v>10043385</v>
      </c>
      <c r="W926" s="11" t="str">
        <f>VLOOKUP(MONTH(J926),'PLANO DISPONIBILIDADES 28-04-20'!$W$2:$X$13,2,0)</f>
        <v>NOVIEMBRE</v>
      </c>
      <c r="X926" s="11" t="str">
        <f>VLOOKUP(L926,'PLANO PREDIS EJECUCIONES'!$J$2:$Y$217,16,0)</f>
        <v>3-3-1-15-07-43-7501-191</v>
      </c>
    </row>
    <row r="927" spans="1:24" x14ac:dyDescent="0.25">
      <c r="A927" s="11">
        <v>2018</v>
      </c>
      <c r="B927" s="11">
        <v>136</v>
      </c>
      <c r="C927" s="11">
        <v>1</v>
      </c>
      <c r="D927" s="11" t="s">
        <v>601</v>
      </c>
      <c r="E927" s="11" t="s">
        <v>890</v>
      </c>
      <c r="F927" s="11" t="s">
        <v>890</v>
      </c>
      <c r="G927" s="11" t="s">
        <v>542</v>
      </c>
      <c r="H927" s="11">
        <v>0</v>
      </c>
      <c r="I927" s="11">
        <v>756</v>
      </c>
      <c r="J927" s="225">
        <v>43418</v>
      </c>
      <c r="K927" s="225">
        <v>43418</v>
      </c>
      <c r="L927" s="11">
        <v>66</v>
      </c>
      <c r="M927" s="11">
        <v>78</v>
      </c>
      <c r="N927" s="11" t="s">
        <v>413</v>
      </c>
      <c r="O927" s="11">
        <v>78</v>
      </c>
      <c r="P927" s="11" t="s">
        <v>543</v>
      </c>
      <c r="Q927" s="11">
        <v>900368799</v>
      </c>
      <c r="R927" s="11" t="s">
        <v>463</v>
      </c>
      <c r="S927" s="26">
        <v>10043385</v>
      </c>
      <c r="T927" s="26"/>
      <c r="U927" s="26"/>
      <c r="V927" s="26">
        <v>10043385</v>
      </c>
      <c r="W927" s="11" t="str">
        <f>VLOOKUP(MONTH(J927),'PLANO DISPONIBILIDADES 28-04-20'!$W$2:$X$13,2,0)</f>
        <v>NOVIEMBRE</v>
      </c>
      <c r="X927" s="11" t="str">
        <f>VLOOKUP(L927,'PLANO PREDIS EJECUCIONES'!$J$2:$Y$217,16,0)</f>
        <v>3-3-1-15-07-43-7501-191</v>
      </c>
    </row>
    <row r="928" spans="1:24" x14ac:dyDescent="0.25">
      <c r="A928" s="11">
        <v>2018</v>
      </c>
      <c r="B928" s="11">
        <v>136</v>
      </c>
      <c r="C928" s="11">
        <v>1</v>
      </c>
      <c r="D928" s="11" t="s">
        <v>601</v>
      </c>
      <c r="E928" s="11" t="s">
        <v>890</v>
      </c>
      <c r="F928" s="11" t="s">
        <v>890</v>
      </c>
      <c r="G928" s="11" t="s">
        <v>542</v>
      </c>
      <c r="H928" s="11">
        <v>0</v>
      </c>
      <c r="I928" s="11">
        <v>760</v>
      </c>
      <c r="J928" s="225">
        <v>43425</v>
      </c>
      <c r="K928" s="225">
        <v>43425</v>
      </c>
      <c r="L928" s="11">
        <v>147</v>
      </c>
      <c r="M928" s="11">
        <v>162</v>
      </c>
      <c r="N928" s="11" t="s">
        <v>413</v>
      </c>
      <c r="O928" s="11">
        <v>105</v>
      </c>
      <c r="P928" s="11" t="s">
        <v>541</v>
      </c>
      <c r="Q928" s="11">
        <v>11343988</v>
      </c>
      <c r="R928" s="11" t="s">
        <v>737</v>
      </c>
      <c r="S928" s="26">
        <v>10043385</v>
      </c>
      <c r="T928" s="26"/>
      <c r="U928" s="26"/>
      <c r="V928" s="26">
        <v>10043385</v>
      </c>
      <c r="W928" s="11" t="str">
        <f>VLOOKUP(MONTH(J928),'PLANO DISPONIBILIDADES 28-04-20'!$W$2:$X$13,2,0)</f>
        <v>NOVIEMBRE</v>
      </c>
      <c r="X928" s="11" t="str">
        <f>VLOOKUP(L928,'PLANO PREDIS EJECUCIONES'!$J$2:$Y$217,16,0)</f>
        <v>3-3-1-15-07-43-7501-191</v>
      </c>
    </row>
    <row r="929" spans="1:24" x14ac:dyDescent="0.25">
      <c r="A929" s="11">
        <v>2018</v>
      </c>
      <c r="B929" s="11">
        <v>136</v>
      </c>
      <c r="C929" s="11">
        <v>1</v>
      </c>
      <c r="D929" s="11" t="s">
        <v>601</v>
      </c>
      <c r="E929" s="11" t="s">
        <v>890</v>
      </c>
      <c r="F929" s="11" t="s">
        <v>890</v>
      </c>
      <c r="G929" s="11" t="s">
        <v>542</v>
      </c>
      <c r="H929" s="11">
        <v>0</v>
      </c>
      <c r="I929" s="11">
        <v>762</v>
      </c>
      <c r="J929" s="225">
        <v>43427</v>
      </c>
      <c r="K929" s="225">
        <v>43427</v>
      </c>
      <c r="L929" s="11">
        <v>13</v>
      </c>
      <c r="M929" s="11">
        <v>80</v>
      </c>
      <c r="N929" s="11" t="s">
        <v>413</v>
      </c>
      <c r="O929" s="11">
        <v>19</v>
      </c>
      <c r="P929" s="11" t="s">
        <v>541</v>
      </c>
      <c r="Q929" s="11">
        <v>39691668</v>
      </c>
      <c r="R929" s="11" t="s">
        <v>675</v>
      </c>
      <c r="S929" s="26">
        <v>10043385</v>
      </c>
      <c r="T929" s="26"/>
      <c r="U929" s="26"/>
      <c r="V929" s="26">
        <v>10043385</v>
      </c>
      <c r="W929" s="11" t="str">
        <f>VLOOKUP(MONTH(J929),'PLANO DISPONIBILIDADES 28-04-20'!$W$2:$X$13,2,0)</f>
        <v>NOVIEMBRE</v>
      </c>
      <c r="X929" s="11" t="str">
        <f>VLOOKUP(L929,'PLANO PREDIS EJECUCIONES'!$J$2:$Y$217,16,0)</f>
        <v>3-3-1-15-07-43-7501-191</v>
      </c>
    </row>
    <row r="930" spans="1:24" x14ac:dyDescent="0.25">
      <c r="A930" s="11">
        <v>2018</v>
      </c>
      <c r="B930" s="11">
        <v>136</v>
      </c>
      <c r="C930" s="11">
        <v>1</v>
      </c>
      <c r="D930" s="11" t="s">
        <v>601</v>
      </c>
      <c r="E930" s="11" t="s">
        <v>890</v>
      </c>
      <c r="F930" s="11" t="s">
        <v>890</v>
      </c>
      <c r="G930" s="11" t="s">
        <v>542</v>
      </c>
      <c r="H930" s="11">
        <v>0</v>
      </c>
      <c r="I930" s="11">
        <v>765</v>
      </c>
      <c r="J930" s="225">
        <v>43426</v>
      </c>
      <c r="K930" s="225">
        <v>43426</v>
      </c>
      <c r="L930" s="11">
        <v>146</v>
      </c>
      <c r="M930" s="11">
        <v>160</v>
      </c>
      <c r="N930" s="11" t="s">
        <v>413</v>
      </c>
      <c r="O930" s="11">
        <v>104</v>
      </c>
      <c r="P930" s="11" t="s">
        <v>541</v>
      </c>
      <c r="Q930" s="11">
        <v>8646253</v>
      </c>
      <c r="R930" s="11" t="s">
        <v>736</v>
      </c>
      <c r="S930" s="26">
        <v>7365149</v>
      </c>
      <c r="T930" s="26"/>
      <c r="U930" s="26"/>
      <c r="V930" s="26">
        <v>7365149</v>
      </c>
      <c r="W930" s="11" t="str">
        <f>VLOOKUP(MONTH(J930),'PLANO DISPONIBILIDADES 28-04-20'!$W$2:$X$13,2,0)</f>
        <v>NOVIEMBRE</v>
      </c>
      <c r="X930" s="11" t="str">
        <f>VLOOKUP(L930,'PLANO PREDIS EJECUCIONES'!$J$2:$Y$217,16,0)</f>
        <v>3-3-1-15-07-43-7501-191</v>
      </c>
    </row>
    <row r="931" spans="1:24" x14ac:dyDescent="0.25">
      <c r="A931" s="11">
        <v>2018</v>
      </c>
      <c r="B931" s="11">
        <v>136</v>
      </c>
      <c r="C931" s="11">
        <v>1</v>
      </c>
      <c r="D931" s="11" t="s">
        <v>601</v>
      </c>
      <c r="E931" s="11" t="s">
        <v>890</v>
      </c>
      <c r="F931" s="11" t="s">
        <v>890</v>
      </c>
      <c r="G931" s="11" t="s">
        <v>542</v>
      </c>
      <c r="H931" s="11">
        <v>0</v>
      </c>
      <c r="I931" s="11">
        <v>774</v>
      </c>
      <c r="J931" s="225">
        <v>43439</v>
      </c>
      <c r="K931" s="225">
        <v>43439</v>
      </c>
      <c r="L931" s="11">
        <v>12</v>
      </c>
      <c r="M931" s="11">
        <v>84</v>
      </c>
      <c r="N931" s="11" t="s">
        <v>413</v>
      </c>
      <c r="O931" s="11">
        <v>18</v>
      </c>
      <c r="P931" s="11" t="s">
        <v>541</v>
      </c>
      <c r="Q931" s="11">
        <v>53080855</v>
      </c>
      <c r="R931" s="11" t="s">
        <v>434</v>
      </c>
      <c r="S931" s="26">
        <v>4017354</v>
      </c>
      <c r="T931" s="26"/>
      <c r="U931" s="26"/>
      <c r="V931" s="26">
        <v>4017354</v>
      </c>
      <c r="W931" s="11" t="str">
        <f>VLOOKUP(MONTH(J931),'PLANO DISPONIBILIDADES 28-04-20'!$W$2:$X$13,2,0)</f>
        <v>DICIEMBRE</v>
      </c>
      <c r="X931" s="11" t="str">
        <f>VLOOKUP(L931,'PLANO PREDIS EJECUCIONES'!$J$2:$Y$217,16,0)</f>
        <v>3-3-1-15-07-43-7501-191</v>
      </c>
    </row>
    <row r="932" spans="1:24" x14ac:dyDescent="0.25">
      <c r="A932" s="11">
        <v>2018</v>
      </c>
      <c r="B932" s="11">
        <v>136</v>
      </c>
      <c r="C932" s="11">
        <v>1</v>
      </c>
      <c r="D932" s="11" t="s">
        <v>601</v>
      </c>
      <c r="E932" s="11" t="s">
        <v>890</v>
      </c>
      <c r="F932" s="11" t="s">
        <v>890</v>
      </c>
      <c r="G932" s="11" t="s">
        <v>542</v>
      </c>
      <c r="H932" s="11">
        <v>0</v>
      </c>
      <c r="I932" s="11">
        <v>775</v>
      </c>
      <c r="J932" s="225">
        <v>43439</v>
      </c>
      <c r="K932" s="225">
        <v>43439</v>
      </c>
      <c r="L932" s="11">
        <v>49</v>
      </c>
      <c r="M932" s="11">
        <v>20</v>
      </c>
      <c r="N932" s="11" t="s">
        <v>413</v>
      </c>
      <c r="O932" s="11">
        <v>63</v>
      </c>
      <c r="P932" s="11" t="s">
        <v>541</v>
      </c>
      <c r="Q932" s="11">
        <v>80769128</v>
      </c>
      <c r="R932" s="11" t="s">
        <v>457</v>
      </c>
      <c r="S932" s="26">
        <v>9373826</v>
      </c>
      <c r="T932" s="26"/>
      <c r="U932" s="26"/>
      <c r="V932" s="26">
        <v>9373826</v>
      </c>
      <c r="W932" s="11" t="str">
        <f>VLOOKUP(MONTH(J932),'PLANO DISPONIBILIDADES 28-04-20'!$W$2:$X$13,2,0)</f>
        <v>DICIEMBRE</v>
      </c>
      <c r="X932" s="11" t="str">
        <f>VLOOKUP(L932,'PLANO PREDIS EJECUCIONES'!$J$2:$Y$217,16,0)</f>
        <v>3-3-1-15-07-43-7501-191</v>
      </c>
    </row>
    <row r="933" spans="1:24" x14ac:dyDescent="0.25">
      <c r="A933" s="11">
        <v>2018</v>
      </c>
      <c r="B933" s="11">
        <v>136</v>
      </c>
      <c r="C933" s="11">
        <v>1</v>
      </c>
      <c r="D933" s="11" t="s">
        <v>601</v>
      </c>
      <c r="E933" s="11" t="s">
        <v>890</v>
      </c>
      <c r="F933" s="11" t="s">
        <v>890</v>
      </c>
      <c r="G933" s="11" t="s">
        <v>542</v>
      </c>
      <c r="H933" s="11">
        <v>0</v>
      </c>
      <c r="I933" s="11">
        <v>781</v>
      </c>
      <c r="J933" s="225">
        <v>43440</v>
      </c>
      <c r="K933" s="225">
        <v>43440</v>
      </c>
      <c r="L933" s="11">
        <v>11</v>
      </c>
      <c r="M933" s="11">
        <v>48</v>
      </c>
      <c r="N933" s="11" t="s">
        <v>413</v>
      </c>
      <c r="O933" s="11">
        <v>14</v>
      </c>
      <c r="P933" s="11" t="s">
        <v>541</v>
      </c>
      <c r="Q933" s="11">
        <v>36302955</v>
      </c>
      <c r="R933" s="11" t="s">
        <v>433</v>
      </c>
      <c r="S933" s="26">
        <v>10043385</v>
      </c>
      <c r="T933" s="26"/>
      <c r="U933" s="26"/>
      <c r="V933" s="26">
        <v>10043385</v>
      </c>
      <c r="W933" s="11" t="str">
        <f>VLOOKUP(MONTH(J933),'PLANO DISPONIBILIDADES 28-04-20'!$W$2:$X$13,2,0)</f>
        <v>DICIEMBRE</v>
      </c>
      <c r="X933" s="11" t="str">
        <f>VLOOKUP(L933,'PLANO PREDIS EJECUCIONES'!$J$2:$Y$217,16,0)</f>
        <v>3-3-1-15-07-43-7501-191</v>
      </c>
    </row>
    <row r="934" spans="1:24" x14ac:dyDescent="0.25">
      <c r="A934" s="11">
        <v>2018</v>
      </c>
      <c r="B934" s="11">
        <v>136</v>
      </c>
      <c r="C934" s="11">
        <v>1</v>
      </c>
      <c r="D934" s="11" t="s">
        <v>601</v>
      </c>
      <c r="E934" s="11" t="s">
        <v>890</v>
      </c>
      <c r="F934" s="11" t="s">
        <v>890</v>
      </c>
      <c r="G934" s="11" t="s">
        <v>542</v>
      </c>
      <c r="H934" s="11">
        <v>0</v>
      </c>
      <c r="I934" s="11">
        <v>782</v>
      </c>
      <c r="J934" s="225">
        <v>43439</v>
      </c>
      <c r="K934" s="225">
        <v>43439</v>
      </c>
      <c r="L934" s="11">
        <v>18</v>
      </c>
      <c r="M934" s="11">
        <v>81</v>
      </c>
      <c r="N934" s="11" t="s">
        <v>439</v>
      </c>
      <c r="O934" s="11">
        <v>27</v>
      </c>
      <c r="P934" s="11" t="s">
        <v>541</v>
      </c>
      <c r="Q934" s="11">
        <v>1121844120</v>
      </c>
      <c r="R934" s="11" t="s">
        <v>602</v>
      </c>
      <c r="S934" s="26">
        <v>2678236</v>
      </c>
      <c r="T934" s="26"/>
      <c r="U934" s="26"/>
      <c r="V934" s="26">
        <v>2678236</v>
      </c>
      <c r="W934" s="11" t="str">
        <f>VLOOKUP(MONTH(J934),'PLANO DISPONIBILIDADES 28-04-20'!$W$2:$X$13,2,0)</f>
        <v>DICIEMBRE</v>
      </c>
      <c r="X934" s="11" t="str">
        <f>VLOOKUP(L934,'PLANO PREDIS EJECUCIONES'!$J$2:$Y$217,16,0)</f>
        <v>3-3-1-15-07-43-7501-191</v>
      </c>
    </row>
    <row r="935" spans="1:24" x14ac:dyDescent="0.25">
      <c r="A935" s="11">
        <v>2018</v>
      </c>
      <c r="B935" s="11">
        <v>136</v>
      </c>
      <c r="C935" s="11">
        <v>1</v>
      </c>
      <c r="D935" s="11" t="s">
        <v>601</v>
      </c>
      <c r="E935" s="11" t="s">
        <v>890</v>
      </c>
      <c r="F935" s="11" t="s">
        <v>890</v>
      </c>
      <c r="G935" s="11" t="s">
        <v>542</v>
      </c>
      <c r="H935" s="11">
        <v>0</v>
      </c>
      <c r="I935" s="11">
        <v>785</v>
      </c>
      <c r="J935" s="225">
        <v>43439</v>
      </c>
      <c r="K935" s="225">
        <v>43439</v>
      </c>
      <c r="L935" s="11">
        <v>14</v>
      </c>
      <c r="M935" s="11">
        <v>44</v>
      </c>
      <c r="N935" s="11" t="s">
        <v>413</v>
      </c>
      <c r="O935" s="11">
        <v>11</v>
      </c>
      <c r="P935" s="11" t="s">
        <v>541</v>
      </c>
      <c r="Q935" s="11">
        <v>1023916955</v>
      </c>
      <c r="R935" s="11" t="s">
        <v>436</v>
      </c>
      <c r="S935" s="26">
        <v>6026031</v>
      </c>
      <c r="T935" s="26"/>
      <c r="U935" s="26"/>
      <c r="V935" s="26">
        <v>6026031</v>
      </c>
      <c r="W935" s="11" t="str">
        <f>VLOOKUP(MONTH(J935),'PLANO DISPONIBILIDADES 28-04-20'!$W$2:$X$13,2,0)</f>
        <v>DICIEMBRE</v>
      </c>
      <c r="X935" s="11" t="str">
        <f>VLOOKUP(L935,'PLANO PREDIS EJECUCIONES'!$J$2:$Y$217,16,0)</f>
        <v>3-3-1-15-07-43-7501-191</v>
      </c>
    </row>
    <row r="936" spans="1:24" x14ac:dyDescent="0.25">
      <c r="A936" s="11">
        <v>2018</v>
      </c>
      <c r="B936" s="11">
        <v>136</v>
      </c>
      <c r="C936" s="11">
        <v>1</v>
      </c>
      <c r="D936" s="11" t="s">
        <v>601</v>
      </c>
      <c r="E936" s="11" t="s">
        <v>890</v>
      </c>
      <c r="F936" s="11" t="s">
        <v>890</v>
      </c>
      <c r="G936" s="11" t="s">
        <v>542</v>
      </c>
      <c r="H936" s="11">
        <v>0</v>
      </c>
      <c r="I936" s="11">
        <v>786</v>
      </c>
      <c r="J936" s="225">
        <v>43439</v>
      </c>
      <c r="K936" s="225">
        <v>43439</v>
      </c>
      <c r="L936" s="11">
        <v>9</v>
      </c>
      <c r="M936" s="11">
        <v>45</v>
      </c>
      <c r="N936" s="11" t="s">
        <v>413</v>
      </c>
      <c r="O936" s="11">
        <v>7</v>
      </c>
      <c r="P936" s="11" t="s">
        <v>541</v>
      </c>
      <c r="Q936" s="11">
        <v>1015398025</v>
      </c>
      <c r="R936" s="11" t="s">
        <v>432</v>
      </c>
      <c r="S936" s="26">
        <v>6026031</v>
      </c>
      <c r="T936" s="26"/>
      <c r="U936" s="26"/>
      <c r="V936" s="26">
        <v>6026031</v>
      </c>
      <c r="W936" s="11" t="str">
        <f>VLOOKUP(MONTH(J936),'PLANO DISPONIBILIDADES 28-04-20'!$W$2:$X$13,2,0)</f>
        <v>DICIEMBRE</v>
      </c>
      <c r="X936" s="11" t="str">
        <f>VLOOKUP(L936,'PLANO PREDIS EJECUCIONES'!$J$2:$Y$217,16,0)</f>
        <v>3-3-1-15-07-43-7501-191</v>
      </c>
    </row>
    <row r="937" spans="1:24" x14ac:dyDescent="0.25">
      <c r="A937" s="11">
        <v>2018</v>
      </c>
      <c r="B937" s="11">
        <v>136</v>
      </c>
      <c r="C937" s="11">
        <v>1</v>
      </c>
      <c r="D937" s="11" t="s">
        <v>601</v>
      </c>
      <c r="E937" s="11" t="s">
        <v>890</v>
      </c>
      <c r="F937" s="11" t="s">
        <v>890</v>
      </c>
      <c r="G937" s="11" t="s">
        <v>542</v>
      </c>
      <c r="H937" s="11">
        <v>0</v>
      </c>
      <c r="I937" s="11">
        <v>787</v>
      </c>
      <c r="J937" s="225">
        <v>43439</v>
      </c>
      <c r="K937" s="225">
        <v>43439</v>
      </c>
      <c r="L937" s="11">
        <v>43</v>
      </c>
      <c r="M937" s="11">
        <v>47</v>
      </c>
      <c r="N937" s="11" t="s">
        <v>413</v>
      </c>
      <c r="O937" s="11">
        <v>10</v>
      </c>
      <c r="P937" s="11" t="s">
        <v>541</v>
      </c>
      <c r="Q937" s="11">
        <v>79396575</v>
      </c>
      <c r="R937" s="11" t="s">
        <v>453</v>
      </c>
      <c r="S937" s="26">
        <v>10043385</v>
      </c>
      <c r="T937" s="26"/>
      <c r="U937" s="26"/>
      <c r="V937" s="26">
        <v>10043385</v>
      </c>
      <c r="W937" s="11" t="str">
        <f>VLOOKUP(MONTH(J937),'PLANO DISPONIBILIDADES 28-04-20'!$W$2:$X$13,2,0)</f>
        <v>DICIEMBRE</v>
      </c>
      <c r="X937" s="11" t="str">
        <f>VLOOKUP(L937,'PLANO PREDIS EJECUCIONES'!$J$2:$Y$217,16,0)</f>
        <v>3-3-1-15-07-43-7501-191</v>
      </c>
    </row>
    <row r="938" spans="1:24" x14ac:dyDescent="0.25">
      <c r="A938" s="11">
        <v>2018</v>
      </c>
      <c r="B938" s="11">
        <v>136</v>
      </c>
      <c r="C938" s="11">
        <v>1</v>
      </c>
      <c r="D938" s="11" t="s">
        <v>601</v>
      </c>
      <c r="E938" s="11" t="s">
        <v>890</v>
      </c>
      <c r="F938" s="11" t="s">
        <v>890</v>
      </c>
      <c r="G938" s="11" t="s">
        <v>542</v>
      </c>
      <c r="H938" s="11">
        <v>0</v>
      </c>
      <c r="I938" s="11">
        <v>788</v>
      </c>
      <c r="J938" s="225">
        <v>43439</v>
      </c>
      <c r="K938" s="225">
        <v>43439</v>
      </c>
      <c r="L938" s="11">
        <v>53</v>
      </c>
      <c r="M938" s="11">
        <v>19</v>
      </c>
      <c r="N938" s="11" t="s">
        <v>413</v>
      </c>
      <c r="O938" s="11">
        <v>62</v>
      </c>
      <c r="P938" s="11" t="s">
        <v>541</v>
      </c>
      <c r="Q938" s="11">
        <v>73134102</v>
      </c>
      <c r="R938" s="11" t="s">
        <v>460</v>
      </c>
      <c r="S938" s="26">
        <v>10043385</v>
      </c>
      <c r="T938" s="26"/>
      <c r="U938" s="26"/>
      <c r="V938" s="26">
        <v>10043385</v>
      </c>
      <c r="W938" s="11" t="str">
        <f>VLOOKUP(MONTH(J938),'PLANO DISPONIBILIDADES 28-04-20'!$W$2:$X$13,2,0)</f>
        <v>DICIEMBRE</v>
      </c>
      <c r="X938" s="11" t="str">
        <f>VLOOKUP(L938,'PLANO PREDIS EJECUCIONES'!$J$2:$Y$217,16,0)</f>
        <v>3-3-1-15-07-43-7501-191</v>
      </c>
    </row>
    <row r="939" spans="1:24" x14ac:dyDescent="0.25">
      <c r="A939" s="11">
        <v>2018</v>
      </c>
      <c r="B939" s="11">
        <v>136</v>
      </c>
      <c r="C939" s="11">
        <v>1</v>
      </c>
      <c r="D939" s="11" t="s">
        <v>601</v>
      </c>
      <c r="E939" s="11" t="s">
        <v>890</v>
      </c>
      <c r="F939" s="11" t="s">
        <v>890</v>
      </c>
      <c r="G939" s="11" t="s">
        <v>542</v>
      </c>
      <c r="H939" s="11">
        <v>0</v>
      </c>
      <c r="I939" s="11">
        <v>789</v>
      </c>
      <c r="J939" s="225">
        <v>43439</v>
      </c>
      <c r="K939" s="225">
        <v>43439</v>
      </c>
      <c r="L939" s="11">
        <v>146</v>
      </c>
      <c r="M939" s="11">
        <v>160</v>
      </c>
      <c r="N939" s="11" t="s">
        <v>413</v>
      </c>
      <c r="O939" s="11">
        <v>104</v>
      </c>
      <c r="P939" s="11" t="s">
        <v>541</v>
      </c>
      <c r="Q939" s="11">
        <v>8646253</v>
      </c>
      <c r="R939" s="11" t="s">
        <v>736</v>
      </c>
      <c r="S939" s="26">
        <v>7365149</v>
      </c>
      <c r="T939" s="26"/>
      <c r="U939" s="26"/>
      <c r="V939" s="26">
        <v>7365149</v>
      </c>
      <c r="W939" s="11" t="str">
        <f>VLOOKUP(MONTH(J939),'PLANO DISPONIBILIDADES 28-04-20'!$W$2:$X$13,2,0)</f>
        <v>DICIEMBRE</v>
      </c>
      <c r="X939" s="11" t="str">
        <f>VLOOKUP(L939,'PLANO PREDIS EJECUCIONES'!$J$2:$Y$217,16,0)</f>
        <v>3-3-1-15-07-43-7501-191</v>
      </c>
    </row>
    <row r="940" spans="1:24" x14ac:dyDescent="0.25">
      <c r="A940" s="11">
        <v>2018</v>
      </c>
      <c r="B940" s="11">
        <v>136</v>
      </c>
      <c r="C940" s="11">
        <v>1</v>
      </c>
      <c r="D940" s="11" t="s">
        <v>601</v>
      </c>
      <c r="E940" s="11" t="s">
        <v>890</v>
      </c>
      <c r="F940" s="11" t="s">
        <v>890</v>
      </c>
      <c r="G940" s="11" t="s">
        <v>542</v>
      </c>
      <c r="H940" s="11">
        <v>0</v>
      </c>
      <c r="I940" s="11">
        <v>807</v>
      </c>
      <c r="J940" s="225">
        <v>43440</v>
      </c>
      <c r="K940" s="225">
        <v>43440</v>
      </c>
      <c r="L940" s="11">
        <v>63</v>
      </c>
      <c r="M940" s="11">
        <v>94</v>
      </c>
      <c r="N940" s="11" t="s">
        <v>439</v>
      </c>
      <c r="O940" s="11">
        <v>71</v>
      </c>
      <c r="P940" s="11" t="s">
        <v>541</v>
      </c>
      <c r="Q940" s="11">
        <v>1032449028</v>
      </c>
      <c r="R940" s="11" t="s">
        <v>462</v>
      </c>
      <c r="S940" s="26">
        <v>2678236</v>
      </c>
      <c r="T940" s="26"/>
      <c r="U940" s="26"/>
      <c r="V940" s="26">
        <v>2678236</v>
      </c>
      <c r="W940" s="11" t="str">
        <f>VLOOKUP(MONTH(J940),'PLANO DISPONIBILIDADES 28-04-20'!$W$2:$X$13,2,0)</f>
        <v>DICIEMBRE</v>
      </c>
      <c r="X940" s="11" t="str">
        <f>VLOOKUP(L940,'PLANO PREDIS EJECUCIONES'!$J$2:$Y$217,16,0)</f>
        <v>3-3-1-15-07-43-7501-191</v>
      </c>
    </row>
    <row r="941" spans="1:24" x14ac:dyDescent="0.25">
      <c r="A941" s="11">
        <v>2018</v>
      </c>
      <c r="B941" s="11">
        <v>136</v>
      </c>
      <c r="C941" s="11">
        <v>1</v>
      </c>
      <c r="D941" s="11" t="s">
        <v>601</v>
      </c>
      <c r="E941" s="11" t="s">
        <v>890</v>
      </c>
      <c r="F941" s="11" t="s">
        <v>890</v>
      </c>
      <c r="G941" s="11" t="s">
        <v>542</v>
      </c>
      <c r="H941" s="11">
        <v>0</v>
      </c>
      <c r="I941" s="11">
        <v>808</v>
      </c>
      <c r="J941" s="225">
        <v>43440</v>
      </c>
      <c r="K941" s="225">
        <v>43440</v>
      </c>
      <c r="L941" s="11">
        <v>36</v>
      </c>
      <c r="M941" s="11">
        <v>85</v>
      </c>
      <c r="N941" s="11" t="s">
        <v>413</v>
      </c>
      <c r="O941" s="11">
        <v>36</v>
      </c>
      <c r="P941" s="11" t="s">
        <v>541</v>
      </c>
      <c r="Q941" s="11">
        <v>80415506</v>
      </c>
      <c r="R941" s="11" t="s">
        <v>446</v>
      </c>
      <c r="S941" s="26">
        <v>10043385</v>
      </c>
      <c r="T941" s="26"/>
      <c r="U941" s="26"/>
      <c r="V941" s="26">
        <v>10043385</v>
      </c>
      <c r="W941" s="11" t="str">
        <f>VLOOKUP(MONTH(J941),'PLANO DISPONIBILIDADES 28-04-20'!$W$2:$X$13,2,0)</f>
        <v>DICIEMBRE</v>
      </c>
      <c r="X941" s="11" t="str">
        <f>VLOOKUP(L941,'PLANO PREDIS EJECUCIONES'!$J$2:$Y$217,16,0)</f>
        <v>3-3-1-15-07-43-7501-191</v>
      </c>
    </row>
    <row r="942" spans="1:24" x14ac:dyDescent="0.25">
      <c r="A942" s="11">
        <v>2018</v>
      </c>
      <c r="B942" s="11">
        <v>136</v>
      </c>
      <c r="C942" s="11">
        <v>1</v>
      </c>
      <c r="D942" s="11" t="s">
        <v>601</v>
      </c>
      <c r="E942" s="11" t="s">
        <v>890</v>
      </c>
      <c r="F942" s="11" t="s">
        <v>890</v>
      </c>
      <c r="G942" s="11" t="s">
        <v>542</v>
      </c>
      <c r="H942" s="11">
        <v>0</v>
      </c>
      <c r="I942" s="11">
        <v>814</v>
      </c>
      <c r="J942" s="225">
        <v>43446</v>
      </c>
      <c r="K942" s="225">
        <v>43446</v>
      </c>
      <c r="L942" s="11">
        <v>8</v>
      </c>
      <c r="M942" s="11">
        <v>17</v>
      </c>
      <c r="N942" s="11" t="s">
        <v>413</v>
      </c>
      <c r="O942" s="11">
        <v>1</v>
      </c>
      <c r="P942" s="11" t="s">
        <v>541</v>
      </c>
      <c r="Q942" s="11">
        <v>80778170</v>
      </c>
      <c r="R942" s="11" t="s">
        <v>431</v>
      </c>
      <c r="S942" s="26">
        <v>8704267</v>
      </c>
      <c r="T942" s="26"/>
      <c r="U942" s="26"/>
      <c r="V942" s="26">
        <v>8704267</v>
      </c>
      <c r="W942" s="11" t="str">
        <f>VLOOKUP(MONTH(J942),'PLANO DISPONIBILIDADES 28-04-20'!$W$2:$X$13,2,0)</f>
        <v>DICIEMBRE</v>
      </c>
      <c r="X942" s="11" t="str">
        <f>VLOOKUP(L942,'PLANO PREDIS EJECUCIONES'!$J$2:$Y$217,16,0)</f>
        <v>3-3-1-15-07-43-7501-191</v>
      </c>
    </row>
    <row r="943" spans="1:24" x14ac:dyDescent="0.25">
      <c r="A943" s="11">
        <v>2018</v>
      </c>
      <c r="B943" s="11">
        <v>136</v>
      </c>
      <c r="C943" s="11">
        <v>1</v>
      </c>
      <c r="D943" s="11" t="s">
        <v>601</v>
      </c>
      <c r="E943" s="11" t="s">
        <v>890</v>
      </c>
      <c r="F943" s="11" t="s">
        <v>890</v>
      </c>
      <c r="G943" s="11" t="s">
        <v>542</v>
      </c>
      <c r="H943" s="11">
        <v>0</v>
      </c>
      <c r="I943" s="11">
        <v>815</v>
      </c>
      <c r="J943" s="225">
        <v>43446</v>
      </c>
      <c r="K943" s="225">
        <v>43446</v>
      </c>
      <c r="L943" s="11">
        <v>52</v>
      </c>
      <c r="M943" s="11">
        <v>18</v>
      </c>
      <c r="N943" s="11" t="s">
        <v>413</v>
      </c>
      <c r="O943" s="11">
        <v>55</v>
      </c>
      <c r="P943" s="11" t="s">
        <v>541</v>
      </c>
      <c r="Q943" s="11">
        <v>1118820062</v>
      </c>
      <c r="R943" s="11" t="s">
        <v>458</v>
      </c>
      <c r="S943" s="26">
        <v>7365149</v>
      </c>
      <c r="T943" s="26"/>
      <c r="U943" s="26"/>
      <c r="V943" s="26">
        <v>7365149</v>
      </c>
      <c r="W943" s="11" t="str">
        <f>VLOOKUP(MONTH(J943),'PLANO DISPONIBILIDADES 28-04-20'!$W$2:$X$13,2,0)</f>
        <v>DICIEMBRE</v>
      </c>
      <c r="X943" s="11" t="str">
        <f>VLOOKUP(L943,'PLANO PREDIS EJECUCIONES'!$J$2:$Y$217,16,0)</f>
        <v>3-3-1-15-07-43-7501-191</v>
      </c>
    </row>
    <row r="944" spans="1:24" x14ac:dyDescent="0.25">
      <c r="A944" s="11">
        <v>2018</v>
      </c>
      <c r="B944" s="11">
        <v>136</v>
      </c>
      <c r="C944" s="11">
        <v>1</v>
      </c>
      <c r="D944" s="11" t="s">
        <v>601</v>
      </c>
      <c r="E944" s="11" t="s">
        <v>890</v>
      </c>
      <c r="F944" s="11" t="s">
        <v>890</v>
      </c>
      <c r="G944" s="11" t="s">
        <v>542</v>
      </c>
      <c r="H944" s="11">
        <v>0</v>
      </c>
      <c r="I944" s="11">
        <v>817</v>
      </c>
      <c r="J944" s="225">
        <v>43446</v>
      </c>
      <c r="K944" s="225">
        <v>43446</v>
      </c>
      <c r="L944" s="11">
        <v>38</v>
      </c>
      <c r="M944" s="11">
        <v>69</v>
      </c>
      <c r="N944" s="11" t="s">
        <v>413</v>
      </c>
      <c r="O944" s="11">
        <v>37</v>
      </c>
      <c r="P944" s="11" t="s">
        <v>541</v>
      </c>
      <c r="Q944" s="11">
        <v>1013631741</v>
      </c>
      <c r="R944" s="11" t="s">
        <v>448</v>
      </c>
      <c r="S944" s="26">
        <v>5356472</v>
      </c>
      <c r="T944" s="26"/>
      <c r="U944" s="26"/>
      <c r="V944" s="26">
        <v>5356472</v>
      </c>
      <c r="W944" s="11" t="str">
        <f>VLOOKUP(MONTH(J944),'PLANO DISPONIBILIDADES 28-04-20'!$W$2:$X$13,2,0)</f>
        <v>DICIEMBRE</v>
      </c>
      <c r="X944" s="11" t="str">
        <f>VLOOKUP(L944,'PLANO PREDIS EJECUCIONES'!$J$2:$Y$217,16,0)</f>
        <v>3-3-1-15-07-43-7501-191</v>
      </c>
    </row>
    <row r="945" spans="1:24" x14ac:dyDescent="0.25">
      <c r="A945" s="11">
        <v>2018</v>
      </c>
      <c r="B945" s="11">
        <v>136</v>
      </c>
      <c r="C945" s="11">
        <v>1</v>
      </c>
      <c r="D945" s="11" t="s">
        <v>601</v>
      </c>
      <c r="E945" s="11" t="s">
        <v>890</v>
      </c>
      <c r="F945" s="11" t="s">
        <v>890</v>
      </c>
      <c r="G945" s="11" t="s">
        <v>542</v>
      </c>
      <c r="H945" s="11">
        <v>0</v>
      </c>
      <c r="I945" s="11">
        <v>818</v>
      </c>
      <c r="J945" s="225">
        <v>43446</v>
      </c>
      <c r="K945" s="225">
        <v>43446</v>
      </c>
      <c r="L945" s="11">
        <v>34</v>
      </c>
      <c r="M945" s="11">
        <v>79</v>
      </c>
      <c r="N945" s="11" t="s">
        <v>413</v>
      </c>
      <c r="O945" s="11">
        <v>29</v>
      </c>
      <c r="P945" s="11" t="s">
        <v>541</v>
      </c>
      <c r="Q945" s="11">
        <v>41424560</v>
      </c>
      <c r="R945" s="11" t="s">
        <v>444</v>
      </c>
      <c r="S945" s="26">
        <v>7365149</v>
      </c>
      <c r="T945" s="26"/>
      <c r="U945" s="26"/>
      <c r="V945" s="26">
        <v>7365149</v>
      </c>
      <c r="W945" s="11" t="str">
        <f>VLOOKUP(MONTH(J945),'PLANO DISPONIBILIDADES 28-04-20'!$W$2:$X$13,2,0)</f>
        <v>DICIEMBRE</v>
      </c>
      <c r="X945" s="11" t="str">
        <f>VLOOKUP(L945,'PLANO PREDIS EJECUCIONES'!$J$2:$Y$217,16,0)</f>
        <v>3-3-1-15-07-43-7501-191</v>
      </c>
    </row>
    <row r="946" spans="1:24" x14ac:dyDescent="0.25">
      <c r="A946" s="11">
        <v>2018</v>
      </c>
      <c r="B946" s="11">
        <v>136</v>
      </c>
      <c r="C946" s="11">
        <v>1</v>
      </c>
      <c r="D946" s="11" t="s">
        <v>601</v>
      </c>
      <c r="E946" s="11" t="s">
        <v>890</v>
      </c>
      <c r="F946" s="11" t="s">
        <v>890</v>
      </c>
      <c r="G946" s="11" t="s">
        <v>542</v>
      </c>
      <c r="H946" s="11">
        <v>0</v>
      </c>
      <c r="I946" s="11">
        <v>821</v>
      </c>
      <c r="J946" s="225">
        <v>43446</v>
      </c>
      <c r="K946" s="225">
        <v>43446</v>
      </c>
      <c r="L946" s="11">
        <v>35</v>
      </c>
      <c r="M946" s="11">
        <v>82</v>
      </c>
      <c r="N946" s="11" t="s">
        <v>439</v>
      </c>
      <c r="O946" s="11">
        <v>35</v>
      </c>
      <c r="P946" s="11" t="s">
        <v>541</v>
      </c>
      <c r="Q946" s="11">
        <v>51848008</v>
      </c>
      <c r="R946" s="11" t="s">
        <v>545</v>
      </c>
      <c r="S946" s="26">
        <v>2678236</v>
      </c>
      <c r="T946" s="26"/>
      <c r="U946" s="26"/>
      <c r="V946" s="26">
        <v>2678236</v>
      </c>
      <c r="W946" s="11" t="str">
        <f>VLOOKUP(MONTH(J946),'PLANO DISPONIBILIDADES 28-04-20'!$W$2:$X$13,2,0)</f>
        <v>DICIEMBRE</v>
      </c>
      <c r="X946" s="11" t="str">
        <f>VLOOKUP(L946,'PLANO PREDIS EJECUCIONES'!$J$2:$Y$217,16,0)</f>
        <v>3-3-1-15-07-43-7501-191</v>
      </c>
    </row>
    <row r="947" spans="1:24" x14ac:dyDescent="0.25">
      <c r="A947" s="11">
        <v>2018</v>
      </c>
      <c r="B947" s="11">
        <v>136</v>
      </c>
      <c r="C947" s="11">
        <v>1</v>
      </c>
      <c r="D947" s="11" t="s">
        <v>601</v>
      </c>
      <c r="E947" s="11" t="s">
        <v>890</v>
      </c>
      <c r="F947" s="11" t="s">
        <v>890</v>
      </c>
      <c r="G947" s="11" t="s">
        <v>542</v>
      </c>
      <c r="H947" s="11">
        <v>0</v>
      </c>
      <c r="I947" s="11">
        <v>823</v>
      </c>
      <c r="J947" s="225">
        <v>43446</v>
      </c>
      <c r="K947" s="225">
        <v>43446</v>
      </c>
      <c r="L947" s="11">
        <v>44</v>
      </c>
      <c r="M947" s="11">
        <v>64</v>
      </c>
      <c r="N947" s="11" t="s">
        <v>413</v>
      </c>
      <c r="O947" s="11">
        <v>49</v>
      </c>
      <c r="P947" s="11" t="s">
        <v>541</v>
      </c>
      <c r="Q947" s="11">
        <v>79521789</v>
      </c>
      <c r="R947" s="11" t="s">
        <v>454</v>
      </c>
      <c r="S947" s="26">
        <v>10043385</v>
      </c>
      <c r="T947" s="26"/>
      <c r="U947" s="26"/>
      <c r="V947" s="26">
        <v>10043385</v>
      </c>
      <c r="W947" s="11" t="str">
        <f>VLOOKUP(MONTH(J947),'PLANO DISPONIBILIDADES 28-04-20'!$W$2:$X$13,2,0)</f>
        <v>DICIEMBRE</v>
      </c>
      <c r="X947" s="11" t="str">
        <f>VLOOKUP(L947,'PLANO PREDIS EJECUCIONES'!$J$2:$Y$217,16,0)</f>
        <v>3-3-1-15-07-43-7501-191</v>
      </c>
    </row>
    <row r="948" spans="1:24" x14ac:dyDescent="0.25">
      <c r="A948" s="11">
        <v>2018</v>
      </c>
      <c r="B948" s="11">
        <v>136</v>
      </c>
      <c r="C948" s="11">
        <v>1</v>
      </c>
      <c r="D948" s="11" t="s">
        <v>601</v>
      </c>
      <c r="E948" s="11" t="s">
        <v>890</v>
      </c>
      <c r="F948" s="11" t="s">
        <v>890</v>
      </c>
      <c r="G948" s="11" t="s">
        <v>542</v>
      </c>
      <c r="H948" s="11">
        <v>0</v>
      </c>
      <c r="I948" s="11">
        <v>824</v>
      </c>
      <c r="J948" s="225">
        <v>43446</v>
      </c>
      <c r="K948" s="225">
        <v>43446</v>
      </c>
      <c r="L948" s="11">
        <v>147</v>
      </c>
      <c r="M948" s="11">
        <v>162</v>
      </c>
      <c r="N948" s="11" t="s">
        <v>413</v>
      </c>
      <c r="O948" s="11">
        <v>105</v>
      </c>
      <c r="P948" s="11" t="s">
        <v>541</v>
      </c>
      <c r="Q948" s="11">
        <v>11343988</v>
      </c>
      <c r="R948" s="11" t="s">
        <v>737</v>
      </c>
      <c r="S948" s="26">
        <v>10043385</v>
      </c>
      <c r="T948" s="26"/>
      <c r="U948" s="26"/>
      <c r="V948" s="26">
        <v>10043385</v>
      </c>
      <c r="W948" s="11" t="str">
        <f>VLOOKUP(MONTH(J948),'PLANO DISPONIBILIDADES 28-04-20'!$W$2:$X$13,2,0)</f>
        <v>DICIEMBRE</v>
      </c>
      <c r="X948" s="11" t="str">
        <f>VLOOKUP(L948,'PLANO PREDIS EJECUCIONES'!$J$2:$Y$217,16,0)</f>
        <v>3-3-1-15-07-43-7501-191</v>
      </c>
    </row>
    <row r="949" spans="1:24" x14ac:dyDescent="0.25">
      <c r="A949" s="11">
        <v>2018</v>
      </c>
      <c r="B949" s="11">
        <v>136</v>
      </c>
      <c r="C949" s="11">
        <v>1</v>
      </c>
      <c r="D949" s="11" t="s">
        <v>601</v>
      </c>
      <c r="E949" s="11" t="s">
        <v>890</v>
      </c>
      <c r="F949" s="11" t="s">
        <v>890</v>
      </c>
      <c r="G949" s="11" t="s">
        <v>542</v>
      </c>
      <c r="H949" s="11">
        <v>0</v>
      </c>
      <c r="I949" s="11">
        <v>825</v>
      </c>
      <c r="J949" s="225">
        <v>43446</v>
      </c>
      <c r="K949" s="225">
        <v>43446</v>
      </c>
      <c r="L949" s="11">
        <v>21</v>
      </c>
      <c r="M949" s="11">
        <v>70</v>
      </c>
      <c r="N949" s="11" t="s">
        <v>413</v>
      </c>
      <c r="O949" s="11">
        <v>43</v>
      </c>
      <c r="P949" s="11" t="s">
        <v>541</v>
      </c>
      <c r="Q949" s="11">
        <v>1019004199</v>
      </c>
      <c r="R949" s="11" t="s">
        <v>440</v>
      </c>
      <c r="S949" s="26">
        <v>4017354</v>
      </c>
      <c r="T949" s="26"/>
      <c r="U949" s="26"/>
      <c r="V949" s="26">
        <v>4017354</v>
      </c>
      <c r="W949" s="11" t="str">
        <f>VLOOKUP(MONTH(J949),'PLANO DISPONIBILIDADES 28-04-20'!$W$2:$X$13,2,0)</f>
        <v>DICIEMBRE</v>
      </c>
      <c r="X949" s="11" t="str">
        <f>VLOOKUP(L949,'PLANO PREDIS EJECUCIONES'!$J$2:$Y$217,16,0)</f>
        <v>3-3-1-15-07-43-7501-191</v>
      </c>
    </row>
    <row r="950" spans="1:24" x14ac:dyDescent="0.25">
      <c r="A950" s="11">
        <v>2018</v>
      </c>
      <c r="B950" s="11">
        <v>136</v>
      </c>
      <c r="C950" s="11">
        <v>1</v>
      </c>
      <c r="D950" s="11" t="s">
        <v>601</v>
      </c>
      <c r="E950" s="11" t="s">
        <v>890</v>
      </c>
      <c r="F950" s="11" t="s">
        <v>890</v>
      </c>
      <c r="G950" s="11" t="s">
        <v>542</v>
      </c>
      <c r="H950" s="11">
        <v>0</v>
      </c>
      <c r="I950" s="11">
        <v>828</v>
      </c>
      <c r="J950" s="225">
        <v>43446</v>
      </c>
      <c r="K950" s="225">
        <v>43446</v>
      </c>
      <c r="L950" s="11">
        <v>37</v>
      </c>
      <c r="M950" s="11">
        <v>71</v>
      </c>
      <c r="N950" s="11" t="s">
        <v>413</v>
      </c>
      <c r="O950" s="11">
        <v>38</v>
      </c>
      <c r="P950" s="11" t="s">
        <v>541</v>
      </c>
      <c r="Q950" s="11">
        <v>1032370326</v>
      </c>
      <c r="R950" s="11" t="s">
        <v>447</v>
      </c>
      <c r="S950" s="26">
        <v>5356472</v>
      </c>
      <c r="T950" s="26"/>
      <c r="U950" s="26"/>
      <c r="V950" s="26">
        <v>5356472</v>
      </c>
      <c r="W950" s="11" t="str">
        <f>VLOOKUP(MONTH(J950),'PLANO DISPONIBILIDADES 28-04-20'!$W$2:$X$13,2,0)</f>
        <v>DICIEMBRE</v>
      </c>
      <c r="X950" s="11" t="str">
        <f>VLOOKUP(L950,'PLANO PREDIS EJECUCIONES'!$J$2:$Y$217,16,0)</f>
        <v>3-3-1-15-07-43-7501-191</v>
      </c>
    </row>
    <row r="951" spans="1:24" x14ac:dyDescent="0.25">
      <c r="A951" s="11">
        <v>2018</v>
      </c>
      <c r="B951" s="11">
        <v>136</v>
      </c>
      <c r="C951" s="11">
        <v>1</v>
      </c>
      <c r="D951" s="11" t="s">
        <v>601</v>
      </c>
      <c r="E951" s="11" t="s">
        <v>890</v>
      </c>
      <c r="F951" s="11" t="s">
        <v>890</v>
      </c>
      <c r="G951" s="11" t="s">
        <v>542</v>
      </c>
      <c r="H951" s="11">
        <v>0</v>
      </c>
      <c r="I951" s="11">
        <v>834</v>
      </c>
      <c r="J951" s="225">
        <v>43447</v>
      </c>
      <c r="K951" s="225">
        <v>43447</v>
      </c>
      <c r="L951" s="11">
        <v>40</v>
      </c>
      <c r="M951" s="11">
        <v>66</v>
      </c>
      <c r="N951" s="11" t="s">
        <v>413</v>
      </c>
      <c r="O951" s="11">
        <v>45</v>
      </c>
      <c r="P951" s="11" t="s">
        <v>541</v>
      </c>
      <c r="Q951" s="11">
        <v>79555368</v>
      </c>
      <c r="R951" s="11" t="s">
        <v>450</v>
      </c>
      <c r="S951" s="26">
        <v>8704267</v>
      </c>
      <c r="T951" s="26"/>
      <c r="U951" s="26"/>
      <c r="V951" s="26">
        <v>8704267</v>
      </c>
      <c r="W951" s="11" t="str">
        <f>VLOOKUP(MONTH(J951),'PLANO DISPONIBILIDADES 28-04-20'!$W$2:$X$13,2,0)</f>
        <v>DICIEMBRE</v>
      </c>
      <c r="X951" s="11" t="str">
        <f>VLOOKUP(L951,'PLANO PREDIS EJECUCIONES'!$J$2:$Y$217,16,0)</f>
        <v>3-3-1-15-07-43-7501-191</v>
      </c>
    </row>
    <row r="952" spans="1:24" x14ac:dyDescent="0.25">
      <c r="A952" s="11">
        <v>2018</v>
      </c>
      <c r="B952" s="11">
        <v>136</v>
      </c>
      <c r="C952" s="11">
        <v>1</v>
      </c>
      <c r="D952" s="11" t="s">
        <v>601</v>
      </c>
      <c r="E952" s="11" t="s">
        <v>890</v>
      </c>
      <c r="F952" s="11" t="s">
        <v>890</v>
      </c>
      <c r="G952" s="11" t="s">
        <v>542</v>
      </c>
      <c r="H952" s="11">
        <v>0</v>
      </c>
      <c r="I952" s="11">
        <v>835</v>
      </c>
      <c r="J952" s="225">
        <v>43447</v>
      </c>
      <c r="K952" s="225">
        <v>43447</v>
      </c>
      <c r="L952" s="11">
        <v>31</v>
      </c>
      <c r="M952" s="11">
        <v>16</v>
      </c>
      <c r="N952" s="11" t="s">
        <v>413</v>
      </c>
      <c r="O952" s="11">
        <v>17</v>
      </c>
      <c r="P952" s="11" t="s">
        <v>541</v>
      </c>
      <c r="Q952" s="11">
        <v>51818608</v>
      </c>
      <c r="R952" s="11" t="s">
        <v>544</v>
      </c>
      <c r="S952" s="26">
        <v>10043385</v>
      </c>
      <c r="T952" s="26"/>
      <c r="U952" s="26"/>
      <c r="V952" s="26">
        <v>10043385</v>
      </c>
      <c r="W952" s="11" t="str">
        <f>VLOOKUP(MONTH(J952),'PLANO DISPONIBILIDADES 28-04-20'!$W$2:$X$13,2,0)</f>
        <v>DICIEMBRE</v>
      </c>
      <c r="X952" s="11" t="str">
        <f>VLOOKUP(L952,'PLANO PREDIS EJECUCIONES'!$J$2:$Y$217,16,0)</f>
        <v>3-3-1-15-07-43-7501-191</v>
      </c>
    </row>
    <row r="953" spans="1:24" x14ac:dyDescent="0.25">
      <c r="A953" s="11">
        <v>2018</v>
      </c>
      <c r="B953" s="11">
        <v>136</v>
      </c>
      <c r="C953" s="11">
        <v>1</v>
      </c>
      <c r="D953" s="11" t="s">
        <v>601</v>
      </c>
      <c r="E953" s="11" t="s">
        <v>890</v>
      </c>
      <c r="F953" s="11" t="s">
        <v>890</v>
      </c>
      <c r="G953" s="11" t="s">
        <v>542</v>
      </c>
      <c r="H953" s="11">
        <v>0</v>
      </c>
      <c r="I953" s="11">
        <v>836</v>
      </c>
      <c r="J953" s="225">
        <v>43447</v>
      </c>
      <c r="K953" s="225">
        <v>43447</v>
      </c>
      <c r="L953" s="11">
        <v>138</v>
      </c>
      <c r="M953" s="11">
        <v>157</v>
      </c>
      <c r="N953" s="11" t="s">
        <v>413</v>
      </c>
      <c r="O953" s="11">
        <v>100</v>
      </c>
      <c r="P953" s="11" t="s">
        <v>541</v>
      </c>
      <c r="Q953" s="11">
        <v>52829099</v>
      </c>
      <c r="R953" s="11" t="s">
        <v>437</v>
      </c>
      <c r="S953" s="26">
        <v>7365149</v>
      </c>
      <c r="T953" s="26"/>
      <c r="U953" s="26"/>
      <c r="V953" s="26">
        <v>7365149</v>
      </c>
      <c r="W953" s="11" t="str">
        <f>VLOOKUP(MONTH(J953),'PLANO DISPONIBILIDADES 28-04-20'!$W$2:$X$13,2,0)</f>
        <v>DICIEMBRE</v>
      </c>
      <c r="X953" s="11" t="str">
        <f>VLOOKUP(L953,'PLANO PREDIS EJECUCIONES'!$J$2:$Y$217,16,0)</f>
        <v>3-3-1-15-07-43-7501-191</v>
      </c>
    </row>
    <row r="954" spans="1:24" x14ac:dyDescent="0.25">
      <c r="A954" s="11">
        <v>2018</v>
      </c>
      <c r="B954" s="11">
        <v>136</v>
      </c>
      <c r="C954" s="11">
        <v>1</v>
      </c>
      <c r="D954" s="11" t="s">
        <v>601</v>
      </c>
      <c r="E954" s="11" t="s">
        <v>890</v>
      </c>
      <c r="F954" s="11" t="s">
        <v>890</v>
      </c>
      <c r="G954" s="11" t="s">
        <v>542</v>
      </c>
      <c r="H954" s="11">
        <v>0</v>
      </c>
      <c r="I954" s="11">
        <v>837</v>
      </c>
      <c r="J954" s="225">
        <v>43447</v>
      </c>
      <c r="K954" s="225">
        <v>43447</v>
      </c>
      <c r="L954" s="11">
        <v>41</v>
      </c>
      <c r="M954" s="11">
        <v>77</v>
      </c>
      <c r="N954" s="11" t="s">
        <v>413</v>
      </c>
      <c r="O954" s="11">
        <v>30</v>
      </c>
      <c r="P954" s="11" t="s">
        <v>541</v>
      </c>
      <c r="Q954" s="11">
        <v>79964160</v>
      </c>
      <c r="R954" s="11" t="s">
        <v>451</v>
      </c>
      <c r="S954" s="26">
        <v>10043385</v>
      </c>
      <c r="T954" s="26"/>
      <c r="U954" s="26"/>
      <c r="V954" s="26">
        <v>10043385</v>
      </c>
      <c r="W954" s="11" t="str">
        <f>VLOOKUP(MONTH(J954),'PLANO DISPONIBILIDADES 28-04-20'!$W$2:$X$13,2,0)</f>
        <v>DICIEMBRE</v>
      </c>
      <c r="X954" s="11" t="str">
        <f>VLOOKUP(L954,'PLANO PREDIS EJECUCIONES'!$J$2:$Y$217,16,0)</f>
        <v>3-3-1-15-07-43-7501-191</v>
      </c>
    </row>
    <row r="955" spans="1:24" x14ac:dyDescent="0.25">
      <c r="A955" s="11">
        <v>2018</v>
      </c>
      <c r="B955" s="11">
        <v>136</v>
      </c>
      <c r="C955" s="11">
        <v>1</v>
      </c>
      <c r="D955" s="11" t="s">
        <v>601</v>
      </c>
      <c r="E955" s="11" t="s">
        <v>890</v>
      </c>
      <c r="F955" s="11" t="s">
        <v>890</v>
      </c>
      <c r="G955" s="11" t="s">
        <v>542</v>
      </c>
      <c r="H955" s="11">
        <v>0</v>
      </c>
      <c r="I955" s="11">
        <v>838</v>
      </c>
      <c r="J955" s="225">
        <v>43447</v>
      </c>
      <c r="K955" s="225">
        <v>43447</v>
      </c>
      <c r="L955" s="11">
        <v>66</v>
      </c>
      <c r="M955" s="11">
        <v>78</v>
      </c>
      <c r="N955" s="11" t="s">
        <v>413</v>
      </c>
      <c r="O955" s="11">
        <v>78</v>
      </c>
      <c r="P955" s="11" t="s">
        <v>543</v>
      </c>
      <c r="Q955" s="11">
        <v>900368799</v>
      </c>
      <c r="R955" s="11" t="s">
        <v>463</v>
      </c>
      <c r="S955" s="26">
        <v>10043385</v>
      </c>
      <c r="T955" s="26"/>
      <c r="U955" s="26"/>
      <c r="V955" s="26">
        <v>10043385</v>
      </c>
      <c r="W955" s="11" t="str">
        <f>VLOOKUP(MONTH(J955),'PLANO DISPONIBILIDADES 28-04-20'!$W$2:$X$13,2,0)</f>
        <v>DICIEMBRE</v>
      </c>
      <c r="X955" s="11" t="str">
        <f>VLOOKUP(L955,'PLANO PREDIS EJECUCIONES'!$J$2:$Y$217,16,0)</f>
        <v>3-3-1-15-07-43-7501-191</v>
      </c>
    </row>
    <row r="956" spans="1:24" x14ac:dyDescent="0.25">
      <c r="A956" s="11">
        <v>2018</v>
      </c>
      <c r="B956" s="11">
        <v>136</v>
      </c>
      <c r="C956" s="11">
        <v>1</v>
      </c>
      <c r="D956" s="11" t="s">
        <v>601</v>
      </c>
      <c r="E956" s="11" t="s">
        <v>890</v>
      </c>
      <c r="F956" s="11" t="s">
        <v>890</v>
      </c>
      <c r="G956" s="11" t="s">
        <v>542</v>
      </c>
      <c r="H956" s="11">
        <v>0</v>
      </c>
      <c r="I956" s="11">
        <v>843</v>
      </c>
      <c r="J956" s="225">
        <v>43447</v>
      </c>
      <c r="K956" s="225">
        <v>43447</v>
      </c>
      <c r="L956" s="11">
        <v>42</v>
      </c>
      <c r="M956" s="11">
        <v>67</v>
      </c>
      <c r="N956" s="11" t="s">
        <v>413</v>
      </c>
      <c r="O956" s="11">
        <v>39</v>
      </c>
      <c r="P956" s="11" t="s">
        <v>541</v>
      </c>
      <c r="Q956" s="11">
        <v>79297972</v>
      </c>
      <c r="R956" s="11" t="s">
        <v>452</v>
      </c>
      <c r="S956" s="26">
        <v>10043385</v>
      </c>
      <c r="T956" s="26"/>
      <c r="U956" s="26"/>
      <c r="V956" s="26">
        <v>10043385</v>
      </c>
      <c r="W956" s="11" t="str">
        <f>VLOOKUP(MONTH(J956),'PLANO DISPONIBILIDADES 28-04-20'!$W$2:$X$13,2,0)</f>
        <v>DICIEMBRE</v>
      </c>
      <c r="X956" s="11" t="str">
        <f>VLOOKUP(L956,'PLANO PREDIS EJECUCIONES'!$J$2:$Y$217,16,0)</f>
        <v>3-3-1-15-07-43-7501-191</v>
      </c>
    </row>
    <row r="957" spans="1:24" x14ac:dyDescent="0.25">
      <c r="A957" s="11">
        <v>2018</v>
      </c>
      <c r="B957" s="11">
        <v>136</v>
      </c>
      <c r="C957" s="11">
        <v>1</v>
      </c>
      <c r="D957" s="11" t="s">
        <v>601</v>
      </c>
      <c r="E957" s="11" t="s">
        <v>890</v>
      </c>
      <c r="F957" s="11" t="s">
        <v>890</v>
      </c>
      <c r="G957" s="11" t="s">
        <v>542</v>
      </c>
      <c r="H957" s="11">
        <v>0</v>
      </c>
      <c r="I957" s="11">
        <v>844</v>
      </c>
      <c r="J957" s="225">
        <v>43447</v>
      </c>
      <c r="K957" s="225">
        <v>43447</v>
      </c>
      <c r="L957" s="11">
        <v>39</v>
      </c>
      <c r="M957" s="11">
        <v>68</v>
      </c>
      <c r="N957" s="11" t="s">
        <v>413</v>
      </c>
      <c r="O957" s="11">
        <v>41</v>
      </c>
      <c r="P957" s="11" t="s">
        <v>541</v>
      </c>
      <c r="Q957" s="11">
        <v>79690696</v>
      </c>
      <c r="R957" s="11" t="s">
        <v>449</v>
      </c>
      <c r="S957" s="26">
        <v>10043385</v>
      </c>
      <c r="T957" s="26"/>
      <c r="U957" s="26"/>
      <c r="V957" s="26">
        <v>10043385</v>
      </c>
      <c r="W957" s="11" t="str">
        <f>VLOOKUP(MONTH(J957),'PLANO DISPONIBILIDADES 28-04-20'!$W$2:$X$13,2,0)</f>
        <v>DICIEMBRE</v>
      </c>
      <c r="X957" s="11" t="str">
        <f>VLOOKUP(L957,'PLANO PREDIS EJECUCIONES'!$J$2:$Y$217,16,0)</f>
        <v>3-3-1-15-07-43-7501-191</v>
      </c>
    </row>
    <row r="958" spans="1:24" x14ac:dyDescent="0.25">
      <c r="A958" s="11">
        <v>2018</v>
      </c>
      <c r="B958" s="11">
        <v>136</v>
      </c>
      <c r="C958" s="11">
        <v>1</v>
      </c>
      <c r="D958" s="11" t="s">
        <v>601</v>
      </c>
      <c r="E958" s="11" t="s">
        <v>890</v>
      </c>
      <c r="F958" s="11" t="s">
        <v>890</v>
      </c>
      <c r="G958" s="11" t="s">
        <v>542</v>
      </c>
      <c r="H958" s="11">
        <v>0</v>
      </c>
      <c r="I958" s="11">
        <v>846</v>
      </c>
      <c r="J958" s="225">
        <v>43448</v>
      </c>
      <c r="K958" s="225">
        <v>43448</v>
      </c>
      <c r="L958" s="11">
        <v>114</v>
      </c>
      <c r="M958" s="11">
        <v>115</v>
      </c>
      <c r="N958" s="11" t="s">
        <v>491</v>
      </c>
      <c r="O958" s="11">
        <v>88</v>
      </c>
      <c r="P958" s="11" t="s">
        <v>543</v>
      </c>
      <c r="Q958" s="11">
        <v>830078025</v>
      </c>
      <c r="R958" s="11" t="s">
        <v>647</v>
      </c>
      <c r="S958" s="26">
        <v>1520820</v>
      </c>
      <c r="T958" s="26"/>
      <c r="U958" s="26"/>
      <c r="V958" s="26">
        <v>1520820</v>
      </c>
      <c r="W958" s="11" t="str">
        <f>VLOOKUP(MONTH(J958),'PLANO DISPONIBILIDADES 28-04-20'!$W$2:$X$13,2,0)</f>
        <v>DICIEMBRE</v>
      </c>
      <c r="X958" s="11" t="str">
        <f>VLOOKUP(L958,'PLANO PREDIS EJECUCIONES'!$J$2:$Y$217,16,0)</f>
        <v>3-3-1-15-07-43-7501-191</v>
      </c>
    </row>
    <row r="959" spans="1:24" x14ac:dyDescent="0.25">
      <c r="A959" s="11">
        <v>2018</v>
      </c>
      <c r="B959" s="11">
        <v>136</v>
      </c>
      <c r="C959" s="11">
        <v>1</v>
      </c>
      <c r="D959" s="11" t="s">
        <v>601</v>
      </c>
      <c r="E959" s="11" t="s">
        <v>890</v>
      </c>
      <c r="F959" s="11" t="s">
        <v>890</v>
      </c>
      <c r="G959" s="11" t="s">
        <v>542</v>
      </c>
      <c r="H959" s="11">
        <v>0</v>
      </c>
      <c r="I959" s="11">
        <v>847</v>
      </c>
      <c r="J959" s="225">
        <v>43448</v>
      </c>
      <c r="K959" s="225">
        <v>43448</v>
      </c>
      <c r="L959" s="11">
        <v>184</v>
      </c>
      <c r="M959" s="11">
        <v>194</v>
      </c>
      <c r="N959" s="11" t="s">
        <v>413</v>
      </c>
      <c r="O959" s="11">
        <v>122</v>
      </c>
      <c r="P959" s="11" t="s">
        <v>541</v>
      </c>
      <c r="Q959" s="11">
        <v>32670457</v>
      </c>
      <c r="R959" s="11" t="s">
        <v>461</v>
      </c>
      <c r="S959" s="26">
        <v>7811522</v>
      </c>
      <c r="T959" s="26"/>
      <c r="U959" s="26"/>
      <c r="V959" s="26">
        <v>7811522</v>
      </c>
      <c r="W959" s="11" t="str">
        <f>VLOOKUP(MONTH(J959),'PLANO DISPONIBILIDADES 28-04-20'!$W$2:$X$13,2,0)</f>
        <v>DICIEMBRE</v>
      </c>
      <c r="X959" s="11" t="str">
        <f>VLOOKUP(L959,'PLANO PREDIS EJECUCIONES'!$J$2:$Y$217,16,0)</f>
        <v>3-3-1-15-07-43-7501-191</v>
      </c>
    </row>
    <row r="960" spans="1:24" x14ac:dyDescent="0.25">
      <c r="A960" s="11">
        <v>2018</v>
      </c>
      <c r="B960" s="11">
        <v>136</v>
      </c>
      <c r="C960" s="11">
        <v>1</v>
      </c>
      <c r="D960" s="11" t="s">
        <v>601</v>
      </c>
      <c r="E960" s="11" t="s">
        <v>890</v>
      </c>
      <c r="F960" s="11" t="s">
        <v>890</v>
      </c>
      <c r="G960" s="11" t="s">
        <v>542</v>
      </c>
      <c r="H960" s="11">
        <v>0</v>
      </c>
      <c r="I960" s="11">
        <v>848</v>
      </c>
      <c r="J960" s="225">
        <v>43448</v>
      </c>
      <c r="K960" s="225">
        <v>43448</v>
      </c>
      <c r="L960" s="11">
        <v>46</v>
      </c>
      <c r="M960" s="11">
        <v>65</v>
      </c>
      <c r="N960" s="11" t="s">
        <v>413</v>
      </c>
      <c r="O960" s="11">
        <v>40</v>
      </c>
      <c r="P960" s="11" t="s">
        <v>541</v>
      </c>
      <c r="Q960" s="11">
        <v>39046947</v>
      </c>
      <c r="R960" s="11" t="s">
        <v>455</v>
      </c>
      <c r="S960" s="26">
        <v>10043385</v>
      </c>
      <c r="T960" s="26"/>
      <c r="U960" s="26"/>
      <c r="V960" s="26">
        <v>10043385</v>
      </c>
      <c r="W960" s="11" t="str">
        <f>VLOOKUP(MONTH(J960),'PLANO DISPONIBILIDADES 28-04-20'!$W$2:$X$13,2,0)</f>
        <v>DICIEMBRE</v>
      </c>
      <c r="X960" s="11" t="str">
        <f>VLOOKUP(L960,'PLANO PREDIS EJECUCIONES'!$J$2:$Y$217,16,0)</f>
        <v>3-3-1-15-07-43-7501-191</v>
      </c>
    </row>
    <row r="961" spans="1:24" x14ac:dyDescent="0.25">
      <c r="A961" s="11">
        <v>2018</v>
      </c>
      <c r="B961" s="11">
        <v>136</v>
      </c>
      <c r="C961" s="11">
        <v>1</v>
      </c>
      <c r="D961" s="11" t="s">
        <v>601</v>
      </c>
      <c r="E961" s="11" t="s">
        <v>890</v>
      </c>
      <c r="F961" s="11" t="s">
        <v>890</v>
      </c>
      <c r="G961" s="11" t="s">
        <v>542</v>
      </c>
      <c r="H961" s="11">
        <v>0</v>
      </c>
      <c r="I961" s="11">
        <v>861</v>
      </c>
      <c r="J961" s="225">
        <v>43452</v>
      </c>
      <c r="K961" s="225">
        <v>43452</v>
      </c>
      <c r="L961" s="11">
        <v>114</v>
      </c>
      <c r="M961" s="11">
        <v>115</v>
      </c>
      <c r="N961" s="11" t="s">
        <v>491</v>
      </c>
      <c r="O961" s="11">
        <v>88</v>
      </c>
      <c r="P961" s="11" t="s">
        <v>543</v>
      </c>
      <c r="Q961" s="11">
        <v>830078025</v>
      </c>
      <c r="R961" s="11" t="s">
        <v>647</v>
      </c>
      <c r="S961" s="26">
        <v>1220940</v>
      </c>
      <c r="T961" s="26"/>
      <c r="U961" s="26"/>
      <c r="V961" s="26">
        <v>1220940</v>
      </c>
      <c r="W961" s="11" t="str">
        <f>VLOOKUP(MONTH(J961),'PLANO DISPONIBILIDADES 28-04-20'!$W$2:$X$13,2,0)</f>
        <v>DICIEMBRE</v>
      </c>
      <c r="X961" s="11" t="str">
        <f>VLOOKUP(L961,'PLANO PREDIS EJECUCIONES'!$J$2:$Y$217,16,0)</f>
        <v>3-3-1-15-07-43-7501-191</v>
      </c>
    </row>
    <row r="962" spans="1:24" x14ac:dyDescent="0.25">
      <c r="A962" s="11">
        <v>2018</v>
      </c>
      <c r="B962" s="11">
        <v>136</v>
      </c>
      <c r="C962" s="11">
        <v>1</v>
      </c>
      <c r="D962" s="11" t="s">
        <v>601</v>
      </c>
      <c r="E962" s="11" t="s">
        <v>890</v>
      </c>
      <c r="F962" s="11" t="s">
        <v>890</v>
      </c>
      <c r="G962" s="11" t="s">
        <v>542</v>
      </c>
      <c r="H962" s="11">
        <v>0</v>
      </c>
      <c r="I962" s="11">
        <v>862</v>
      </c>
      <c r="J962" s="225">
        <v>43452</v>
      </c>
      <c r="K962" s="225">
        <v>43452</v>
      </c>
      <c r="L962" s="11">
        <v>13</v>
      </c>
      <c r="M962" s="11">
        <v>80</v>
      </c>
      <c r="N962" s="11" t="s">
        <v>413</v>
      </c>
      <c r="O962" s="11">
        <v>19</v>
      </c>
      <c r="P962" s="11" t="s">
        <v>541</v>
      </c>
      <c r="Q962" s="11">
        <v>39691668</v>
      </c>
      <c r="R962" s="11" t="s">
        <v>675</v>
      </c>
      <c r="S962" s="26">
        <v>10043385</v>
      </c>
      <c r="T962" s="26"/>
      <c r="U962" s="26"/>
      <c r="V962" s="26">
        <v>10043385</v>
      </c>
      <c r="W962" s="11" t="str">
        <f>VLOOKUP(MONTH(J962),'PLANO DISPONIBILIDADES 28-04-20'!$W$2:$X$13,2,0)</f>
        <v>DICIEMBRE</v>
      </c>
      <c r="X962" s="11" t="str">
        <f>VLOOKUP(L962,'PLANO PREDIS EJECUCIONES'!$J$2:$Y$217,16,0)</f>
        <v>3-3-1-15-07-43-7501-191</v>
      </c>
    </row>
    <row r="963" spans="1:24" x14ac:dyDescent="0.25">
      <c r="A963" s="11">
        <v>2018</v>
      </c>
      <c r="B963" s="11">
        <v>136</v>
      </c>
      <c r="C963" s="11">
        <v>1</v>
      </c>
      <c r="D963" s="11" t="s">
        <v>601</v>
      </c>
      <c r="E963" s="11" t="s">
        <v>890</v>
      </c>
      <c r="F963" s="11" t="s">
        <v>890</v>
      </c>
      <c r="G963" s="11" t="s">
        <v>542</v>
      </c>
      <c r="H963" s="11">
        <v>0</v>
      </c>
      <c r="I963" s="11">
        <v>874</v>
      </c>
      <c r="J963" s="225">
        <v>43454</v>
      </c>
      <c r="K963" s="225">
        <v>43454</v>
      </c>
      <c r="L963" s="11">
        <v>114</v>
      </c>
      <c r="M963" s="11">
        <v>115</v>
      </c>
      <c r="N963" s="11" t="s">
        <v>491</v>
      </c>
      <c r="O963" s="11">
        <v>88</v>
      </c>
      <c r="P963" s="11" t="s">
        <v>543</v>
      </c>
      <c r="Q963" s="11">
        <v>830078025</v>
      </c>
      <c r="R963" s="11" t="s">
        <v>647</v>
      </c>
      <c r="S963" s="26">
        <v>4399587</v>
      </c>
      <c r="T963" s="26"/>
      <c r="U963" s="26"/>
      <c r="V963" s="26">
        <v>4399587</v>
      </c>
      <c r="W963" s="11" t="str">
        <f>VLOOKUP(MONTH(J963),'PLANO DISPONIBILIDADES 28-04-20'!$W$2:$X$13,2,0)</f>
        <v>DICIEMBRE</v>
      </c>
      <c r="X963" s="11" t="str">
        <f>VLOOKUP(L963,'PLANO PREDIS EJECUCIONES'!$J$2:$Y$217,16,0)</f>
        <v>3-3-1-15-07-43-7501-191</v>
      </c>
    </row>
    <row r="964" spans="1:24" x14ac:dyDescent="0.25">
      <c r="A964" s="11">
        <v>2018</v>
      </c>
      <c r="B964" s="11">
        <v>136</v>
      </c>
      <c r="C964" s="11">
        <v>1</v>
      </c>
      <c r="D964" s="11" t="s">
        <v>601</v>
      </c>
      <c r="E964" s="11" t="s">
        <v>890</v>
      </c>
      <c r="F964" s="11" t="s">
        <v>890</v>
      </c>
      <c r="G964" s="11" t="s">
        <v>542</v>
      </c>
      <c r="H964" s="11">
        <v>0</v>
      </c>
      <c r="I964" s="11">
        <v>881</v>
      </c>
      <c r="J964" s="225">
        <v>43461</v>
      </c>
      <c r="K964" s="225">
        <v>43461</v>
      </c>
      <c r="L964" s="11">
        <v>11</v>
      </c>
      <c r="M964" s="11">
        <v>48</v>
      </c>
      <c r="N964" s="11" t="s">
        <v>413</v>
      </c>
      <c r="O964" s="11">
        <v>14</v>
      </c>
      <c r="P964" s="11" t="s">
        <v>541</v>
      </c>
      <c r="Q964" s="11">
        <v>36302955</v>
      </c>
      <c r="R964" s="11" t="s">
        <v>433</v>
      </c>
      <c r="S964" s="26">
        <v>7365149</v>
      </c>
      <c r="T964" s="26"/>
      <c r="U964" s="26"/>
      <c r="V964" s="26">
        <v>7365149</v>
      </c>
      <c r="W964" s="11" t="str">
        <f>VLOOKUP(MONTH(J964),'PLANO DISPONIBILIDADES 28-04-20'!$W$2:$X$13,2,0)</f>
        <v>DICIEMBRE</v>
      </c>
      <c r="X964" s="11" t="str">
        <f>VLOOKUP(L964,'PLANO PREDIS EJECUCIONES'!$J$2:$Y$217,16,0)</f>
        <v>3-3-1-15-07-43-7501-191</v>
      </c>
    </row>
    <row r="965" spans="1:24" x14ac:dyDescent="0.25">
      <c r="A965" s="11">
        <v>2018</v>
      </c>
      <c r="B965" s="11">
        <v>136</v>
      </c>
      <c r="C965" s="11">
        <v>1</v>
      </c>
      <c r="D965" s="11" t="s">
        <v>601</v>
      </c>
      <c r="E965" s="11" t="s">
        <v>890</v>
      </c>
      <c r="F965" s="11" t="s">
        <v>890</v>
      </c>
      <c r="G965" s="11" t="s">
        <v>542</v>
      </c>
      <c r="H965" s="11">
        <v>0</v>
      </c>
      <c r="I965" s="11">
        <v>882</v>
      </c>
      <c r="J965" s="225">
        <v>43461</v>
      </c>
      <c r="K965" s="225">
        <v>43461</v>
      </c>
      <c r="L965" s="11">
        <v>14</v>
      </c>
      <c r="M965" s="11">
        <v>44</v>
      </c>
      <c r="N965" s="11" t="s">
        <v>413</v>
      </c>
      <c r="O965" s="11">
        <v>11</v>
      </c>
      <c r="P965" s="11" t="s">
        <v>541</v>
      </c>
      <c r="Q965" s="11">
        <v>1023916955</v>
      </c>
      <c r="R965" s="11" t="s">
        <v>436</v>
      </c>
      <c r="S965" s="26">
        <v>4419089</v>
      </c>
      <c r="T965" s="26"/>
      <c r="U965" s="26"/>
      <c r="V965" s="26">
        <v>4419089</v>
      </c>
      <c r="W965" s="11" t="str">
        <f>VLOOKUP(MONTH(J965),'PLANO DISPONIBILIDADES 28-04-20'!$W$2:$X$13,2,0)</f>
        <v>DICIEMBRE</v>
      </c>
      <c r="X965" s="11" t="str">
        <f>VLOOKUP(L965,'PLANO PREDIS EJECUCIONES'!$J$2:$Y$217,16,0)</f>
        <v>3-3-1-15-07-43-7501-191</v>
      </c>
    </row>
    <row r="966" spans="1:24" x14ac:dyDescent="0.25">
      <c r="A966" s="11">
        <v>2018</v>
      </c>
      <c r="B966" s="11">
        <v>136</v>
      </c>
      <c r="C966" s="11">
        <v>1</v>
      </c>
      <c r="D966" s="11" t="s">
        <v>601</v>
      </c>
      <c r="E966" s="11" t="s">
        <v>890</v>
      </c>
      <c r="F966" s="11" t="s">
        <v>890</v>
      </c>
      <c r="G966" s="11" t="s">
        <v>542</v>
      </c>
      <c r="H966" s="11">
        <v>0</v>
      </c>
      <c r="I966" s="11">
        <v>883</v>
      </c>
      <c r="J966" s="225">
        <v>43461</v>
      </c>
      <c r="K966" s="225">
        <v>43461</v>
      </c>
      <c r="L966" s="11">
        <v>9</v>
      </c>
      <c r="M966" s="11">
        <v>45</v>
      </c>
      <c r="N966" s="11" t="s">
        <v>413</v>
      </c>
      <c r="O966" s="11">
        <v>7</v>
      </c>
      <c r="P966" s="11" t="s">
        <v>541</v>
      </c>
      <c r="Q966" s="11">
        <v>1015398025</v>
      </c>
      <c r="R966" s="11" t="s">
        <v>432</v>
      </c>
      <c r="S966" s="26">
        <v>4218222</v>
      </c>
      <c r="T966" s="26"/>
      <c r="U966" s="26"/>
      <c r="V966" s="26">
        <v>4218222</v>
      </c>
      <c r="W966" s="11" t="str">
        <f>VLOOKUP(MONTH(J966),'PLANO DISPONIBILIDADES 28-04-20'!$W$2:$X$13,2,0)</f>
        <v>DICIEMBRE</v>
      </c>
      <c r="X966" s="11" t="str">
        <f>VLOOKUP(L966,'PLANO PREDIS EJECUCIONES'!$J$2:$Y$217,16,0)</f>
        <v>3-3-1-15-07-43-7501-191</v>
      </c>
    </row>
    <row r="967" spans="1:24" x14ac:dyDescent="0.25">
      <c r="A967" s="11">
        <v>2018</v>
      </c>
      <c r="B967" s="11">
        <v>136</v>
      </c>
      <c r="C967" s="11">
        <v>1</v>
      </c>
      <c r="D967" s="11" t="s">
        <v>601</v>
      </c>
      <c r="E967" s="11" t="s">
        <v>890</v>
      </c>
      <c r="F967" s="11" t="s">
        <v>890</v>
      </c>
      <c r="G967" s="11" t="s">
        <v>542</v>
      </c>
      <c r="H967" s="11">
        <v>0</v>
      </c>
      <c r="I967" s="11">
        <v>884</v>
      </c>
      <c r="J967" s="225">
        <v>43461</v>
      </c>
      <c r="K967" s="225">
        <v>43461</v>
      </c>
      <c r="L967" s="11">
        <v>114</v>
      </c>
      <c r="M967" s="11">
        <v>115</v>
      </c>
      <c r="N967" s="11" t="s">
        <v>491</v>
      </c>
      <c r="O967" s="11">
        <v>88</v>
      </c>
      <c r="P967" s="11" t="s">
        <v>543</v>
      </c>
      <c r="Q967" s="11">
        <v>830078025</v>
      </c>
      <c r="R967" s="11" t="s">
        <v>647</v>
      </c>
      <c r="S967" s="26">
        <v>43792</v>
      </c>
      <c r="T967" s="26"/>
      <c r="U967" s="26"/>
      <c r="V967" s="26">
        <v>43792</v>
      </c>
      <c r="W967" s="11" t="str">
        <f>VLOOKUP(MONTH(J967),'PLANO DISPONIBILIDADES 28-04-20'!$W$2:$X$13,2,0)</f>
        <v>DICIEMBRE</v>
      </c>
      <c r="X967" s="11" t="str">
        <f>VLOOKUP(L967,'PLANO PREDIS EJECUCIONES'!$J$2:$Y$217,16,0)</f>
        <v>3-3-1-15-07-43-7501-191</v>
      </c>
    </row>
    <row r="968" spans="1:24" x14ac:dyDescent="0.25">
      <c r="A968" s="11">
        <v>2018</v>
      </c>
      <c r="B968" s="11">
        <v>136</v>
      </c>
      <c r="C968" s="11">
        <v>1</v>
      </c>
      <c r="D968" s="11" t="s">
        <v>601</v>
      </c>
      <c r="E968" s="11" t="s">
        <v>890</v>
      </c>
      <c r="F968" s="11" t="s">
        <v>890</v>
      </c>
      <c r="G968" s="11" t="s">
        <v>542</v>
      </c>
      <c r="H968" s="11">
        <v>0</v>
      </c>
      <c r="I968" s="11">
        <v>890</v>
      </c>
      <c r="J968" s="225">
        <v>43461</v>
      </c>
      <c r="K968" s="225">
        <v>43461</v>
      </c>
      <c r="L968" s="11">
        <v>49</v>
      </c>
      <c r="M968" s="11">
        <v>20</v>
      </c>
      <c r="N968" s="11" t="s">
        <v>413</v>
      </c>
      <c r="O968" s="11">
        <v>63</v>
      </c>
      <c r="P968" s="11" t="s">
        <v>541</v>
      </c>
      <c r="Q968" s="11">
        <v>80769128</v>
      </c>
      <c r="R968" s="11" t="s">
        <v>457</v>
      </c>
      <c r="S968" s="26">
        <v>7811522</v>
      </c>
      <c r="T968" s="26"/>
      <c r="U968" s="26"/>
      <c r="V968" s="26">
        <v>7811522</v>
      </c>
      <c r="W968" s="11" t="str">
        <f>VLOOKUP(MONTH(J968),'PLANO DISPONIBILIDADES 28-04-20'!$W$2:$X$13,2,0)</f>
        <v>DICIEMBRE</v>
      </c>
      <c r="X968" s="11" t="str">
        <f>VLOOKUP(L968,'PLANO PREDIS EJECUCIONES'!$J$2:$Y$217,16,0)</f>
        <v>3-3-1-15-07-43-7501-191</v>
      </c>
    </row>
    <row r="969" spans="1:24" x14ac:dyDescent="0.25">
      <c r="A969" s="11">
        <v>2018</v>
      </c>
      <c r="B969" s="11">
        <v>136</v>
      </c>
      <c r="C969" s="11">
        <v>1</v>
      </c>
      <c r="D969" s="11" t="s">
        <v>601</v>
      </c>
      <c r="E969" s="11" t="s">
        <v>890</v>
      </c>
      <c r="F969" s="11" t="s">
        <v>890</v>
      </c>
      <c r="G969" s="11" t="s">
        <v>542</v>
      </c>
      <c r="H969" s="11">
        <v>0</v>
      </c>
      <c r="I969" s="11">
        <v>891</v>
      </c>
      <c r="J969" s="225">
        <v>43461</v>
      </c>
      <c r="K969" s="225">
        <v>43461</v>
      </c>
      <c r="L969" s="11">
        <v>52</v>
      </c>
      <c r="M969" s="11">
        <v>18</v>
      </c>
      <c r="N969" s="11" t="s">
        <v>413</v>
      </c>
      <c r="O969" s="11">
        <v>55</v>
      </c>
      <c r="P969" s="11" t="s">
        <v>541</v>
      </c>
      <c r="Q969" s="11">
        <v>1118820062</v>
      </c>
      <c r="R969" s="11" t="s">
        <v>458</v>
      </c>
      <c r="S969" s="26">
        <v>6137624</v>
      </c>
      <c r="T969" s="26"/>
      <c r="U969" s="26"/>
      <c r="V969" s="26">
        <v>6137624</v>
      </c>
      <c r="W969" s="11" t="str">
        <f>VLOOKUP(MONTH(J969),'PLANO DISPONIBILIDADES 28-04-20'!$W$2:$X$13,2,0)</f>
        <v>DICIEMBRE</v>
      </c>
      <c r="X969" s="11" t="str">
        <f>VLOOKUP(L969,'PLANO PREDIS EJECUCIONES'!$J$2:$Y$217,16,0)</f>
        <v>3-3-1-15-07-43-7501-191</v>
      </c>
    </row>
    <row r="970" spans="1:24" x14ac:dyDescent="0.25">
      <c r="A970" s="11">
        <v>2018</v>
      </c>
      <c r="B970" s="11">
        <v>136</v>
      </c>
      <c r="C970" s="11">
        <v>1</v>
      </c>
      <c r="D970" s="11" t="s">
        <v>601</v>
      </c>
      <c r="E970" s="11" t="s">
        <v>890</v>
      </c>
      <c r="F970" s="11" t="s">
        <v>890</v>
      </c>
      <c r="G970" s="11" t="s">
        <v>542</v>
      </c>
      <c r="H970" s="11">
        <v>0</v>
      </c>
      <c r="I970" s="11">
        <v>899</v>
      </c>
      <c r="J970" s="225">
        <v>43462</v>
      </c>
      <c r="K970" s="225">
        <v>43462</v>
      </c>
      <c r="L970" s="11">
        <v>43</v>
      </c>
      <c r="M970" s="11">
        <v>47</v>
      </c>
      <c r="N970" s="11" t="s">
        <v>413</v>
      </c>
      <c r="O970" s="11">
        <v>10</v>
      </c>
      <c r="P970" s="11" t="s">
        <v>541</v>
      </c>
      <c r="Q970" s="11">
        <v>79396575</v>
      </c>
      <c r="R970" s="11" t="s">
        <v>453</v>
      </c>
      <c r="S970" s="26">
        <v>7699928</v>
      </c>
      <c r="T970" s="26"/>
      <c r="U970" s="26"/>
      <c r="V970" s="26">
        <v>7699928</v>
      </c>
      <c r="W970" s="11" t="str">
        <f>VLOOKUP(MONTH(J970),'PLANO DISPONIBILIDADES 28-04-20'!$W$2:$X$13,2,0)</f>
        <v>DICIEMBRE</v>
      </c>
      <c r="X970" s="11" t="str">
        <f>VLOOKUP(L970,'PLANO PREDIS EJECUCIONES'!$J$2:$Y$217,16,0)</f>
        <v>3-3-1-15-07-43-7501-191</v>
      </c>
    </row>
    <row r="971" spans="1:24" x14ac:dyDescent="0.25">
      <c r="A971" s="11">
        <v>2018</v>
      </c>
      <c r="B971" s="11">
        <v>136</v>
      </c>
      <c r="C971" s="11">
        <v>1</v>
      </c>
      <c r="D971" s="11" t="s">
        <v>601</v>
      </c>
      <c r="E971" s="11" t="s">
        <v>890</v>
      </c>
      <c r="F971" s="11" t="s">
        <v>890</v>
      </c>
      <c r="G971" s="11" t="s">
        <v>542</v>
      </c>
      <c r="H971" s="11">
        <v>0</v>
      </c>
      <c r="I971" s="11">
        <v>901</v>
      </c>
      <c r="J971" s="225">
        <v>43462</v>
      </c>
      <c r="K971" s="225">
        <v>43462</v>
      </c>
      <c r="L971" s="11">
        <v>114</v>
      </c>
      <c r="M971" s="11">
        <v>115</v>
      </c>
      <c r="N971" s="11" t="s">
        <v>491</v>
      </c>
      <c r="O971" s="11">
        <v>88</v>
      </c>
      <c r="P971" s="11" t="s">
        <v>543</v>
      </c>
      <c r="Q971" s="11">
        <v>830078025</v>
      </c>
      <c r="R971" s="11" t="s">
        <v>647</v>
      </c>
      <c r="S971" s="26">
        <v>11400008</v>
      </c>
      <c r="T971" s="26"/>
      <c r="U971" s="26"/>
      <c r="V971" s="26">
        <v>11400008</v>
      </c>
      <c r="W971" s="11" t="str">
        <f>VLOOKUP(MONTH(J971),'PLANO DISPONIBILIDADES 28-04-20'!$W$2:$X$13,2,0)</f>
        <v>DICIEMBRE</v>
      </c>
      <c r="X971" s="11" t="str">
        <f>VLOOKUP(L971,'PLANO PREDIS EJECUCIONES'!$J$2:$Y$217,16,0)</f>
        <v>3-3-1-15-07-43-7501-191</v>
      </c>
    </row>
    <row r="972" spans="1:24" x14ac:dyDescent="0.25">
      <c r="A972" s="11">
        <v>2018</v>
      </c>
      <c r="B972" s="11">
        <v>136</v>
      </c>
      <c r="C972" s="11">
        <v>1</v>
      </c>
      <c r="D972" s="11" t="s">
        <v>601</v>
      </c>
      <c r="E972" s="11" t="s">
        <v>890</v>
      </c>
      <c r="F972" s="11" t="s">
        <v>890</v>
      </c>
      <c r="G972" s="11" t="s">
        <v>542</v>
      </c>
      <c r="H972" s="11">
        <v>0</v>
      </c>
      <c r="I972" s="11">
        <v>909</v>
      </c>
      <c r="J972" s="225">
        <v>43462</v>
      </c>
      <c r="K972" s="225">
        <v>43462</v>
      </c>
      <c r="L972" s="11">
        <v>36</v>
      </c>
      <c r="M972" s="11">
        <v>85</v>
      </c>
      <c r="N972" s="11" t="s">
        <v>413</v>
      </c>
      <c r="O972" s="11">
        <v>36</v>
      </c>
      <c r="P972" s="11" t="s">
        <v>541</v>
      </c>
      <c r="Q972" s="11">
        <v>80415506</v>
      </c>
      <c r="R972" s="11" t="s">
        <v>446</v>
      </c>
      <c r="S972" s="26">
        <v>8034708</v>
      </c>
      <c r="T972" s="26"/>
      <c r="U972" s="26"/>
      <c r="V972" s="26">
        <v>8034708</v>
      </c>
      <c r="W972" s="11" t="str">
        <f>VLOOKUP(MONTH(J972),'PLANO DISPONIBILIDADES 28-04-20'!$W$2:$X$13,2,0)</f>
        <v>DICIEMBRE</v>
      </c>
      <c r="X972" s="11" t="str">
        <f>VLOOKUP(L972,'PLANO PREDIS EJECUCIONES'!$J$2:$Y$217,16,0)</f>
        <v>3-3-1-15-07-43-7501-191</v>
      </c>
    </row>
    <row r="973" spans="1:24" x14ac:dyDescent="0.25">
      <c r="A973" s="11">
        <v>2018</v>
      </c>
      <c r="B973" s="11">
        <v>136</v>
      </c>
      <c r="C973" s="11">
        <v>1</v>
      </c>
      <c r="D973" s="11" t="s">
        <v>601</v>
      </c>
      <c r="E973" s="11" t="s">
        <v>890</v>
      </c>
      <c r="F973" s="11" t="s">
        <v>890</v>
      </c>
      <c r="G973" s="11" t="s">
        <v>542</v>
      </c>
      <c r="H973" s="11">
        <v>0</v>
      </c>
      <c r="I973" s="11">
        <v>910</v>
      </c>
      <c r="J973" s="225">
        <v>43462</v>
      </c>
      <c r="K973" s="225">
        <v>43462</v>
      </c>
      <c r="L973" s="11">
        <v>18</v>
      </c>
      <c r="M973" s="11">
        <v>81</v>
      </c>
      <c r="N973" s="11" t="s">
        <v>439</v>
      </c>
      <c r="O973" s="11">
        <v>27</v>
      </c>
      <c r="P973" s="11" t="s">
        <v>541</v>
      </c>
      <c r="Q973" s="11">
        <v>1121844120</v>
      </c>
      <c r="R973" s="11" t="s">
        <v>602</v>
      </c>
      <c r="S973" s="26">
        <v>1964040</v>
      </c>
      <c r="T973" s="26"/>
      <c r="U973" s="26"/>
      <c r="V973" s="26">
        <v>1964040</v>
      </c>
      <c r="W973" s="11" t="str">
        <f>VLOOKUP(MONTH(J973),'PLANO DISPONIBILIDADES 28-04-20'!$W$2:$X$13,2,0)</f>
        <v>DICIEMBRE</v>
      </c>
      <c r="X973" s="11" t="str">
        <f>VLOOKUP(L973,'PLANO PREDIS EJECUCIONES'!$J$2:$Y$217,16,0)</f>
        <v>3-3-1-15-07-43-7501-191</v>
      </c>
    </row>
    <row r="974" spans="1:24" x14ac:dyDescent="0.25">
      <c r="A974" s="11">
        <v>2018</v>
      </c>
      <c r="B974" s="11">
        <v>136</v>
      </c>
      <c r="C974" s="11">
        <v>1</v>
      </c>
      <c r="D974" s="11" t="s">
        <v>601</v>
      </c>
      <c r="E974" s="11" t="s">
        <v>890</v>
      </c>
      <c r="F974" s="11" t="s">
        <v>890</v>
      </c>
      <c r="G974" s="11" t="s">
        <v>542</v>
      </c>
      <c r="H974" s="11">
        <v>0</v>
      </c>
      <c r="I974" s="11">
        <v>915</v>
      </c>
      <c r="J974" s="225">
        <v>43462</v>
      </c>
      <c r="K974" s="225">
        <v>43462</v>
      </c>
      <c r="L974" s="11">
        <v>41</v>
      </c>
      <c r="M974" s="11">
        <v>77</v>
      </c>
      <c r="N974" s="11" t="s">
        <v>413</v>
      </c>
      <c r="O974" s="11">
        <v>30</v>
      </c>
      <c r="P974" s="11" t="s">
        <v>541</v>
      </c>
      <c r="Q974" s="11">
        <v>79964160</v>
      </c>
      <c r="R974" s="11" t="s">
        <v>451</v>
      </c>
      <c r="S974" s="26">
        <v>7365149</v>
      </c>
      <c r="T974" s="26"/>
      <c r="U974" s="26"/>
      <c r="V974" s="26">
        <v>7365149</v>
      </c>
      <c r="W974" s="11" t="str">
        <f>VLOOKUP(MONTH(J974),'PLANO DISPONIBILIDADES 28-04-20'!$W$2:$X$13,2,0)</f>
        <v>DICIEMBRE</v>
      </c>
      <c r="X974" s="11" t="str">
        <f>VLOOKUP(L974,'PLANO PREDIS EJECUCIONES'!$J$2:$Y$217,16,0)</f>
        <v>3-3-1-15-07-43-7501-191</v>
      </c>
    </row>
    <row r="975" spans="1:24" x14ac:dyDescent="0.25">
      <c r="A975" s="11">
        <v>2018</v>
      </c>
      <c r="B975" s="11">
        <v>136</v>
      </c>
      <c r="C975" s="11">
        <v>1</v>
      </c>
      <c r="D975" s="11" t="s">
        <v>601</v>
      </c>
      <c r="E975" s="11" t="s">
        <v>890</v>
      </c>
      <c r="F975" s="11" t="s">
        <v>890</v>
      </c>
      <c r="G975" s="11" t="s">
        <v>542</v>
      </c>
      <c r="H975" s="11">
        <v>0</v>
      </c>
      <c r="I975" s="11">
        <v>917</v>
      </c>
      <c r="J975" s="225">
        <v>43462</v>
      </c>
      <c r="K975" s="225">
        <v>43462</v>
      </c>
      <c r="L975" s="11">
        <v>37</v>
      </c>
      <c r="M975" s="11">
        <v>71</v>
      </c>
      <c r="N975" s="11" t="s">
        <v>413</v>
      </c>
      <c r="O975" s="11">
        <v>38</v>
      </c>
      <c r="P975" s="11" t="s">
        <v>541</v>
      </c>
      <c r="Q975" s="11">
        <v>1032370326</v>
      </c>
      <c r="R975" s="11" t="s">
        <v>447</v>
      </c>
      <c r="S975" s="26">
        <v>4106629</v>
      </c>
      <c r="T975" s="26"/>
      <c r="U975" s="26"/>
      <c r="V975" s="26">
        <v>4106629</v>
      </c>
      <c r="W975" s="11" t="str">
        <f>VLOOKUP(MONTH(J975),'PLANO DISPONIBILIDADES 28-04-20'!$W$2:$X$13,2,0)</f>
        <v>DICIEMBRE</v>
      </c>
      <c r="X975" s="11" t="str">
        <f>VLOOKUP(L975,'PLANO PREDIS EJECUCIONES'!$J$2:$Y$217,16,0)</f>
        <v>3-3-1-15-07-43-7501-191</v>
      </c>
    </row>
    <row r="976" spans="1:24" x14ac:dyDescent="0.25">
      <c r="A976" s="11">
        <v>2018</v>
      </c>
      <c r="B976" s="11">
        <v>136</v>
      </c>
      <c r="C976" s="11">
        <v>1</v>
      </c>
      <c r="D976" s="11" t="s">
        <v>601</v>
      </c>
      <c r="E976" s="11" t="s">
        <v>890</v>
      </c>
      <c r="F976" s="11" t="s">
        <v>890</v>
      </c>
      <c r="G976" s="11" t="s">
        <v>542</v>
      </c>
      <c r="H976" s="11">
        <v>0</v>
      </c>
      <c r="I976" s="11">
        <v>918</v>
      </c>
      <c r="J976" s="225">
        <v>43462</v>
      </c>
      <c r="K976" s="225">
        <v>43462</v>
      </c>
      <c r="L976" s="11">
        <v>21</v>
      </c>
      <c r="M976" s="11">
        <v>70</v>
      </c>
      <c r="N976" s="11" t="s">
        <v>413</v>
      </c>
      <c r="O976" s="11">
        <v>43</v>
      </c>
      <c r="P976" s="11" t="s">
        <v>541</v>
      </c>
      <c r="Q976" s="11">
        <v>1019004199</v>
      </c>
      <c r="R976" s="11" t="s">
        <v>440</v>
      </c>
      <c r="S976" s="26">
        <v>3079971</v>
      </c>
      <c r="T976" s="26"/>
      <c r="U976" s="26"/>
      <c r="V976" s="26">
        <v>3079971</v>
      </c>
      <c r="W976" s="11" t="str">
        <f>VLOOKUP(MONTH(J976),'PLANO DISPONIBILIDADES 28-04-20'!$W$2:$X$13,2,0)</f>
        <v>DICIEMBRE</v>
      </c>
      <c r="X976" s="11" t="str">
        <f>VLOOKUP(L976,'PLANO PREDIS EJECUCIONES'!$J$2:$Y$217,16,0)</f>
        <v>3-3-1-15-07-43-7501-191</v>
      </c>
    </row>
    <row r="977" spans="1:24" x14ac:dyDescent="0.25">
      <c r="A977" s="11">
        <v>2018</v>
      </c>
      <c r="B977" s="11">
        <v>136</v>
      </c>
      <c r="C977" s="11">
        <v>1</v>
      </c>
      <c r="D977" s="11" t="s">
        <v>601</v>
      </c>
      <c r="E977" s="11" t="s">
        <v>890</v>
      </c>
      <c r="F977" s="11" t="s">
        <v>890</v>
      </c>
      <c r="G977" s="11" t="s">
        <v>542</v>
      </c>
      <c r="H977" s="11">
        <v>0</v>
      </c>
      <c r="I977" s="11">
        <v>919</v>
      </c>
      <c r="J977" s="225">
        <v>43462</v>
      </c>
      <c r="K977" s="225">
        <v>43462</v>
      </c>
      <c r="L977" s="11">
        <v>38</v>
      </c>
      <c r="M977" s="11">
        <v>69</v>
      </c>
      <c r="N977" s="11" t="s">
        <v>413</v>
      </c>
      <c r="O977" s="11">
        <v>37</v>
      </c>
      <c r="P977" s="11" t="s">
        <v>541</v>
      </c>
      <c r="Q977" s="11">
        <v>1013631741</v>
      </c>
      <c r="R977" s="11" t="s">
        <v>448</v>
      </c>
      <c r="S977" s="26">
        <v>4106629</v>
      </c>
      <c r="T977" s="26"/>
      <c r="U977" s="26"/>
      <c r="V977" s="26">
        <v>4106629</v>
      </c>
      <c r="W977" s="11" t="str">
        <f>VLOOKUP(MONTH(J977),'PLANO DISPONIBILIDADES 28-04-20'!$W$2:$X$13,2,0)</f>
        <v>DICIEMBRE</v>
      </c>
      <c r="X977" s="11" t="str">
        <f>VLOOKUP(L977,'PLANO PREDIS EJECUCIONES'!$J$2:$Y$217,16,0)</f>
        <v>3-3-1-15-07-43-7501-191</v>
      </c>
    </row>
    <row r="978" spans="1:24" x14ac:dyDescent="0.25">
      <c r="A978" s="11">
        <v>2018</v>
      </c>
      <c r="B978" s="11">
        <v>136</v>
      </c>
      <c r="C978" s="11">
        <v>1</v>
      </c>
      <c r="D978" s="11" t="s">
        <v>601</v>
      </c>
      <c r="E978" s="11" t="s">
        <v>890</v>
      </c>
      <c r="F978" s="11" t="s">
        <v>890</v>
      </c>
      <c r="G978" s="11" t="s">
        <v>542</v>
      </c>
      <c r="H978" s="11">
        <v>0</v>
      </c>
      <c r="I978" s="11">
        <v>920</v>
      </c>
      <c r="J978" s="225">
        <v>43462</v>
      </c>
      <c r="K978" s="225">
        <v>43462</v>
      </c>
      <c r="L978" s="11">
        <v>44</v>
      </c>
      <c r="M978" s="11">
        <v>64</v>
      </c>
      <c r="N978" s="11" t="s">
        <v>413</v>
      </c>
      <c r="O978" s="11">
        <v>49</v>
      </c>
      <c r="P978" s="11" t="s">
        <v>541</v>
      </c>
      <c r="Q978" s="11">
        <v>79521789</v>
      </c>
      <c r="R978" s="11" t="s">
        <v>454</v>
      </c>
      <c r="S978" s="26">
        <v>7699928</v>
      </c>
      <c r="T978" s="26"/>
      <c r="U978" s="26"/>
      <c r="V978" s="26">
        <v>7699928</v>
      </c>
      <c r="W978" s="11" t="str">
        <f>VLOOKUP(MONTH(J978),'PLANO DISPONIBILIDADES 28-04-20'!$W$2:$X$13,2,0)</f>
        <v>DICIEMBRE</v>
      </c>
      <c r="X978" s="11" t="str">
        <f>VLOOKUP(L978,'PLANO PREDIS EJECUCIONES'!$J$2:$Y$217,16,0)</f>
        <v>3-3-1-15-07-43-7501-191</v>
      </c>
    </row>
    <row r="979" spans="1:24" x14ac:dyDescent="0.25">
      <c r="A979" s="11">
        <v>2018</v>
      </c>
      <c r="B979" s="11">
        <v>136</v>
      </c>
      <c r="C979" s="11">
        <v>1</v>
      </c>
      <c r="D979" s="11" t="s">
        <v>601</v>
      </c>
      <c r="E979" s="11" t="s">
        <v>890</v>
      </c>
      <c r="F979" s="11" t="s">
        <v>890</v>
      </c>
      <c r="G979" s="11" t="s">
        <v>542</v>
      </c>
      <c r="H979" s="11">
        <v>0</v>
      </c>
      <c r="I979" s="11">
        <v>922</v>
      </c>
      <c r="J979" s="225">
        <v>43462</v>
      </c>
      <c r="K979" s="225">
        <v>43462</v>
      </c>
      <c r="L979" s="11">
        <v>34</v>
      </c>
      <c r="M979" s="11">
        <v>79</v>
      </c>
      <c r="N979" s="11" t="s">
        <v>413</v>
      </c>
      <c r="O979" s="11">
        <v>29</v>
      </c>
      <c r="P979" s="11" t="s">
        <v>541</v>
      </c>
      <c r="Q979" s="11">
        <v>41424560</v>
      </c>
      <c r="R979" s="11" t="s">
        <v>444</v>
      </c>
      <c r="S979" s="26">
        <v>5401109</v>
      </c>
      <c r="T979" s="26"/>
      <c r="U979" s="26"/>
      <c r="V979" s="26">
        <v>5401109</v>
      </c>
      <c r="W979" s="11" t="str">
        <f>VLOOKUP(MONTH(J979),'PLANO DISPONIBILIDADES 28-04-20'!$W$2:$X$13,2,0)</f>
        <v>DICIEMBRE</v>
      </c>
      <c r="X979" s="11" t="str">
        <f>VLOOKUP(L979,'PLANO PREDIS EJECUCIONES'!$J$2:$Y$217,16,0)</f>
        <v>3-3-1-15-07-43-7501-191</v>
      </c>
    </row>
    <row r="980" spans="1:24" x14ac:dyDescent="0.25">
      <c r="A980" s="11">
        <v>2018</v>
      </c>
      <c r="B980" s="11">
        <v>136</v>
      </c>
      <c r="C980" s="11">
        <v>1</v>
      </c>
      <c r="D980" s="11" t="s">
        <v>601</v>
      </c>
      <c r="E980" s="11" t="s">
        <v>890</v>
      </c>
      <c r="F980" s="11" t="s">
        <v>890</v>
      </c>
      <c r="G980" s="11" t="s">
        <v>542</v>
      </c>
      <c r="H980" s="11">
        <v>0</v>
      </c>
      <c r="I980" s="11">
        <v>923</v>
      </c>
      <c r="J980" s="225">
        <v>43462</v>
      </c>
      <c r="K980" s="225">
        <v>43462</v>
      </c>
      <c r="L980" s="11">
        <v>138</v>
      </c>
      <c r="M980" s="11">
        <v>157</v>
      </c>
      <c r="N980" s="11" t="s">
        <v>413</v>
      </c>
      <c r="O980" s="11">
        <v>100</v>
      </c>
      <c r="P980" s="11" t="s">
        <v>541</v>
      </c>
      <c r="Q980" s="11">
        <v>52829099</v>
      </c>
      <c r="R980" s="11" t="s">
        <v>437</v>
      </c>
      <c r="S980" s="26">
        <v>7365149</v>
      </c>
      <c r="T980" s="26"/>
      <c r="U980" s="26"/>
      <c r="V980" s="26">
        <v>7365149</v>
      </c>
      <c r="W980" s="11" t="str">
        <f>VLOOKUP(MONTH(J980),'PLANO DISPONIBILIDADES 28-04-20'!$W$2:$X$13,2,0)</f>
        <v>DICIEMBRE</v>
      </c>
      <c r="X980" s="11" t="str">
        <f>VLOOKUP(L980,'PLANO PREDIS EJECUCIONES'!$J$2:$Y$217,16,0)</f>
        <v>3-3-1-15-07-43-7501-191</v>
      </c>
    </row>
    <row r="981" spans="1:24" x14ac:dyDescent="0.25">
      <c r="A981" s="11">
        <v>2018</v>
      </c>
      <c r="B981" s="11">
        <v>136</v>
      </c>
      <c r="C981" s="11">
        <v>1</v>
      </c>
      <c r="D981" s="11" t="s">
        <v>601</v>
      </c>
      <c r="E981" s="11" t="s">
        <v>890</v>
      </c>
      <c r="F981" s="11" t="s">
        <v>890</v>
      </c>
      <c r="G981" s="11" t="s">
        <v>542</v>
      </c>
      <c r="H981" s="11">
        <v>0</v>
      </c>
      <c r="I981" s="11">
        <v>924</v>
      </c>
      <c r="J981" s="225">
        <v>43465</v>
      </c>
      <c r="K981" s="225">
        <v>43465</v>
      </c>
      <c r="L981" s="11">
        <v>63</v>
      </c>
      <c r="M981" s="11">
        <v>94</v>
      </c>
      <c r="N981" s="11" t="s">
        <v>439</v>
      </c>
      <c r="O981" s="11">
        <v>71</v>
      </c>
      <c r="P981" s="11" t="s">
        <v>541</v>
      </c>
      <c r="Q981" s="11">
        <v>1032449028</v>
      </c>
      <c r="R981" s="11" t="s">
        <v>462</v>
      </c>
      <c r="S981" s="26">
        <v>2231863</v>
      </c>
      <c r="T981" s="26"/>
      <c r="U981" s="26"/>
      <c r="V981" s="26">
        <v>2231863</v>
      </c>
      <c r="W981" s="11" t="str">
        <f>VLOOKUP(MONTH(J981),'PLANO DISPONIBILIDADES 28-04-20'!$W$2:$X$13,2,0)</f>
        <v>DICIEMBRE</v>
      </c>
      <c r="X981" s="11" t="str">
        <f>VLOOKUP(L981,'PLANO PREDIS EJECUCIONES'!$J$2:$Y$217,16,0)</f>
        <v>3-3-1-15-07-43-7501-191</v>
      </c>
    </row>
    <row r="982" spans="1:24" x14ac:dyDescent="0.25">
      <c r="A982" s="11">
        <v>2018</v>
      </c>
      <c r="B982" s="11">
        <v>136</v>
      </c>
      <c r="C982" s="11">
        <v>1</v>
      </c>
      <c r="D982" s="11" t="s">
        <v>601</v>
      </c>
      <c r="E982" s="11" t="s">
        <v>890</v>
      </c>
      <c r="F982" s="11" t="s">
        <v>890</v>
      </c>
      <c r="G982" s="11" t="s">
        <v>542</v>
      </c>
      <c r="H982" s="11">
        <v>0</v>
      </c>
      <c r="I982" s="11">
        <v>926</v>
      </c>
      <c r="J982" s="225">
        <v>43462</v>
      </c>
      <c r="K982" s="225">
        <v>43462</v>
      </c>
      <c r="L982" s="11">
        <v>66</v>
      </c>
      <c r="M982" s="11">
        <v>78</v>
      </c>
      <c r="N982" s="11" t="s">
        <v>413</v>
      </c>
      <c r="O982" s="11">
        <v>78</v>
      </c>
      <c r="P982" s="11" t="s">
        <v>543</v>
      </c>
      <c r="Q982" s="11">
        <v>900368799</v>
      </c>
      <c r="R982" s="11" t="s">
        <v>463</v>
      </c>
      <c r="S982" s="26">
        <v>10043385</v>
      </c>
      <c r="T982" s="26"/>
      <c r="U982" s="26"/>
      <c r="V982" s="26">
        <v>10043385</v>
      </c>
      <c r="W982" s="11" t="str">
        <f>VLOOKUP(MONTH(J982),'PLANO DISPONIBILIDADES 28-04-20'!$W$2:$X$13,2,0)</f>
        <v>DICIEMBRE</v>
      </c>
      <c r="X982" s="11" t="str">
        <f>VLOOKUP(L982,'PLANO PREDIS EJECUCIONES'!$J$2:$Y$217,16,0)</f>
        <v>3-3-1-15-07-43-7501-191</v>
      </c>
    </row>
    <row r="983" spans="1:24" x14ac:dyDescent="0.25">
      <c r="A983" s="11">
        <v>2018</v>
      </c>
      <c r="B983" s="11">
        <v>136</v>
      </c>
      <c r="C983" s="11">
        <v>1</v>
      </c>
      <c r="D983" s="11" t="s">
        <v>601</v>
      </c>
      <c r="E983" s="11" t="s">
        <v>890</v>
      </c>
      <c r="F983" s="11" t="s">
        <v>890</v>
      </c>
      <c r="G983" s="11" t="s">
        <v>542</v>
      </c>
      <c r="H983" s="11">
        <v>0</v>
      </c>
      <c r="I983" s="11">
        <v>927</v>
      </c>
      <c r="J983" s="225">
        <v>43462</v>
      </c>
      <c r="K983" s="225">
        <v>43462</v>
      </c>
      <c r="L983" s="11">
        <v>53</v>
      </c>
      <c r="M983" s="11">
        <v>19</v>
      </c>
      <c r="N983" s="11" t="s">
        <v>413</v>
      </c>
      <c r="O983" s="11">
        <v>62</v>
      </c>
      <c r="P983" s="11" t="s">
        <v>541</v>
      </c>
      <c r="Q983" s="11">
        <v>73134102</v>
      </c>
      <c r="R983" s="11" t="s">
        <v>460</v>
      </c>
      <c r="S983" s="26">
        <v>10043385</v>
      </c>
      <c r="T983" s="26"/>
      <c r="U983" s="26"/>
      <c r="V983" s="26">
        <v>10043385</v>
      </c>
      <c r="W983" s="11" t="str">
        <f>VLOOKUP(MONTH(J983),'PLANO DISPONIBILIDADES 28-04-20'!$W$2:$X$13,2,0)</f>
        <v>DICIEMBRE</v>
      </c>
      <c r="X983" s="11" t="str">
        <f>VLOOKUP(L983,'PLANO PREDIS EJECUCIONES'!$J$2:$Y$217,16,0)</f>
        <v>3-3-1-15-07-43-7501-191</v>
      </c>
    </row>
    <row r="984" spans="1:24" x14ac:dyDescent="0.25">
      <c r="A984" s="11">
        <v>2018</v>
      </c>
      <c r="B984" s="11">
        <v>136</v>
      </c>
      <c r="C984" s="11">
        <v>1</v>
      </c>
      <c r="D984" s="11" t="s">
        <v>601</v>
      </c>
      <c r="E984" s="11" t="s">
        <v>890</v>
      </c>
      <c r="F984" s="11" t="s">
        <v>890</v>
      </c>
      <c r="G984" s="11" t="s">
        <v>542</v>
      </c>
      <c r="H984" s="11">
        <v>0</v>
      </c>
      <c r="I984" s="11">
        <v>928</v>
      </c>
      <c r="J984" s="225">
        <v>43462</v>
      </c>
      <c r="K984" s="225">
        <v>43462</v>
      </c>
      <c r="L984" s="11">
        <v>12</v>
      </c>
      <c r="M984" s="11">
        <v>84</v>
      </c>
      <c r="N984" s="11" t="s">
        <v>413</v>
      </c>
      <c r="O984" s="11">
        <v>18</v>
      </c>
      <c r="P984" s="11" t="s">
        <v>541</v>
      </c>
      <c r="Q984" s="11">
        <v>53080855</v>
      </c>
      <c r="R984" s="11" t="s">
        <v>434</v>
      </c>
      <c r="S984" s="26">
        <v>2812148</v>
      </c>
      <c r="T984" s="26"/>
      <c r="U984" s="26"/>
      <c r="V984" s="26">
        <v>2812148</v>
      </c>
      <c r="W984" s="11" t="str">
        <f>VLOOKUP(MONTH(J984),'PLANO DISPONIBILIDADES 28-04-20'!$W$2:$X$13,2,0)</f>
        <v>DICIEMBRE</v>
      </c>
      <c r="X984" s="11" t="str">
        <f>VLOOKUP(L984,'PLANO PREDIS EJECUCIONES'!$J$2:$Y$217,16,0)</f>
        <v>3-3-1-15-07-43-7501-191</v>
      </c>
    </row>
    <row r="985" spans="1:24" x14ac:dyDescent="0.25">
      <c r="A985" s="11">
        <v>2018</v>
      </c>
      <c r="B985" s="11">
        <v>136</v>
      </c>
      <c r="C985" s="11">
        <v>1</v>
      </c>
      <c r="D985" s="11" t="s">
        <v>601</v>
      </c>
      <c r="E985" s="11" t="s">
        <v>890</v>
      </c>
      <c r="F985" s="11" t="s">
        <v>890</v>
      </c>
      <c r="G985" s="11" t="s">
        <v>542</v>
      </c>
      <c r="H985" s="11">
        <v>0</v>
      </c>
      <c r="I985" s="11">
        <v>929</v>
      </c>
      <c r="J985" s="225">
        <v>43465</v>
      </c>
      <c r="K985" s="225">
        <v>43465</v>
      </c>
      <c r="L985" s="11">
        <v>8</v>
      </c>
      <c r="M985" s="11">
        <v>17</v>
      </c>
      <c r="N985" s="11" t="s">
        <v>413</v>
      </c>
      <c r="O985" s="11">
        <v>1</v>
      </c>
      <c r="P985" s="11" t="s">
        <v>541</v>
      </c>
      <c r="Q985" s="11">
        <v>80778170</v>
      </c>
      <c r="R985" s="11" t="s">
        <v>431</v>
      </c>
      <c r="S985" s="26">
        <v>8414125</v>
      </c>
      <c r="T985" s="26"/>
      <c r="U985" s="26"/>
      <c r="V985" s="26">
        <v>8414125</v>
      </c>
      <c r="W985" s="11" t="str">
        <f>VLOOKUP(MONTH(J985),'PLANO DISPONIBILIDADES 28-04-20'!$W$2:$X$13,2,0)</f>
        <v>DICIEMBRE</v>
      </c>
      <c r="X985" s="11" t="str">
        <f>VLOOKUP(L985,'PLANO PREDIS EJECUCIONES'!$J$2:$Y$217,16,0)</f>
        <v>3-3-1-15-07-43-7501-191</v>
      </c>
    </row>
    <row r="986" spans="1:24" x14ac:dyDescent="0.25">
      <c r="A986" s="11">
        <v>2018</v>
      </c>
      <c r="B986" s="11">
        <v>136</v>
      </c>
      <c r="C986" s="11">
        <v>1</v>
      </c>
      <c r="D986" s="11" t="s">
        <v>601</v>
      </c>
      <c r="E986" s="11" t="s">
        <v>890</v>
      </c>
      <c r="F986" s="11" t="s">
        <v>890</v>
      </c>
      <c r="G986" s="11" t="s">
        <v>542</v>
      </c>
      <c r="H986" s="11">
        <v>0</v>
      </c>
      <c r="I986" s="11">
        <v>930</v>
      </c>
      <c r="J986" s="225">
        <v>43465</v>
      </c>
      <c r="K986" s="225">
        <v>43465</v>
      </c>
      <c r="L986" s="11">
        <v>146</v>
      </c>
      <c r="M986" s="11">
        <v>160</v>
      </c>
      <c r="N986" s="11" t="s">
        <v>413</v>
      </c>
      <c r="O986" s="11">
        <v>104</v>
      </c>
      <c r="P986" s="11" t="s">
        <v>541</v>
      </c>
      <c r="Q986" s="11">
        <v>8646253</v>
      </c>
      <c r="R986" s="11" t="s">
        <v>736</v>
      </c>
      <c r="S986" s="26">
        <v>7856159</v>
      </c>
      <c r="T986" s="26"/>
      <c r="U986" s="26"/>
      <c r="V986" s="26">
        <v>7856159</v>
      </c>
      <c r="W986" s="11" t="str">
        <f>VLOOKUP(MONTH(J986),'PLANO DISPONIBILIDADES 28-04-20'!$W$2:$X$13,2,0)</f>
        <v>DICIEMBRE</v>
      </c>
      <c r="X986" s="11" t="str">
        <f>VLOOKUP(L986,'PLANO PREDIS EJECUCIONES'!$J$2:$Y$217,16,0)</f>
        <v>3-3-1-15-07-43-7501-191</v>
      </c>
    </row>
    <row r="987" spans="1:24" x14ac:dyDescent="0.25">
      <c r="A987" s="11">
        <v>2018</v>
      </c>
      <c r="B987" s="11">
        <v>136</v>
      </c>
      <c r="C987" s="11">
        <v>1</v>
      </c>
      <c r="D987" s="11" t="s">
        <v>601</v>
      </c>
      <c r="E987" s="11" t="s">
        <v>890</v>
      </c>
      <c r="F987" s="11" t="s">
        <v>890</v>
      </c>
      <c r="G987" s="11" t="s">
        <v>542</v>
      </c>
      <c r="H987" s="11">
        <v>0</v>
      </c>
      <c r="I987" s="11">
        <v>937</v>
      </c>
      <c r="J987" s="225">
        <v>43465</v>
      </c>
      <c r="K987" s="225">
        <v>43465</v>
      </c>
      <c r="L987" s="11">
        <v>46</v>
      </c>
      <c r="M987" s="11">
        <v>65</v>
      </c>
      <c r="N987" s="11" t="s">
        <v>413</v>
      </c>
      <c r="O987" s="11">
        <v>40</v>
      </c>
      <c r="P987" s="11" t="s">
        <v>541</v>
      </c>
      <c r="Q987" s="11">
        <v>39046947</v>
      </c>
      <c r="R987" s="11" t="s">
        <v>455</v>
      </c>
      <c r="S987" s="26">
        <v>8034708</v>
      </c>
      <c r="T987" s="26"/>
      <c r="U987" s="26"/>
      <c r="V987" s="26">
        <v>8034708</v>
      </c>
      <c r="W987" s="11" t="str">
        <f>VLOOKUP(MONTH(J987),'PLANO DISPONIBILIDADES 28-04-20'!$W$2:$X$13,2,0)</f>
        <v>DICIEMBRE</v>
      </c>
      <c r="X987" s="11" t="str">
        <f>VLOOKUP(L987,'PLANO PREDIS EJECUCIONES'!$J$2:$Y$217,16,0)</f>
        <v>3-3-1-15-07-43-7501-191</v>
      </c>
    </row>
    <row r="988" spans="1:24" x14ac:dyDescent="0.25">
      <c r="A988" s="11">
        <v>2018</v>
      </c>
      <c r="B988" s="11">
        <v>136</v>
      </c>
      <c r="C988" s="11">
        <v>1</v>
      </c>
      <c r="D988" s="11" t="s">
        <v>601</v>
      </c>
      <c r="E988" s="11" t="s">
        <v>890</v>
      </c>
      <c r="F988" s="11" t="s">
        <v>890</v>
      </c>
      <c r="G988" s="11" t="s">
        <v>542</v>
      </c>
      <c r="H988" s="11">
        <v>0</v>
      </c>
      <c r="I988" s="11">
        <v>938</v>
      </c>
      <c r="J988" s="225">
        <v>43465</v>
      </c>
      <c r="K988" s="225">
        <v>43465</v>
      </c>
      <c r="L988" s="11">
        <v>184</v>
      </c>
      <c r="M988" s="11">
        <v>194</v>
      </c>
      <c r="N988" s="11" t="s">
        <v>413</v>
      </c>
      <c r="O988" s="11">
        <v>122</v>
      </c>
      <c r="P988" s="11" t="s">
        <v>541</v>
      </c>
      <c r="Q988" s="11">
        <v>32670457</v>
      </c>
      <c r="R988" s="11" t="s">
        <v>461</v>
      </c>
      <c r="S988" s="26">
        <v>8436443</v>
      </c>
      <c r="T988" s="26"/>
      <c r="U988" s="26"/>
      <c r="V988" s="26">
        <v>8436443</v>
      </c>
      <c r="W988" s="11" t="str">
        <f>VLOOKUP(MONTH(J988),'PLANO DISPONIBILIDADES 28-04-20'!$W$2:$X$13,2,0)</f>
        <v>DICIEMBRE</v>
      </c>
      <c r="X988" s="11" t="str">
        <f>VLOOKUP(L988,'PLANO PREDIS EJECUCIONES'!$J$2:$Y$217,16,0)</f>
        <v>3-3-1-15-07-43-7501-191</v>
      </c>
    </row>
    <row r="989" spans="1:24" x14ac:dyDescent="0.25">
      <c r="A989" s="11">
        <v>2018</v>
      </c>
      <c r="B989" s="11">
        <v>136</v>
      </c>
      <c r="C989" s="11">
        <v>1</v>
      </c>
      <c r="D989" s="11" t="s">
        <v>601</v>
      </c>
      <c r="E989" s="11" t="s">
        <v>890</v>
      </c>
      <c r="F989" s="11" t="s">
        <v>890</v>
      </c>
      <c r="G989" s="11" t="s">
        <v>542</v>
      </c>
      <c r="H989" s="11">
        <v>0</v>
      </c>
      <c r="I989" s="11">
        <v>942</v>
      </c>
      <c r="J989" s="225">
        <v>43465</v>
      </c>
      <c r="K989" s="225">
        <v>43465</v>
      </c>
      <c r="L989" s="11">
        <v>40</v>
      </c>
      <c r="M989" s="11">
        <v>66</v>
      </c>
      <c r="N989" s="11" t="s">
        <v>413</v>
      </c>
      <c r="O989" s="11">
        <v>45</v>
      </c>
      <c r="P989" s="11" t="s">
        <v>541</v>
      </c>
      <c r="Q989" s="11">
        <v>79555368</v>
      </c>
      <c r="R989" s="11" t="s">
        <v>450</v>
      </c>
      <c r="S989" s="26">
        <v>6963414</v>
      </c>
      <c r="T989" s="26"/>
      <c r="U989" s="26"/>
      <c r="V989" s="26">
        <v>6963414</v>
      </c>
      <c r="W989" s="11" t="str">
        <f>VLOOKUP(MONTH(J989),'PLANO DISPONIBILIDADES 28-04-20'!$W$2:$X$13,2,0)</f>
        <v>DICIEMBRE</v>
      </c>
      <c r="X989" s="11" t="str">
        <f>VLOOKUP(L989,'PLANO PREDIS EJECUCIONES'!$J$2:$Y$217,16,0)</f>
        <v>3-3-1-15-07-43-7501-191</v>
      </c>
    </row>
    <row r="990" spans="1:24" x14ac:dyDescent="0.25">
      <c r="A990" s="11">
        <v>2018</v>
      </c>
      <c r="B990" s="11">
        <v>136</v>
      </c>
      <c r="C990" s="11">
        <v>1</v>
      </c>
      <c r="D990" s="11" t="s">
        <v>601</v>
      </c>
      <c r="E990" s="11" t="s">
        <v>890</v>
      </c>
      <c r="F990" s="11" t="s">
        <v>890</v>
      </c>
      <c r="G990" s="11" t="s">
        <v>542</v>
      </c>
      <c r="H990" s="11">
        <v>0</v>
      </c>
      <c r="I990" s="11">
        <v>944</v>
      </c>
      <c r="J990" s="225">
        <v>43465</v>
      </c>
      <c r="K990" s="225">
        <v>43465</v>
      </c>
      <c r="L990" s="11">
        <v>13</v>
      </c>
      <c r="M990" s="11">
        <v>80</v>
      </c>
      <c r="N990" s="11" t="s">
        <v>413</v>
      </c>
      <c r="O990" s="11">
        <v>19</v>
      </c>
      <c r="P990" s="11" t="s">
        <v>541</v>
      </c>
      <c r="Q990" s="11">
        <v>39691668</v>
      </c>
      <c r="R990" s="11" t="s">
        <v>675</v>
      </c>
      <c r="S990" s="26">
        <v>6026031</v>
      </c>
      <c r="T990" s="26"/>
      <c r="U990" s="26"/>
      <c r="V990" s="26">
        <v>6026031</v>
      </c>
      <c r="W990" s="11" t="str">
        <f>VLOOKUP(MONTH(J990),'PLANO DISPONIBILIDADES 28-04-20'!$W$2:$X$13,2,0)</f>
        <v>DICIEMBRE</v>
      </c>
      <c r="X990" s="11" t="str">
        <f>VLOOKUP(L990,'PLANO PREDIS EJECUCIONES'!$J$2:$Y$217,16,0)</f>
        <v>3-3-1-15-07-43-7501-191</v>
      </c>
    </row>
    <row r="991" spans="1:24" x14ac:dyDescent="0.25">
      <c r="A991" s="11">
        <v>2018</v>
      </c>
      <c r="B991" s="11">
        <v>136</v>
      </c>
      <c r="C991" s="11">
        <v>1</v>
      </c>
      <c r="D991" s="11" t="s">
        <v>601</v>
      </c>
      <c r="E991" s="11" t="s">
        <v>890</v>
      </c>
      <c r="F991" s="11" t="s">
        <v>890</v>
      </c>
      <c r="G991" s="11" t="s">
        <v>542</v>
      </c>
      <c r="H991" s="11">
        <v>0</v>
      </c>
      <c r="I991" s="11">
        <v>947</v>
      </c>
      <c r="J991" s="225">
        <v>43465</v>
      </c>
      <c r="K991" s="225">
        <v>43465</v>
      </c>
      <c r="L991" s="11">
        <v>35</v>
      </c>
      <c r="M991" s="11">
        <v>82</v>
      </c>
      <c r="N991" s="11" t="s">
        <v>439</v>
      </c>
      <c r="O991" s="11">
        <v>35</v>
      </c>
      <c r="P991" s="11" t="s">
        <v>541</v>
      </c>
      <c r="Q991" s="11">
        <v>51848008</v>
      </c>
      <c r="R991" s="11" t="s">
        <v>545</v>
      </c>
      <c r="S991" s="26">
        <v>1874765</v>
      </c>
      <c r="T991" s="26"/>
      <c r="U991" s="26"/>
      <c r="V991" s="26">
        <v>1874765</v>
      </c>
      <c r="W991" s="11" t="str">
        <f>VLOOKUP(MONTH(J991),'PLANO DISPONIBILIDADES 28-04-20'!$W$2:$X$13,2,0)</f>
        <v>DICIEMBRE</v>
      </c>
      <c r="X991" s="11" t="str">
        <f>VLOOKUP(L991,'PLANO PREDIS EJECUCIONES'!$J$2:$Y$217,16,0)</f>
        <v>3-3-1-15-07-43-7501-191</v>
      </c>
    </row>
    <row r="992" spans="1:24" x14ac:dyDescent="0.25">
      <c r="A992" s="11">
        <v>2018</v>
      </c>
      <c r="B992" s="11">
        <v>136</v>
      </c>
      <c r="C992" s="11">
        <v>1</v>
      </c>
      <c r="D992" s="11" t="s">
        <v>601</v>
      </c>
      <c r="E992" s="11" t="s">
        <v>890</v>
      </c>
      <c r="F992" s="11" t="s">
        <v>890</v>
      </c>
      <c r="G992" s="11" t="s">
        <v>542</v>
      </c>
      <c r="H992" s="11">
        <v>0</v>
      </c>
      <c r="I992" s="11">
        <v>953</v>
      </c>
      <c r="J992" s="225">
        <v>43465</v>
      </c>
      <c r="K992" s="225">
        <v>43465</v>
      </c>
      <c r="L992" s="11">
        <v>42</v>
      </c>
      <c r="M992" s="11">
        <v>67</v>
      </c>
      <c r="N992" s="11" t="s">
        <v>413</v>
      </c>
      <c r="O992" s="11">
        <v>39</v>
      </c>
      <c r="P992" s="11" t="s">
        <v>541</v>
      </c>
      <c r="Q992" s="11">
        <v>79297972</v>
      </c>
      <c r="R992" s="11" t="s">
        <v>452</v>
      </c>
      <c r="S992" s="26">
        <v>7365149</v>
      </c>
      <c r="T992" s="26"/>
      <c r="U992" s="26"/>
      <c r="V992" s="26">
        <v>7365149</v>
      </c>
      <c r="W992" s="11" t="str">
        <f>VLOOKUP(MONTH(J992),'PLANO DISPONIBILIDADES 28-04-20'!$W$2:$X$13,2,0)</f>
        <v>DICIEMBRE</v>
      </c>
      <c r="X992" s="11" t="str">
        <f>VLOOKUP(L992,'PLANO PREDIS EJECUCIONES'!$J$2:$Y$217,16,0)</f>
        <v>3-3-1-15-07-43-7501-191</v>
      </c>
    </row>
    <row r="993" spans="1:33" x14ac:dyDescent="0.25">
      <c r="A993" s="11">
        <v>2018</v>
      </c>
      <c r="B993" s="11">
        <v>136</v>
      </c>
      <c r="C993" s="11">
        <v>1</v>
      </c>
      <c r="D993" s="11" t="s">
        <v>601</v>
      </c>
      <c r="E993" s="11" t="s">
        <v>890</v>
      </c>
      <c r="F993" s="11" t="s">
        <v>890</v>
      </c>
      <c r="G993" s="11" t="s">
        <v>542</v>
      </c>
      <c r="H993" s="11">
        <v>0</v>
      </c>
      <c r="I993" s="11">
        <v>954</v>
      </c>
      <c r="J993" s="225">
        <v>43465</v>
      </c>
      <c r="K993" s="225">
        <v>43465</v>
      </c>
      <c r="L993" s="11">
        <v>39</v>
      </c>
      <c r="M993" s="11">
        <v>68</v>
      </c>
      <c r="N993" s="11" t="s">
        <v>413</v>
      </c>
      <c r="O993" s="11">
        <v>41</v>
      </c>
      <c r="P993" s="11" t="s">
        <v>541</v>
      </c>
      <c r="Q993" s="11">
        <v>79690696</v>
      </c>
      <c r="R993" s="11" t="s">
        <v>449</v>
      </c>
      <c r="S993" s="26">
        <v>7699928</v>
      </c>
      <c r="T993" s="26"/>
      <c r="U993" s="26"/>
      <c r="V993" s="26">
        <v>7699928</v>
      </c>
      <c r="W993" s="11" t="str">
        <f>VLOOKUP(MONTH(J993),'PLANO DISPONIBILIDADES 28-04-20'!$W$2:$X$13,2,0)</f>
        <v>DICIEMBRE</v>
      </c>
      <c r="X993" s="11" t="str">
        <f>VLOOKUP(L993,'PLANO PREDIS EJECUCIONES'!$J$2:$Y$217,16,0)</f>
        <v>3-3-1-15-07-43-7501-191</v>
      </c>
    </row>
    <row r="994" spans="1:33" x14ac:dyDescent="0.25">
      <c r="A994" s="11">
        <v>2018</v>
      </c>
      <c r="B994" s="11">
        <v>136</v>
      </c>
      <c r="C994" s="11">
        <v>1</v>
      </c>
      <c r="D994" s="11" t="s">
        <v>601</v>
      </c>
      <c r="E994" s="11" t="s">
        <v>890</v>
      </c>
      <c r="F994" s="11" t="s">
        <v>890</v>
      </c>
      <c r="G994" s="11" t="s">
        <v>542</v>
      </c>
      <c r="H994" s="11">
        <v>0</v>
      </c>
      <c r="I994" s="11">
        <v>958</v>
      </c>
      <c r="J994" s="225">
        <v>43465</v>
      </c>
      <c r="K994" s="225">
        <v>43465</v>
      </c>
      <c r="L994" s="11">
        <v>31</v>
      </c>
      <c r="M994" s="11">
        <v>16</v>
      </c>
      <c r="N994" s="11" t="s">
        <v>413</v>
      </c>
      <c r="O994" s="11">
        <v>17</v>
      </c>
      <c r="P994" s="11" t="s">
        <v>541</v>
      </c>
      <c r="Q994" s="11">
        <v>51818608</v>
      </c>
      <c r="R994" s="11" t="s">
        <v>544</v>
      </c>
      <c r="S994" s="26">
        <v>7699928</v>
      </c>
      <c r="T994" s="26"/>
      <c r="U994" s="26"/>
      <c r="V994" s="26">
        <v>7699928</v>
      </c>
      <c r="W994" s="11" t="str">
        <f>VLOOKUP(MONTH(J994),'PLANO DISPONIBILIDADES 28-04-20'!$W$2:$X$13,2,0)</f>
        <v>DICIEMBRE</v>
      </c>
      <c r="X994" s="11" t="str">
        <f>VLOOKUP(L994,'PLANO PREDIS EJECUCIONES'!$J$2:$Y$217,16,0)</f>
        <v>3-3-1-15-07-43-7501-191</v>
      </c>
    </row>
    <row r="995" spans="1:33" x14ac:dyDescent="0.25">
      <c r="A995" s="11">
        <v>2018</v>
      </c>
      <c r="B995" s="11">
        <v>136</v>
      </c>
      <c r="C995" s="11">
        <v>1</v>
      </c>
      <c r="D995" s="11" t="s">
        <v>601</v>
      </c>
      <c r="E995" s="11" t="s">
        <v>890</v>
      </c>
      <c r="F995" s="11" t="s">
        <v>890</v>
      </c>
      <c r="G995" s="11" t="s">
        <v>542</v>
      </c>
      <c r="H995" s="11">
        <v>0</v>
      </c>
      <c r="I995" s="11">
        <v>959</v>
      </c>
      <c r="J995" s="225">
        <v>43465</v>
      </c>
      <c r="K995" s="225">
        <v>43465</v>
      </c>
      <c r="L995" s="11">
        <v>147</v>
      </c>
      <c r="M995" s="11">
        <v>162</v>
      </c>
      <c r="N995" s="11" t="s">
        <v>413</v>
      </c>
      <c r="O995" s="11">
        <v>105</v>
      </c>
      <c r="P995" s="11" t="s">
        <v>541</v>
      </c>
      <c r="Q995" s="11">
        <v>11343988</v>
      </c>
      <c r="R995" s="11" t="s">
        <v>737</v>
      </c>
      <c r="S995" s="26">
        <v>10043385</v>
      </c>
      <c r="T995" s="26"/>
      <c r="U995" s="26"/>
      <c r="V995" s="26">
        <v>10043385</v>
      </c>
      <c r="W995" s="11" t="str">
        <f>VLOOKUP(MONTH(J995),'PLANO DISPONIBILIDADES 28-04-20'!$W$2:$X$13,2,0)</f>
        <v>DICIEMBRE</v>
      </c>
      <c r="X995" s="11" t="str">
        <f>VLOOKUP(L995,'PLANO PREDIS EJECUCIONES'!$J$2:$Y$217,16,0)</f>
        <v>3-3-1-15-07-43-7501-191</v>
      </c>
    </row>
    <row r="996" spans="1:33" x14ac:dyDescent="0.25">
      <c r="A996" s="11">
        <v>2018</v>
      </c>
      <c r="B996" s="11">
        <v>136</v>
      </c>
      <c r="C996" s="11">
        <v>1</v>
      </c>
      <c r="D996" s="11" t="s">
        <v>601</v>
      </c>
      <c r="E996" s="11" t="s">
        <v>890</v>
      </c>
      <c r="F996" s="11" t="s">
        <v>890</v>
      </c>
      <c r="G996" s="11" t="s">
        <v>542</v>
      </c>
      <c r="H996" s="11">
        <v>0</v>
      </c>
      <c r="I996" s="11">
        <v>960</v>
      </c>
      <c r="J996" s="225">
        <v>43465</v>
      </c>
      <c r="K996" s="225">
        <v>43465</v>
      </c>
      <c r="L996" s="11">
        <v>114</v>
      </c>
      <c r="M996" s="11">
        <v>115</v>
      </c>
      <c r="N996" s="11" t="s">
        <v>491</v>
      </c>
      <c r="O996" s="11">
        <v>88</v>
      </c>
      <c r="P996" s="11" t="s">
        <v>543</v>
      </c>
      <c r="Q996" s="11">
        <v>830078025</v>
      </c>
      <c r="R996" s="11" t="s">
        <v>647</v>
      </c>
      <c r="S996" s="26">
        <v>1923730</v>
      </c>
      <c r="T996" s="26"/>
      <c r="U996" s="26"/>
      <c r="V996" s="26">
        <v>1923730</v>
      </c>
      <c r="W996" s="11" t="str">
        <f>VLOOKUP(MONTH(J996),'PLANO DISPONIBILIDADES 28-04-20'!$W$2:$X$13,2,0)</f>
        <v>DICIEMBRE</v>
      </c>
      <c r="X996" s="11" t="str">
        <f>VLOOKUP(L996,'PLANO PREDIS EJECUCIONES'!$J$2:$Y$217,16,0)</f>
        <v>3-3-1-15-07-43-7501-191</v>
      </c>
    </row>
    <row r="997" spans="1:33" x14ac:dyDescent="0.25">
      <c r="A997" s="11">
        <v>2018</v>
      </c>
      <c r="B997" s="11">
        <v>136</v>
      </c>
      <c r="C997" s="11">
        <v>1</v>
      </c>
      <c r="D997" s="11" t="s">
        <v>601</v>
      </c>
      <c r="E997" s="11" t="s">
        <v>890</v>
      </c>
      <c r="F997" s="11" t="s">
        <v>890</v>
      </c>
      <c r="G997" s="11" t="s">
        <v>542</v>
      </c>
      <c r="H997" s="11">
        <v>0</v>
      </c>
      <c r="I997" s="11">
        <v>962</v>
      </c>
      <c r="J997" s="225">
        <v>43465</v>
      </c>
      <c r="K997" s="225">
        <v>43465</v>
      </c>
      <c r="L997" s="11">
        <v>114</v>
      </c>
      <c r="M997" s="11">
        <v>115</v>
      </c>
      <c r="N997" s="11" t="s">
        <v>491</v>
      </c>
      <c r="O997" s="11">
        <v>88</v>
      </c>
      <c r="P997" s="11" t="s">
        <v>543</v>
      </c>
      <c r="Q997" s="11">
        <v>830078025</v>
      </c>
      <c r="R997" s="11" t="s">
        <v>647</v>
      </c>
      <c r="S997" s="26">
        <v>9316580</v>
      </c>
      <c r="T997" s="26"/>
      <c r="U997" s="26"/>
      <c r="V997" s="26">
        <v>9316580</v>
      </c>
      <c r="W997" s="11" t="str">
        <f>VLOOKUP(MONTH(J997),'PLANO DISPONIBILIDADES 28-04-20'!$W$2:$X$13,2,0)</f>
        <v>DICIEMBRE</v>
      </c>
      <c r="X997" s="11" t="str">
        <f>VLOOKUP(L997,'PLANO PREDIS EJECUCIONES'!$J$2:$Y$217,16,0)</f>
        <v>3-3-1-15-07-43-7501-191</v>
      </c>
    </row>
    <row r="998" spans="1:33" x14ac:dyDescent="0.25">
      <c r="A998" s="11">
        <v>2018</v>
      </c>
      <c r="B998" s="11">
        <v>136</v>
      </c>
      <c r="C998" s="11">
        <v>1</v>
      </c>
      <c r="D998" s="11" t="s">
        <v>601</v>
      </c>
      <c r="E998" s="11" t="s">
        <v>890</v>
      </c>
      <c r="F998" s="11" t="s">
        <v>890</v>
      </c>
      <c r="G998" s="11" t="s">
        <v>542</v>
      </c>
      <c r="H998" s="11">
        <v>0</v>
      </c>
      <c r="I998" s="11">
        <v>4</v>
      </c>
      <c r="J998" s="225">
        <v>43143</v>
      </c>
      <c r="K998" s="225">
        <v>43143</v>
      </c>
      <c r="L998" s="11">
        <v>23</v>
      </c>
      <c r="M998" s="11">
        <v>28</v>
      </c>
      <c r="N998" s="11" t="s">
        <v>413</v>
      </c>
      <c r="O998" s="11">
        <v>20</v>
      </c>
      <c r="P998" s="11" t="s">
        <v>541</v>
      </c>
      <c r="Q998" s="11">
        <v>52810637</v>
      </c>
      <c r="R998" s="11" t="s">
        <v>466</v>
      </c>
      <c r="S998" s="26">
        <v>1093613</v>
      </c>
      <c r="T998" s="26"/>
      <c r="U998" s="26"/>
      <c r="V998" s="26">
        <v>1093613</v>
      </c>
      <c r="W998" s="11" t="str">
        <f>VLOOKUP(MONTH(J998),'PLANO DISPONIBILIDADES 28-04-20'!$W$2:$X$13,2,0)</f>
        <v>FEBRERO</v>
      </c>
      <c r="X998" s="11" t="str">
        <f>VLOOKUP(L998,'PLANO PREDIS EJECUCIONES'!$J$2:$Y$217,16,0)</f>
        <v>3-3-1-15-07-43-7502-191</v>
      </c>
    </row>
    <row r="999" spans="1:33" x14ac:dyDescent="0.25">
      <c r="A999" s="11">
        <v>2018</v>
      </c>
      <c r="B999" s="11">
        <v>136</v>
      </c>
      <c r="C999" s="11">
        <v>1</v>
      </c>
      <c r="D999" s="11" t="s">
        <v>601</v>
      </c>
      <c r="E999" s="11" t="s">
        <v>890</v>
      </c>
      <c r="F999" s="11" t="s">
        <v>890</v>
      </c>
      <c r="G999" s="11" t="s">
        <v>542</v>
      </c>
      <c r="H999" s="11">
        <v>0</v>
      </c>
      <c r="I999" s="11">
        <v>5</v>
      </c>
      <c r="J999" s="225">
        <v>43143</v>
      </c>
      <c r="K999" s="225">
        <v>43143</v>
      </c>
      <c r="L999" s="11">
        <v>47</v>
      </c>
      <c r="M999" s="11">
        <v>30</v>
      </c>
      <c r="N999" s="11" t="s">
        <v>413</v>
      </c>
      <c r="O999" s="11">
        <v>44</v>
      </c>
      <c r="P999" s="11" t="s">
        <v>541</v>
      </c>
      <c r="Q999" s="11">
        <v>1019081734</v>
      </c>
      <c r="R999" s="11" t="s">
        <v>474</v>
      </c>
      <c r="S999" s="26">
        <v>937383</v>
      </c>
      <c r="T999" s="26"/>
      <c r="U999" s="26"/>
      <c r="V999" s="26">
        <v>937383</v>
      </c>
      <c r="W999" s="11" t="str">
        <f>VLOOKUP(MONTH(J999),'PLANO DISPONIBILIDADES 28-04-20'!$W$2:$X$13,2,0)</f>
        <v>FEBRERO</v>
      </c>
      <c r="X999" s="11" t="str">
        <f>VLOOKUP(L999,'PLANO PREDIS EJECUCIONES'!$J$2:$Y$217,16,0)</f>
        <v>3-3-1-15-07-43-7502-191</v>
      </c>
    </row>
    <row r="1000" spans="1:33" x14ac:dyDescent="0.25">
      <c r="A1000" s="11">
        <v>2018</v>
      </c>
      <c r="B1000" s="11">
        <v>136</v>
      </c>
      <c r="C1000" s="11">
        <v>1</v>
      </c>
      <c r="D1000" s="11" t="s">
        <v>601</v>
      </c>
      <c r="E1000" s="11" t="s">
        <v>890</v>
      </c>
      <c r="F1000" s="11" t="s">
        <v>890</v>
      </c>
      <c r="G1000" s="11" t="s">
        <v>542</v>
      </c>
      <c r="H1000" s="11">
        <v>0</v>
      </c>
      <c r="I1000" s="11">
        <v>8</v>
      </c>
      <c r="J1000" s="225">
        <v>43143</v>
      </c>
      <c r="K1000" s="225">
        <v>43143</v>
      </c>
      <c r="L1000" s="11">
        <v>27</v>
      </c>
      <c r="M1000" s="11">
        <v>33</v>
      </c>
      <c r="N1000" s="11" t="s">
        <v>413</v>
      </c>
      <c r="O1000" s="11">
        <v>24</v>
      </c>
      <c r="P1000" s="11" t="s">
        <v>541</v>
      </c>
      <c r="Q1000" s="11">
        <v>1019016610</v>
      </c>
      <c r="R1000" s="11" t="s">
        <v>470</v>
      </c>
      <c r="S1000" s="26">
        <v>1249843</v>
      </c>
      <c r="T1000" s="26"/>
      <c r="U1000" s="26"/>
      <c r="V1000" s="26">
        <v>1249843</v>
      </c>
      <c r="W1000" s="11" t="str">
        <f>VLOOKUP(MONTH(J1000),'PLANO DISPONIBILIDADES 28-04-20'!$W$2:$X$13,2,0)</f>
        <v>FEBRERO</v>
      </c>
      <c r="X1000" s="11" t="str">
        <f>VLOOKUP(L1000,'PLANO PREDIS EJECUCIONES'!$J$2:$Y$217,16,0)</f>
        <v>3-3-1-15-07-43-7502-191</v>
      </c>
      <c r="AC1000" s="11"/>
      <c r="AD1000" s="11"/>
      <c r="AE1000" s="11"/>
      <c r="AF1000" s="11"/>
      <c r="AG1000" s="11"/>
    </row>
    <row r="1001" spans="1:33" x14ac:dyDescent="0.25">
      <c r="A1001" s="11">
        <v>2018</v>
      </c>
      <c r="B1001" s="11">
        <v>136</v>
      </c>
      <c r="C1001" s="11">
        <v>1</v>
      </c>
      <c r="D1001" s="11" t="s">
        <v>601</v>
      </c>
      <c r="E1001" s="11" t="s">
        <v>890</v>
      </c>
      <c r="F1001" s="11" t="s">
        <v>890</v>
      </c>
      <c r="G1001" s="11" t="s">
        <v>542</v>
      </c>
      <c r="H1001" s="11">
        <v>0</v>
      </c>
      <c r="I1001" s="11">
        <v>9</v>
      </c>
      <c r="J1001" s="225">
        <v>43143</v>
      </c>
      <c r="K1001" s="225">
        <v>43143</v>
      </c>
      <c r="L1001" s="11">
        <v>29</v>
      </c>
      <c r="M1001" s="11">
        <v>29</v>
      </c>
      <c r="N1001" s="11" t="s">
        <v>413</v>
      </c>
      <c r="O1001" s="11">
        <v>28</v>
      </c>
      <c r="P1001" s="11" t="s">
        <v>541</v>
      </c>
      <c r="Q1001" s="11">
        <v>19418135</v>
      </c>
      <c r="R1001" s="11" t="s">
        <v>472</v>
      </c>
      <c r="S1001" s="26">
        <v>2678236</v>
      </c>
      <c r="T1001" s="26"/>
      <c r="U1001" s="26"/>
      <c r="V1001" s="26">
        <v>2678236</v>
      </c>
      <c r="W1001" s="11" t="str">
        <f>VLOOKUP(MONTH(J1001),'PLANO DISPONIBILIDADES 28-04-20'!$W$2:$X$13,2,0)</f>
        <v>FEBRERO</v>
      </c>
      <c r="X1001" s="11" t="str">
        <f>VLOOKUP(L1001,'PLANO PREDIS EJECUCIONES'!$J$2:$Y$217,16,0)</f>
        <v>3-3-1-15-07-43-7502-191</v>
      </c>
    </row>
    <row r="1002" spans="1:33" x14ac:dyDescent="0.25">
      <c r="A1002" s="11">
        <v>2018</v>
      </c>
      <c r="B1002" s="11">
        <v>136</v>
      </c>
      <c r="C1002" s="11">
        <v>1</v>
      </c>
      <c r="D1002" s="11" t="s">
        <v>601</v>
      </c>
      <c r="E1002" s="11" t="s">
        <v>890</v>
      </c>
      <c r="F1002" s="11" t="s">
        <v>890</v>
      </c>
      <c r="G1002" s="11" t="s">
        <v>542</v>
      </c>
      <c r="H1002" s="11">
        <v>0</v>
      </c>
      <c r="I1002" s="11">
        <v>10</v>
      </c>
      <c r="J1002" s="225">
        <v>43143</v>
      </c>
      <c r="K1002" s="225">
        <v>43143</v>
      </c>
      <c r="L1002" s="11">
        <v>33</v>
      </c>
      <c r="M1002" s="11">
        <v>34</v>
      </c>
      <c r="N1002" s="11" t="s">
        <v>413</v>
      </c>
      <c r="O1002" s="11">
        <v>34</v>
      </c>
      <c r="P1002" s="11" t="s">
        <v>541</v>
      </c>
      <c r="Q1002" s="11">
        <v>51906542</v>
      </c>
      <c r="R1002" s="11" t="s">
        <v>473</v>
      </c>
      <c r="S1002" s="26">
        <v>2678236</v>
      </c>
      <c r="T1002" s="26"/>
      <c r="U1002" s="26"/>
      <c r="V1002" s="26">
        <v>2678236</v>
      </c>
      <c r="W1002" s="11" t="str">
        <f>VLOOKUP(MONTH(J1002),'PLANO DISPONIBILIDADES 28-04-20'!$W$2:$X$13,2,0)</f>
        <v>FEBRERO</v>
      </c>
      <c r="X1002" s="11" t="str">
        <f>VLOOKUP(L1002,'PLANO PREDIS EJECUCIONES'!$J$2:$Y$217,16,0)</f>
        <v>3-3-1-15-07-43-7502-191</v>
      </c>
    </row>
    <row r="1003" spans="1:33" x14ac:dyDescent="0.25">
      <c r="A1003" s="11">
        <v>2018</v>
      </c>
      <c r="B1003" s="11">
        <v>136</v>
      </c>
      <c r="C1003" s="11">
        <v>1</v>
      </c>
      <c r="D1003" s="11" t="s">
        <v>601</v>
      </c>
      <c r="E1003" s="11" t="s">
        <v>890</v>
      </c>
      <c r="F1003" s="11" t="s">
        <v>890</v>
      </c>
      <c r="G1003" s="11" t="s">
        <v>542</v>
      </c>
      <c r="H1003" s="11">
        <v>0</v>
      </c>
      <c r="I1003" s="11">
        <v>11</v>
      </c>
      <c r="J1003" s="225">
        <v>43143</v>
      </c>
      <c r="K1003" s="225">
        <v>43143</v>
      </c>
      <c r="L1003" s="11">
        <v>28</v>
      </c>
      <c r="M1003" s="11">
        <v>35</v>
      </c>
      <c r="N1003" s="11" t="s">
        <v>439</v>
      </c>
      <c r="O1003" s="11">
        <v>25</v>
      </c>
      <c r="P1003" s="11" t="s">
        <v>541</v>
      </c>
      <c r="Q1003" s="11">
        <v>1022333143</v>
      </c>
      <c r="R1003" s="11" t="s">
        <v>471</v>
      </c>
      <c r="S1003" s="26">
        <v>1093613</v>
      </c>
      <c r="T1003" s="26"/>
      <c r="U1003" s="26"/>
      <c r="V1003" s="26">
        <v>1093613</v>
      </c>
      <c r="W1003" s="11" t="str">
        <f>VLOOKUP(MONTH(J1003),'PLANO DISPONIBILIDADES 28-04-20'!$W$2:$X$13,2,0)</f>
        <v>FEBRERO</v>
      </c>
      <c r="X1003" s="11" t="str">
        <f>VLOOKUP(L1003,'PLANO PREDIS EJECUCIONES'!$J$2:$Y$217,16,0)</f>
        <v>3-3-1-15-07-43-7502-191</v>
      </c>
    </row>
    <row r="1004" spans="1:33" x14ac:dyDescent="0.25">
      <c r="A1004" s="11">
        <v>2018</v>
      </c>
      <c r="B1004" s="11">
        <v>136</v>
      </c>
      <c r="C1004" s="11">
        <v>1</v>
      </c>
      <c r="D1004" s="11" t="s">
        <v>601</v>
      </c>
      <c r="E1004" s="11" t="s">
        <v>890</v>
      </c>
      <c r="F1004" s="11" t="s">
        <v>890</v>
      </c>
      <c r="G1004" s="11" t="s">
        <v>542</v>
      </c>
      <c r="H1004" s="11">
        <v>0</v>
      </c>
      <c r="I1004" s="11">
        <v>12</v>
      </c>
      <c r="J1004" s="225">
        <v>43143</v>
      </c>
      <c r="K1004" s="225">
        <v>43143</v>
      </c>
      <c r="L1004" s="11">
        <v>24</v>
      </c>
      <c r="M1004" s="11">
        <v>31</v>
      </c>
      <c r="N1004" s="11" t="s">
        <v>413</v>
      </c>
      <c r="O1004" s="11">
        <v>21</v>
      </c>
      <c r="P1004" s="11" t="s">
        <v>541</v>
      </c>
      <c r="Q1004" s="11">
        <v>1016033211</v>
      </c>
      <c r="R1004" s="11" t="s">
        <v>467</v>
      </c>
      <c r="S1004" s="26">
        <v>1249843</v>
      </c>
      <c r="T1004" s="26"/>
      <c r="U1004" s="26"/>
      <c r="V1004" s="26">
        <v>1249843</v>
      </c>
      <c r="W1004" s="11" t="str">
        <f>VLOOKUP(MONTH(J1004),'PLANO DISPONIBILIDADES 28-04-20'!$W$2:$X$13,2,0)</f>
        <v>FEBRERO</v>
      </c>
      <c r="X1004" s="11" t="str">
        <f>VLOOKUP(L1004,'PLANO PREDIS EJECUCIONES'!$J$2:$Y$217,16,0)</f>
        <v>3-3-1-15-07-43-7502-191</v>
      </c>
    </row>
    <row r="1005" spans="1:33" x14ac:dyDescent="0.25">
      <c r="A1005" s="11">
        <v>2018</v>
      </c>
      <c r="B1005" s="11">
        <v>136</v>
      </c>
      <c r="C1005" s="11">
        <v>1</v>
      </c>
      <c r="D1005" s="11" t="s">
        <v>601</v>
      </c>
      <c r="E1005" s="11" t="s">
        <v>890</v>
      </c>
      <c r="F1005" s="11" t="s">
        <v>890</v>
      </c>
      <c r="G1005" s="11" t="s">
        <v>542</v>
      </c>
      <c r="H1005" s="11">
        <v>0</v>
      </c>
      <c r="I1005" s="11">
        <v>13</v>
      </c>
      <c r="J1005" s="225">
        <v>43143</v>
      </c>
      <c r="K1005" s="225">
        <v>43143</v>
      </c>
      <c r="L1005" s="11">
        <v>25</v>
      </c>
      <c r="M1005" s="11">
        <v>32</v>
      </c>
      <c r="N1005" s="11" t="s">
        <v>413</v>
      </c>
      <c r="O1005" s="11">
        <v>22</v>
      </c>
      <c r="P1005" s="11" t="s">
        <v>541</v>
      </c>
      <c r="Q1005" s="11">
        <v>79545191</v>
      </c>
      <c r="R1005" s="11" t="s">
        <v>468</v>
      </c>
      <c r="S1005" s="26">
        <v>2678236</v>
      </c>
      <c r="T1005" s="26"/>
      <c r="U1005" s="26"/>
      <c r="V1005" s="26">
        <v>2678236</v>
      </c>
      <c r="W1005" s="11" t="str">
        <f>VLOOKUP(MONTH(J1005),'PLANO DISPONIBILIDADES 28-04-20'!$W$2:$X$13,2,0)</f>
        <v>FEBRERO</v>
      </c>
      <c r="X1005" s="11" t="str">
        <f>VLOOKUP(L1005,'PLANO PREDIS EJECUCIONES'!$J$2:$Y$217,16,0)</f>
        <v>3-3-1-15-07-43-7502-191</v>
      </c>
    </row>
    <row r="1006" spans="1:33" x14ac:dyDescent="0.25">
      <c r="A1006" s="11">
        <v>2018</v>
      </c>
      <c r="B1006" s="11">
        <v>136</v>
      </c>
      <c r="C1006" s="11">
        <v>1</v>
      </c>
      <c r="D1006" s="11" t="s">
        <v>601</v>
      </c>
      <c r="E1006" s="11" t="s">
        <v>890</v>
      </c>
      <c r="F1006" s="11" t="s">
        <v>890</v>
      </c>
      <c r="G1006" s="11" t="s">
        <v>542</v>
      </c>
      <c r="H1006" s="11">
        <v>0</v>
      </c>
      <c r="I1006" s="11">
        <v>14</v>
      </c>
      <c r="J1006" s="225">
        <v>43143</v>
      </c>
      <c r="K1006" s="225">
        <v>43143</v>
      </c>
      <c r="L1006" s="11">
        <v>26</v>
      </c>
      <c r="M1006" s="11">
        <v>27</v>
      </c>
      <c r="N1006" s="11" t="s">
        <v>413</v>
      </c>
      <c r="O1006" s="11">
        <v>23</v>
      </c>
      <c r="P1006" s="11" t="s">
        <v>541</v>
      </c>
      <c r="Q1006" s="11">
        <v>79799804</v>
      </c>
      <c r="R1006" s="11" t="s">
        <v>469</v>
      </c>
      <c r="S1006" s="26">
        <v>2321138</v>
      </c>
      <c r="T1006" s="26"/>
      <c r="U1006" s="26"/>
      <c r="V1006" s="26">
        <v>2321138</v>
      </c>
      <c r="W1006" s="11" t="str">
        <f>VLOOKUP(MONTH(J1006),'PLANO DISPONIBILIDADES 28-04-20'!$W$2:$X$13,2,0)</f>
        <v>FEBRERO</v>
      </c>
      <c r="X1006" s="11" t="str">
        <f>VLOOKUP(L1006,'PLANO PREDIS EJECUCIONES'!$J$2:$Y$217,16,0)</f>
        <v>3-3-1-15-07-43-7502-191</v>
      </c>
    </row>
    <row r="1007" spans="1:33" x14ac:dyDescent="0.25">
      <c r="A1007" s="11">
        <v>2018</v>
      </c>
      <c r="B1007" s="11">
        <v>136</v>
      </c>
      <c r="C1007" s="11">
        <v>1</v>
      </c>
      <c r="D1007" s="11" t="s">
        <v>601</v>
      </c>
      <c r="E1007" s="11" t="s">
        <v>890</v>
      </c>
      <c r="F1007" s="11" t="s">
        <v>890</v>
      </c>
      <c r="G1007" s="11" t="s">
        <v>542</v>
      </c>
      <c r="H1007" s="11">
        <v>0</v>
      </c>
      <c r="I1007" s="11">
        <v>72</v>
      </c>
      <c r="J1007" s="225">
        <v>43167</v>
      </c>
      <c r="K1007" s="225">
        <v>43167</v>
      </c>
      <c r="L1007" s="11">
        <v>25</v>
      </c>
      <c r="M1007" s="11">
        <v>32</v>
      </c>
      <c r="N1007" s="11" t="s">
        <v>413</v>
      </c>
      <c r="O1007" s="11">
        <v>22</v>
      </c>
      <c r="P1007" s="11" t="s">
        <v>541</v>
      </c>
      <c r="Q1007" s="11">
        <v>79545191</v>
      </c>
      <c r="R1007" s="11" t="s">
        <v>468</v>
      </c>
      <c r="S1007" s="26">
        <v>10043385</v>
      </c>
      <c r="T1007" s="26"/>
      <c r="U1007" s="26"/>
      <c r="V1007" s="26">
        <v>10043385</v>
      </c>
      <c r="W1007" s="11" t="str">
        <f>VLOOKUP(MONTH(J1007),'PLANO DISPONIBILIDADES 28-04-20'!$W$2:$X$13,2,0)</f>
        <v>MARZO</v>
      </c>
      <c r="X1007" s="11" t="str">
        <f>VLOOKUP(L1007,'PLANO PREDIS EJECUCIONES'!$J$2:$Y$217,16,0)</f>
        <v>3-3-1-15-07-43-7502-191</v>
      </c>
    </row>
    <row r="1008" spans="1:33" x14ac:dyDescent="0.25">
      <c r="A1008" s="11">
        <v>2018</v>
      </c>
      <c r="B1008" s="11">
        <v>136</v>
      </c>
      <c r="C1008" s="11">
        <v>1</v>
      </c>
      <c r="D1008" s="11" t="s">
        <v>601</v>
      </c>
      <c r="E1008" s="11" t="s">
        <v>890</v>
      </c>
      <c r="F1008" s="11" t="s">
        <v>890</v>
      </c>
      <c r="G1008" s="11" t="s">
        <v>542</v>
      </c>
      <c r="H1008" s="11">
        <v>0</v>
      </c>
      <c r="I1008" s="11">
        <v>73</v>
      </c>
      <c r="J1008" s="225">
        <v>43168</v>
      </c>
      <c r="K1008" s="225">
        <v>43168</v>
      </c>
      <c r="L1008" s="11">
        <v>27</v>
      </c>
      <c r="M1008" s="11">
        <v>33</v>
      </c>
      <c r="N1008" s="11" t="s">
        <v>413</v>
      </c>
      <c r="O1008" s="11">
        <v>24</v>
      </c>
      <c r="P1008" s="11" t="s">
        <v>541</v>
      </c>
      <c r="Q1008" s="11">
        <v>1019016610</v>
      </c>
      <c r="R1008" s="11" t="s">
        <v>470</v>
      </c>
      <c r="S1008" s="26">
        <v>4686913</v>
      </c>
      <c r="T1008" s="26"/>
      <c r="U1008" s="26"/>
      <c r="V1008" s="26">
        <v>4686913</v>
      </c>
      <c r="W1008" s="11" t="str">
        <f>VLOOKUP(MONTH(J1008),'PLANO DISPONIBILIDADES 28-04-20'!$W$2:$X$13,2,0)</f>
        <v>MARZO</v>
      </c>
      <c r="X1008" s="11" t="str">
        <f>VLOOKUP(L1008,'PLANO PREDIS EJECUCIONES'!$J$2:$Y$217,16,0)</f>
        <v>3-3-1-15-07-43-7502-191</v>
      </c>
    </row>
    <row r="1009" spans="1:24" x14ac:dyDescent="0.25">
      <c r="A1009" s="11">
        <v>2018</v>
      </c>
      <c r="B1009" s="11">
        <v>136</v>
      </c>
      <c r="C1009" s="11">
        <v>1</v>
      </c>
      <c r="D1009" s="11" t="s">
        <v>601</v>
      </c>
      <c r="E1009" s="11" t="s">
        <v>890</v>
      </c>
      <c r="F1009" s="11" t="s">
        <v>890</v>
      </c>
      <c r="G1009" s="11" t="s">
        <v>542</v>
      </c>
      <c r="H1009" s="11">
        <v>0</v>
      </c>
      <c r="I1009" s="11">
        <v>75</v>
      </c>
      <c r="J1009" s="225">
        <v>43168</v>
      </c>
      <c r="K1009" s="225">
        <v>43168</v>
      </c>
      <c r="L1009" s="11">
        <v>33</v>
      </c>
      <c r="M1009" s="11">
        <v>34</v>
      </c>
      <c r="N1009" s="11" t="s">
        <v>413</v>
      </c>
      <c r="O1009" s="11">
        <v>34</v>
      </c>
      <c r="P1009" s="11" t="s">
        <v>541</v>
      </c>
      <c r="Q1009" s="11">
        <v>51906542</v>
      </c>
      <c r="R1009" s="11" t="s">
        <v>473</v>
      </c>
      <c r="S1009" s="26">
        <v>10043385</v>
      </c>
      <c r="T1009" s="26"/>
      <c r="U1009" s="26"/>
      <c r="V1009" s="26">
        <v>10043385</v>
      </c>
      <c r="W1009" s="11" t="str">
        <f>VLOOKUP(MONTH(J1009),'PLANO DISPONIBILIDADES 28-04-20'!$W$2:$X$13,2,0)</f>
        <v>MARZO</v>
      </c>
      <c r="X1009" s="11" t="str">
        <f>VLOOKUP(L1009,'PLANO PREDIS EJECUCIONES'!$J$2:$Y$217,16,0)</f>
        <v>3-3-1-15-07-43-7502-191</v>
      </c>
    </row>
    <row r="1010" spans="1:24" x14ac:dyDescent="0.25">
      <c r="A1010" s="11">
        <v>2018</v>
      </c>
      <c r="B1010" s="11">
        <v>136</v>
      </c>
      <c r="C1010" s="11">
        <v>1</v>
      </c>
      <c r="D1010" s="11" t="s">
        <v>601</v>
      </c>
      <c r="E1010" s="11" t="s">
        <v>890</v>
      </c>
      <c r="F1010" s="11" t="s">
        <v>890</v>
      </c>
      <c r="G1010" s="11" t="s">
        <v>542</v>
      </c>
      <c r="H1010" s="11">
        <v>0</v>
      </c>
      <c r="I1010" s="11">
        <v>76</v>
      </c>
      <c r="J1010" s="225">
        <v>43168</v>
      </c>
      <c r="K1010" s="225">
        <v>43168</v>
      </c>
      <c r="L1010" s="11">
        <v>47</v>
      </c>
      <c r="M1010" s="11">
        <v>30</v>
      </c>
      <c r="N1010" s="11" t="s">
        <v>413</v>
      </c>
      <c r="O1010" s="11">
        <v>44</v>
      </c>
      <c r="P1010" s="11" t="s">
        <v>541</v>
      </c>
      <c r="Q1010" s="11">
        <v>1019081734</v>
      </c>
      <c r="R1010" s="11" t="s">
        <v>474</v>
      </c>
      <c r="S1010" s="26">
        <v>4017354</v>
      </c>
      <c r="T1010" s="26"/>
      <c r="U1010" s="26"/>
      <c r="V1010" s="26">
        <v>4017354</v>
      </c>
      <c r="W1010" s="11" t="str">
        <f>VLOOKUP(MONTH(J1010),'PLANO DISPONIBILIDADES 28-04-20'!$W$2:$X$13,2,0)</f>
        <v>MARZO</v>
      </c>
      <c r="X1010" s="11" t="str">
        <f>VLOOKUP(L1010,'PLANO PREDIS EJECUCIONES'!$J$2:$Y$217,16,0)</f>
        <v>3-3-1-15-07-43-7502-191</v>
      </c>
    </row>
    <row r="1011" spans="1:24" x14ac:dyDescent="0.25">
      <c r="A1011" s="11">
        <v>2018</v>
      </c>
      <c r="B1011" s="11">
        <v>136</v>
      </c>
      <c r="C1011" s="11">
        <v>1</v>
      </c>
      <c r="D1011" s="11" t="s">
        <v>601</v>
      </c>
      <c r="E1011" s="11" t="s">
        <v>890</v>
      </c>
      <c r="F1011" s="11" t="s">
        <v>890</v>
      </c>
      <c r="G1011" s="11" t="s">
        <v>542</v>
      </c>
      <c r="H1011" s="11">
        <v>0</v>
      </c>
      <c r="I1011" s="11">
        <v>77</v>
      </c>
      <c r="J1011" s="225">
        <v>43168</v>
      </c>
      <c r="K1011" s="225">
        <v>43168</v>
      </c>
      <c r="L1011" s="11">
        <v>23</v>
      </c>
      <c r="M1011" s="11">
        <v>28</v>
      </c>
      <c r="N1011" s="11" t="s">
        <v>413</v>
      </c>
      <c r="O1011" s="11">
        <v>20</v>
      </c>
      <c r="P1011" s="11" t="s">
        <v>541</v>
      </c>
      <c r="Q1011" s="11">
        <v>52810637</v>
      </c>
      <c r="R1011" s="11" t="s">
        <v>466</v>
      </c>
      <c r="S1011" s="26">
        <v>4686913</v>
      </c>
      <c r="T1011" s="26"/>
      <c r="U1011" s="26"/>
      <c r="V1011" s="26">
        <v>4686913</v>
      </c>
      <c r="W1011" s="11" t="str">
        <f>VLOOKUP(MONTH(J1011),'PLANO DISPONIBILIDADES 28-04-20'!$W$2:$X$13,2,0)</f>
        <v>MARZO</v>
      </c>
      <c r="X1011" s="11" t="str">
        <f>VLOOKUP(L1011,'PLANO PREDIS EJECUCIONES'!$J$2:$Y$217,16,0)</f>
        <v>3-3-1-15-07-43-7502-191</v>
      </c>
    </row>
    <row r="1012" spans="1:24" x14ac:dyDescent="0.25">
      <c r="A1012" s="11">
        <v>2018</v>
      </c>
      <c r="B1012" s="11">
        <v>136</v>
      </c>
      <c r="C1012" s="11">
        <v>1</v>
      </c>
      <c r="D1012" s="11" t="s">
        <v>601</v>
      </c>
      <c r="E1012" s="11" t="s">
        <v>890</v>
      </c>
      <c r="F1012" s="11" t="s">
        <v>890</v>
      </c>
      <c r="G1012" s="11" t="s">
        <v>542</v>
      </c>
      <c r="H1012" s="11">
        <v>0</v>
      </c>
      <c r="I1012" s="11">
        <v>86</v>
      </c>
      <c r="J1012" s="225">
        <v>43175</v>
      </c>
      <c r="K1012" s="225">
        <v>43175</v>
      </c>
      <c r="L1012" s="11">
        <v>28</v>
      </c>
      <c r="M1012" s="11">
        <v>35</v>
      </c>
      <c r="N1012" s="11" t="s">
        <v>439</v>
      </c>
      <c r="O1012" s="11">
        <v>25</v>
      </c>
      <c r="P1012" s="11" t="s">
        <v>541</v>
      </c>
      <c r="Q1012" s="11">
        <v>1022333143</v>
      </c>
      <c r="R1012" s="11" t="s">
        <v>471</v>
      </c>
      <c r="S1012" s="26">
        <v>4686913</v>
      </c>
      <c r="T1012" s="26"/>
      <c r="U1012" s="26"/>
      <c r="V1012" s="26">
        <v>4686913</v>
      </c>
      <c r="W1012" s="11" t="str">
        <f>VLOOKUP(MONTH(J1012),'PLANO DISPONIBILIDADES 28-04-20'!$W$2:$X$13,2,0)</f>
        <v>MARZO</v>
      </c>
      <c r="X1012" s="11" t="str">
        <f>VLOOKUP(L1012,'PLANO PREDIS EJECUCIONES'!$J$2:$Y$217,16,0)</f>
        <v>3-3-1-15-07-43-7502-191</v>
      </c>
    </row>
    <row r="1013" spans="1:24" x14ac:dyDescent="0.25">
      <c r="A1013" s="11">
        <v>2018</v>
      </c>
      <c r="B1013" s="11">
        <v>136</v>
      </c>
      <c r="C1013" s="11">
        <v>1</v>
      </c>
      <c r="D1013" s="11" t="s">
        <v>601</v>
      </c>
      <c r="E1013" s="11" t="s">
        <v>890</v>
      </c>
      <c r="F1013" s="11" t="s">
        <v>890</v>
      </c>
      <c r="G1013" s="11" t="s">
        <v>542</v>
      </c>
      <c r="H1013" s="11">
        <v>0</v>
      </c>
      <c r="I1013" s="11">
        <v>87</v>
      </c>
      <c r="J1013" s="225">
        <v>43172</v>
      </c>
      <c r="K1013" s="225">
        <v>43172</v>
      </c>
      <c r="L1013" s="11">
        <v>29</v>
      </c>
      <c r="M1013" s="11">
        <v>29</v>
      </c>
      <c r="N1013" s="11" t="s">
        <v>413</v>
      </c>
      <c r="O1013" s="11">
        <v>28</v>
      </c>
      <c r="P1013" s="11" t="s">
        <v>541</v>
      </c>
      <c r="Q1013" s="11">
        <v>19418135</v>
      </c>
      <c r="R1013" s="11" t="s">
        <v>472</v>
      </c>
      <c r="S1013" s="26">
        <v>10043385</v>
      </c>
      <c r="T1013" s="26"/>
      <c r="U1013" s="26"/>
      <c r="V1013" s="26">
        <v>10043385</v>
      </c>
      <c r="W1013" s="11" t="str">
        <f>VLOOKUP(MONTH(J1013),'PLANO DISPONIBILIDADES 28-04-20'!$W$2:$X$13,2,0)</f>
        <v>MARZO</v>
      </c>
      <c r="X1013" s="11" t="str">
        <f>VLOOKUP(L1013,'PLANO PREDIS EJECUCIONES'!$J$2:$Y$217,16,0)</f>
        <v>3-3-1-15-07-43-7502-191</v>
      </c>
    </row>
    <row r="1014" spans="1:24" x14ac:dyDescent="0.25">
      <c r="A1014" s="11">
        <v>2018</v>
      </c>
      <c r="B1014" s="11">
        <v>136</v>
      </c>
      <c r="C1014" s="11">
        <v>1</v>
      </c>
      <c r="D1014" s="11" t="s">
        <v>601</v>
      </c>
      <c r="E1014" s="11" t="s">
        <v>890</v>
      </c>
      <c r="F1014" s="11" t="s">
        <v>890</v>
      </c>
      <c r="G1014" s="11" t="s">
        <v>542</v>
      </c>
      <c r="H1014" s="11">
        <v>0</v>
      </c>
      <c r="I1014" s="11">
        <v>88</v>
      </c>
      <c r="J1014" s="225">
        <v>43172</v>
      </c>
      <c r="K1014" s="225">
        <v>43172</v>
      </c>
      <c r="L1014" s="11">
        <v>24</v>
      </c>
      <c r="M1014" s="11">
        <v>31</v>
      </c>
      <c r="N1014" s="11" t="s">
        <v>413</v>
      </c>
      <c r="O1014" s="11">
        <v>21</v>
      </c>
      <c r="P1014" s="11" t="s">
        <v>541</v>
      </c>
      <c r="Q1014" s="11">
        <v>1016033211</v>
      </c>
      <c r="R1014" s="11" t="s">
        <v>467</v>
      </c>
      <c r="S1014" s="26">
        <v>4686913</v>
      </c>
      <c r="T1014" s="26"/>
      <c r="U1014" s="26"/>
      <c r="V1014" s="26">
        <v>4686913</v>
      </c>
      <c r="W1014" s="11" t="str">
        <f>VLOOKUP(MONTH(J1014),'PLANO DISPONIBILIDADES 28-04-20'!$W$2:$X$13,2,0)</f>
        <v>MARZO</v>
      </c>
      <c r="X1014" s="11" t="str">
        <f>VLOOKUP(L1014,'PLANO PREDIS EJECUCIONES'!$J$2:$Y$217,16,0)</f>
        <v>3-3-1-15-07-43-7502-191</v>
      </c>
    </row>
    <row r="1015" spans="1:24" x14ac:dyDescent="0.25">
      <c r="A1015" s="11">
        <v>2018</v>
      </c>
      <c r="B1015" s="11">
        <v>136</v>
      </c>
      <c r="C1015" s="11">
        <v>1</v>
      </c>
      <c r="D1015" s="11" t="s">
        <v>601</v>
      </c>
      <c r="E1015" s="11" t="s">
        <v>890</v>
      </c>
      <c r="F1015" s="11" t="s">
        <v>890</v>
      </c>
      <c r="G1015" s="11" t="s">
        <v>542</v>
      </c>
      <c r="H1015" s="11">
        <v>0</v>
      </c>
      <c r="I1015" s="11">
        <v>89</v>
      </c>
      <c r="J1015" s="225">
        <v>43172</v>
      </c>
      <c r="K1015" s="225">
        <v>43172</v>
      </c>
      <c r="L1015" s="11">
        <v>26</v>
      </c>
      <c r="M1015" s="11">
        <v>27</v>
      </c>
      <c r="N1015" s="11" t="s">
        <v>413</v>
      </c>
      <c r="O1015" s="11">
        <v>23</v>
      </c>
      <c r="P1015" s="11" t="s">
        <v>541</v>
      </c>
      <c r="Q1015" s="11">
        <v>79799804</v>
      </c>
      <c r="R1015" s="11" t="s">
        <v>469</v>
      </c>
      <c r="S1015" s="26">
        <v>8704267</v>
      </c>
      <c r="T1015" s="26"/>
      <c r="U1015" s="26"/>
      <c r="V1015" s="26">
        <v>8704267</v>
      </c>
      <c r="W1015" s="11" t="str">
        <f>VLOOKUP(MONTH(J1015),'PLANO DISPONIBILIDADES 28-04-20'!$W$2:$X$13,2,0)</f>
        <v>MARZO</v>
      </c>
      <c r="X1015" s="11" t="str">
        <f>VLOOKUP(L1015,'PLANO PREDIS EJECUCIONES'!$J$2:$Y$217,16,0)</f>
        <v>3-3-1-15-07-43-7502-191</v>
      </c>
    </row>
    <row r="1016" spans="1:24" x14ac:dyDescent="0.25">
      <c r="A1016" s="11">
        <v>2018</v>
      </c>
      <c r="B1016" s="11">
        <v>136</v>
      </c>
      <c r="C1016" s="11">
        <v>1</v>
      </c>
      <c r="D1016" s="11" t="s">
        <v>601</v>
      </c>
      <c r="E1016" s="11" t="s">
        <v>890</v>
      </c>
      <c r="F1016" s="11" t="s">
        <v>890</v>
      </c>
      <c r="G1016" s="11" t="s">
        <v>542</v>
      </c>
      <c r="H1016" s="11">
        <v>0</v>
      </c>
      <c r="I1016" s="11">
        <v>131</v>
      </c>
      <c r="J1016" s="225">
        <v>43195</v>
      </c>
      <c r="K1016" s="225">
        <v>43195</v>
      </c>
      <c r="L1016" s="11">
        <v>25</v>
      </c>
      <c r="M1016" s="11">
        <v>32</v>
      </c>
      <c r="N1016" s="11" t="s">
        <v>413</v>
      </c>
      <c r="O1016" s="11">
        <v>22</v>
      </c>
      <c r="P1016" s="11" t="s">
        <v>541</v>
      </c>
      <c r="Q1016" s="11">
        <v>79545191</v>
      </c>
      <c r="R1016" s="11" t="s">
        <v>468</v>
      </c>
      <c r="S1016" s="26">
        <v>10043385</v>
      </c>
      <c r="T1016" s="26"/>
      <c r="U1016" s="26"/>
      <c r="V1016" s="26">
        <v>10043385</v>
      </c>
      <c r="W1016" s="11" t="str">
        <f>VLOOKUP(MONTH(J1016),'PLANO DISPONIBILIDADES 28-04-20'!$W$2:$X$13,2,0)</f>
        <v>ABRIL</v>
      </c>
      <c r="X1016" s="11" t="str">
        <f>VLOOKUP(L1016,'PLANO PREDIS EJECUCIONES'!$J$2:$Y$217,16,0)</f>
        <v>3-3-1-15-07-43-7502-191</v>
      </c>
    </row>
    <row r="1017" spans="1:24" x14ac:dyDescent="0.25">
      <c r="A1017" s="11">
        <v>2018</v>
      </c>
      <c r="B1017" s="11">
        <v>136</v>
      </c>
      <c r="C1017" s="11">
        <v>1</v>
      </c>
      <c r="D1017" s="11" t="s">
        <v>601</v>
      </c>
      <c r="E1017" s="11" t="s">
        <v>890</v>
      </c>
      <c r="F1017" s="11" t="s">
        <v>890</v>
      </c>
      <c r="G1017" s="11" t="s">
        <v>542</v>
      </c>
      <c r="H1017" s="11">
        <v>0</v>
      </c>
      <c r="I1017" s="11">
        <v>132</v>
      </c>
      <c r="J1017" s="225">
        <v>43195</v>
      </c>
      <c r="K1017" s="225">
        <v>43195</v>
      </c>
      <c r="L1017" s="11">
        <v>24</v>
      </c>
      <c r="M1017" s="11">
        <v>31</v>
      </c>
      <c r="N1017" s="11" t="s">
        <v>413</v>
      </c>
      <c r="O1017" s="11">
        <v>21</v>
      </c>
      <c r="P1017" s="11" t="s">
        <v>541</v>
      </c>
      <c r="Q1017" s="11">
        <v>1016033211</v>
      </c>
      <c r="R1017" s="11" t="s">
        <v>467</v>
      </c>
      <c r="S1017" s="26">
        <v>4686913</v>
      </c>
      <c r="T1017" s="26"/>
      <c r="U1017" s="26"/>
      <c r="V1017" s="26">
        <v>4686913</v>
      </c>
      <c r="W1017" s="11" t="str">
        <f>VLOOKUP(MONTH(J1017),'PLANO DISPONIBILIDADES 28-04-20'!$W$2:$X$13,2,0)</f>
        <v>ABRIL</v>
      </c>
      <c r="X1017" s="11" t="str">
        <f>VLOOKUP(L1017,'PLANO PREDIS EJECUCIONES'!$J$2:$Y$217,16,0)</f>
        <v>3-3-1-15-07-43-7502-191</v>
      </c>
    </row>
    <row r="1018" spans="1:24" x14ac:dyDescent="0.25">
      <c r="A1018" s="11">
        <v>2018</v>
      </c>
      <c r="B1018" s="11">
        <v>136</v>
      </c>
      <c r="C1018" s="11">
        <v>1</v>
      </c>
      <c r="D1018" s="11" t="s">
        <v>601</v>
      </c>
      <c r="E1018" s="11" t="s">
        <v>890</v>
      </c>
      <c r="F1018" s="11" t="s">
        <v>890</v>
      </c>
      <c r="G1018" s="11" t="s">
        <v>542</v>
      </c>
      <c r="H1018" s="11">
        <v>0</v>
      </c>
      <c r="I1018" s="11">
        <v>133</v>
      </c>
      <c r="J1018" s="225">
        <v>43195</v>
      </c>
      <c r="K1018" s="225">
        <v>43195</v>
      </c>
      <c r="L1018" s="11">
        <v>26</v>
      </c>
      <c r="M1018" s="11">
        <v>27</v>
      </c>
      <c r="N1018" s="11" t="s">
        <v>413</v>
      </c>
      <c r="O1018" s="11">
        <v>23</v>
      </c>
      <c r="P1018" s="11" t="s">
        <v>541</v>
      </c>
      <c r="Q1018" s="11">
        <v>79799804</v>
      </c>
      <c r="R1018" s="11" t="s">
        <v>469</v>
      </c>
      <c r="S1018" s="26">
        <v>8704267</v>
      </c>
      <c r="T1018" s="26"/>
      <c r="U1018" s="26"/>
      <c r="V1018" s="26">
        <v>8704267</v>
      </c>
      <c r="W1018" s="11" t="str">
        <f>VLOOKUP(MONTH(J1018),'PLANO DISPONIBILIDADES 28-04-20'!$W$2:$X$13,2,0)</f>
        <v>ABRIL</v>
      </c>
      <c r="X1018" s="11" t="str">
        <f>VLOOKUP(L1018,'PLANO PREDIS EJECUCIONES'!$J$2:$Y$217,16,0)</f>
        <v>3-3-1-15-07-43-7502-191</v>
      </c>
    </row>
    <row r="1019" spans="1:24" x14ac:dyDescent="0.25">
      <c r="A1019" s="11">
        <v>2018</v>
      </c>
      <c r="B1019" s="11">
        <v>136</v>
      </c>
      <c r="C1019" s="11">
        <v>1</v>
      </c>
      <c r="D1019" s="11" t="s">
        <v>601</v>
      </c>
      <c r="E1019" s="11" t="s">
        <v>890</v>
      </c>
      <c r="F1019" s="11" t="s">
        <v>890</v>
      </c>
      <c r="G1019" s="11" t="s">
        <v>542</v>
      </c>
      <c r="H1019" s="11">
        <v>0</v>
      </c>
      <c r="I1019" s="11">
        <v>134</v>
      </c>
      <c r="J1019" s="225">
        <v>43195</v>
      </c>
      <c r="K1019" s="225">
        <v>43195</v>
      </c>
      <c r="L1019" s="11">
        <v>47</v>
      </c>
      <c r="M1019" s="11">
        <v>30</v>
      </c>
      <c r="N1019" s="11" t="s">
        <v>413</v>
      </c>
      <c r="O1019" s="11">
        <v>44</v>
      </c>
      <c r="P1019" s="11" t="s">
        <v>541</v>
      </c>
      <c r="Q1019" s="11">
        <v>1019081734</v>
      </c>
      <c r="R1019" s="11" t="s">
        <v>474</v>
      </c>
      <c r="S1019" s="26">
        <v>4017354</v>
      </c>
      <c r="T1019" s="26"/>
      <c r="U1019" s="26"/>
      <c r="V1019" s="26">
        <v>4017354</v>
      </c>
      <c r="W1019" s="11" t="str">
        <f>VLOOKUP(MONTH(J1019),'PLANO DISPONIBILIDADES 28-04-20'!$W$2:$X$13,2,0)</f>
        <v>ABRIL</v>
      </c>
      <c r="X1019" s="11" t="str">
        <f>VLOOKUP(L1019,'PLANO PREDIS EJECUCIONES'!$J$2:$Y$217,16,0)</f>
        <v>3-3-1-15-07-43-7502-191</v>
      </c>
    </row>
    <row r="1020" spans="1:24" x14ac:dyDescent="0.25">
      <c r="A1020" s="11">
        <v>2018</v>
      </c>
      <c r="B1020" s="11">
        <v>136</v>
      </c>
      <c r="C1020" s="11">
        <v>1</v>
      </c>
      <c r="D1020" s="11" t="s">
        <v>601</v>
      </c>
      <c r="E1020" s="11" t="s">
        <v>890</v>
      </c>
      <c r="F1020" s="11" t="s">
        <v>890</v>
      </c>
      <c r="G1020" s="11" t="s">
        <v>542</v>
      </c>
      <c r="H1020" s="11">
        <v>0</v>
      </c>
      <c r="I1020" s="11">
        <v>135</v>
      </c>
      <c r="J1020" s="225">
        <v>43195</v>
      </c>
      <c r="K1020" s="225">
        <v>43195</v>
      </c>
      <c r="L1020" s="11">
        <v>23</v>
      </c>
      <c r="M1020" s="11">
        <v>28</v>
      </c>
      <c r="N1020" s="11" t="s">
        <v>413</v>
      </c>
      <c r="O1020" s="11">
        <v>20</v>
      </c>
      <c r="P1020" s="11" t="s">
        <v>541</v>
      </c>
      <c r="Q1020" s="11">
        <v>52810637</v>
      </c>
      <c r="R1020" s="11" t="s">
        <v>466</v>
      </c>
      <c r="S1020" s="26">
        <v>4686913</v>
      </c>
      <c r="T1020" s="26"/>
      <c r="U1020" s="26"/>
      <c r="V1020" s="26">
        <v>4686913</v>
      </c>
      <c r="W1020" s="11" t="str">
        <f>VLOOKUP(MONTH(J1020),'PLANO DISPONIBILIDADES 28-04-20'!$W$2:$X$13,2,0)</f>
        <v>ABRIL</v>
      </c>
      <c r="X1020" s="11" t="str">
        <f>VLOOKUP(L1020,'PLANO PREDIS EJECUCIONES'!$J$2:$Y$217,16,0)</f>
        <v>3-3-1-15-07-43-7502-191</v>
      </c>
    </row>
    <row r="1021" spans="1:24" x14ac:dyDescent="0.25">
      <c r="A1021" s="11">
        <v>2018</v>
      </c>
      <c r="B1021" s="11">
        <v>136</v>
      </c>
      <c r="C1021" s="11">
        <v>1</v>
      </c>
      <c r="D1021" s="11" t="s">
        <v>601</v>
      </c>
      <c r="E1021" s="11" t="s">
        <v>890</v>
      </c>
      <c r="F1021" s="11" t="s">
        <v>890</v>
      </c>
      <c r="G1021" s="11" t="s">
        <v>542</v>
      </c>
      <c r="H1021" s="11">
        <v>0</v>
      </c>
      <c r="I1021" s="11">
        <v>136</v>
      </c>
      <c r="J1021" s="225">
        <v>43195</v>
      </c>
      <c r="K1021" s="225">
        <v>43195</v>
      </c>
      <c r="L1021" s="11">
        <v>33</v>
      </c>
      <c r="M1021" s="11">
        <v>34</v>
      </c>
      <c r="N1021" s="11" t="s">
        <v>413</v>
      </c>
      <c r="O1021" s="11">
        <v>34</v>
      </c>
      <c r="P1021" s="11" t="s">
        <v>541</v>
      </c>
      <c r="Q1021" s="11">
        <v>51906542</v>
      </c>
      <c r="R1021" s="11" t="s">
        <v>473</v>
      </c>
      <c r="S1021" s="26">
        <v>10043385</v>
      </c>
      <c r="T1021" s="26"/>
      <c r="U1021" s="26"/>
      <c r="V1021" s="26">
        <v>10043385</v>
      </c>
      <c r="W1021" s="11" t="str">
        <f>VLOOKUP(MONTH(J1021),'PLANO DISPONIBILIDADES 28-04-20'!$W$2:$X$13,2,0)</f>
        <v>ABRIL</v>
      </c>
      <c r="X1021" s="11" t="str">
        <f>VLOOKUP(L1021,'PLANO PREDIS EJECUCIONES'!$J$2:$Y$217,16,0)</f>
        <v>3-3-1-15-07-43-7502-191</v>
      </c>
    </row>
    <row r="1022" spans="1:24" x14ac:dyDescent="0.25">
      <c r="A1022" s="11">
        <v>2018</v>
      </c>
      <c r="B1022" s="11">
        <v>136</v>
      </c>
      <c r="C1022" s="11">
        <v>1</v>
      </c>
      <c r="D1022" s="11" t="s">
        <v>601</v>
      </c>
      <c r="E1022" s="11" t="s">
        <v>890</v>
      </c>
      <c r="F1022" s="11" t="s">
        <v>890</v>
      </c>
      <c r="G1022" s="11" t="s">
        <v>542</v>
      </c>
      <c r="H1022" s="11">
        <v>0</v>
      </c>
      <c r="I1022" s="11">
        <v>141</v>
      </c>
      <c r="J1022" s="225">
        <v>43195</v>
      </c>
      <c r="K1022" s="225">
        <v>43195</v>
      </c>
      <c r="L1022" s="11">
        <v>28</v>
      </c>
      <c r="M1022" s="11">
        <v>35</v>
      </c>
      <c r="N1022" s="11" t="s">
        <v>439</v>
      </c>
      <c r="O1022" s="11">
        <v>25</v>
      </c>
      <c r="P1022" s="11" t="s">
        <v>541</v>
      </c>
      <c r="Q1022" s="11">
        <v>1022333143</v>
      </c>
      <c r="R1022" s="11" t="s">
        <v>471</v>
      </c>
      <c r="S1022" s="26">
        <v>4686913</v>
      </c>
      <c r="T1022" s="26"/>
      <c r="U1022" s="26"/>
      <c r="V1022" s="26">
        <v>4686913</v>
      </c>
      <c r="W1022" s="11" t="str">
        <f>VLOOKUP(MONTH(J1022),'PLANO DISPONIBILIDADES 28-04-20'!$W$2:$X$13,2,0)</f>
        <v>ABRIL</v>
      </c>
      <c r="X1022" s="11" t="str">
        <f>VLOOKUP(L1022,'PLANO PREDIS EJECUCIONES'!$J$2:$Y$217,16,0)</f>
        <v>3-3-1-15-07-43-7502-191</v>
      </c>
    </row>
    <row r="1023" spans="1:24" x14ac:dyDescent="0.25">
      <c r="A1023" s="11">
        <v>2018</v>
      </c>
      <c r="B1023" s="11">
        <v>136</v>
      </c>
      <c r="C1023" s="11">
        <v>1</v>
      </c>
      <c r="D1023" s="11" t="s">
        <v>601</v>
      </c>
      <c r="E1023" s="11" t="s">
        <v>890</v>
      </c>
      <c r="F1023" s="11" t="s">
        <v>890</v>
      </c>
      <c r="G1023" s="11" t="s">
        <v>542</v>
      </c>
      <c r="H1023" s="11">
        <v>0</v>
      </c>
      <c r="I1023" s="11">
        <v>171</v>
      </c>
      <c r="J1023" s="225">
        <v>43202</v>
      </c>
      <c r="K1023" s="225">
        <v>43202</v>
      </c>
      <c r="L1023" s="11">
        <v>29</v>
      </c>
      <c r="M1023" s="11">
        <v>29</v>
      </c>
      <c r="N1023" s="11" t="s">
        <v>413</v>
      </c>
      <c r="O1023" s="11">
        <v>28</v>
      </c>
      <c r="P1023" s="11" t="s">
        <v>541</v>
      </c>
      <c r="Q1023" s="11">
        <v>19418135</v>
      </c>
      <c r="R1023" s="11" t="s">
        <v>472</v>
      </c>
      <c r="S1023" s="26">
        <v>10043385</v>
      </c>
      <c r="T1023" s="26"/>
      <c r="U1023" s="26"/>
      <c r="V1023" s="26">
        <v>10043385</v>
      </c>
      <c r="W1023" s="11" t="str">
        <f>VLOOKUP(MONTH(J1023),'PLANO DISPONIBILIDADES 28-04-20'!$W$2:$X$13,2,0)</f>
        <v>ABRIL</v>
      </c>
      <c r="X1023" s="11" t="str">
        <f>VLOOKUP(L1023,'PLANO PREDIS EJECUCIONES'!$J$2:$Y$217,16,0)</f>
        <v>3-3-1-15-07-43-7502-191</v>
      </c>
    </row>
    <row r="1024" spans="1:24" x14ac:dyDescent="0.25">
      <c r="A1024" s="11">
        <v>2018</v>
      </c>
      <c r="B1024" s="11">
        <v>136</v>
      </c>
      <c r="C1024" s="11">
        <v>1</v>
      </c>
      <c r="D1024" s="11" t="s">
        <v>601</v>
      </c>
      <c r="E1024" s="11" t="s">
        <v>890</v>
      </c>
      <c r="F1024" s="11" t="s">
        <v>890</v>
      </c>
      <c r="G1024" s="11" t="s">
        <v>542</v>
      </c>
      <c r="H1024" s="11">
        <v>0</v>
      </c>
      <c r="I1024" s="11">
        <v>173</v>
      </c>
      <c r="J1024" s="225">
        <v>43202</v>
      </c>
      <c r="K1024" s="225">
        <v>43202</v>
      </c>
      <c r="L1024" s="11">
        <v>27</v>
      </c>
      <c r="M1024" s="11">
        <v>33</v>
      </c>
      <c r="N1024" s="11" t="s">
        <v>413</v>
      </c>
      <c r="O1024" s="11">
        <v>24</v>
      </c>
      <c r="P1024" s="11" t="s">
        <v>541</v>
      </c>
      <c r="Q1024" s="11">
        <v>1019016610</v>
      </c>
      <c r="R1024" s="11" t="s">
        <v>470</v>
      </c>
      <c r="S1024" s="26">
        <v>4686913</v>
      </c>
      <c r="T1024" s="26"/>
      <c r="U1024" s="26"/>
      <c r="V1024" s="26">
        <v>4686913</v>
      </c>
      <c r="W1024" s="11" t="str">
        <f>VLOOKUP(MONTH(J1024),'PLANO DISPONIBILIDADES 28-04-20'!$W$2:$X$13,2,0)</f>
        <v>ABRIL</v>
      </c>
      <c r="X1024" s="11" t="str">
        <f>VLOOKUP(L1024,'PLANO PREDIS EJECUCIONES'!$J$2:$Y$217,16,0)</f>
        <v>3-3-1-15-07-43-7502-191</v>
      </c>
    </row>
    <row r="1025" spans="1:24" x14ac:dyDescent="0.25">
      <c r="A1025" s="11">
        <v>2018</v>
      </c>
      <c r="B1025" s="11">
        <v>136</v>
      </c>
      <c r="C1025" s="11">
        <v>1</v>
      </c>
      <c r="D1025" s="11" t="s">
        <v>601</v>
      </c>
      <c r="E1025" s="11" t="s">
        <v>890</v>
      </c>
      <c r="F1025" s="11" t="s">
        <v>890</v>
      </c>
      <c r="G1025" s="11" t="s">
        <v>542</v>
      </c>
      <c r="H1025" s="11">
        <v>0</v>
      </c>
      <c r="I1025" s="11">
        <v>237</v>
      </c>
      <c r="J1025" s="225">
        <v>43230</v>
      </c>
      <c r="K1025" s="225">
        <v>43230</v>
      </c>
      <c r="L1025" s="11">
        <v>33</v>
      </c>
      <c r="M1025" s="11">
        <v>34</v>
      </c>
      <c r="N1025" s="11" t="s">
        <v>413</v>
      </c>
      <c r="O1025" s="11">
        <v>34</v>
      </c>
      <c r="P1025" s="11" t="s">
        <v>541</v>
      </c>
      <c r="Q1025" s="11">
        <v>51906542</v>
      </c>
      <c r="R1025" s="11" t="s">
        <v>473</v>
      </c>
      <c r="S1025" s="26">
        <v>10043385</v>
      </c>
      <c r="T1025" s="26"/>
      <c r="U1025" s="26"/>
      <c r="V1025" s="26">
        <v>10043385</v>
      </c>
      <c r="W1025" s="11" t="str">
        <f>VLOOKUP(MONTH(J1025),'PLANO DISPONIBILIDADES 28-04-20'!$W$2:$X$13,2,0)</f>
        <v>MAYO</v>
      </c>
      <c r="X1025" s="11" t="str">
        <f>VLOOKUP(L1025,'PLANO PREDIS EJECUCIONES'!$J$2:$Y$217,16,0)</f>
        <v>3-3-1-15-07-43-7502-191</v>
      </c>
    </row>
    <row r="1026" spans="1:24" x14ac:dyDescent="0.25">
      <c r="A1026" s="11">
        <v>2018</v>
      </c>
      <c r="B1026" s="11">
        <v>136</v>
      </c>
      <c r="C1026" s="11">
        <v>1</v>
      </c>
      <c r="D1026" s="11" t="s">
        <v>601</v>
      </c>
      <c r="E1026" s="11" t="s">
        <v>890</v>
      </c>
      <c r="F1026" s="11" t="s">
        <v>890</v>
      </c>
      <c r="G1026" s="11" t="s">
        <v>542</v>
      </c>
      <c r="H1026" s="11">
        <v>0</v>
      </c>
      <c r="I1026" s="11">
        <v>238</v>
      </c>
      <c r="J1026" s="225">
        <v>43230</v>
      </c>
      <c r="K1026" s="225">
        <v>43230</v>
      </c>
      <c r="L1026" s="11">
        <v>23</v>
      </c>
      <c r="M1026" s="11">
        <v>28</v>
      </c>
      <c r="N1026" s="11" t="s">
        <v>413</v>
      </c>
      <c r="O1026" s="11">
        <v>20</v>
      </c>
      <c r="P1026" s="11" t="s">
        <v>541</v>
      </c>
      <c r="Q1026" s="11">
        <v>52810637</v>
      </c>
      <c r="R1026" s="11" t="s">
        <v>466</v>
      </c>
      <c r="S1026" s="26">
        <v>4686913</v>
      </c>
      <c r="T1026" s="26"/>
      <c r="U1026" s="26"/>
      <c r="V1026" s="26">
        <v>4686913</v>
      </c>
      <c r="W1026" s="11" t="str">
        <f>VLOOKUP(MONTH(J1026),'PLANO DISPONIBILIDADES 28-04-20'!$W$2:$X$13,2,0)</f>
        <v>MAYO</v>
      </c>
      <c r="X1026" s="11" t="str">
        <f>VLOOKUP(L1026,'PLANO PREDIS EJECUCIONES'!$J$2:$Y$217,16,0)</f>
        <v>3-3-1-15-07-43-7502-191</v>
      </c>
    </row>
    <row r="1027" spans="1:24" x14ac:dyDescent="0.25">
      <c r="A1027" s="11">
        <v>2018</v>
      </c>
      <c r="B1027" s="11">
        <v>136</v>
      </c>
      <c r="C1027" s="11">
        <v>1</v>
      </c>
      <c r="D1027" s="11" t="s">
        <v>601</v>
      </c>
      <c r="E1027" s="11" t="s">
        <v>890</v>
      </c>
      <c r="F1027" s="11" t="s">
        <v>890</v>
      </c>
      <c r="G1027" s="11" t="s">
        <v>542</v>
      </c>
      <c r="H1027" s="11">
        <v>0</v>
      </c>
      <c r="I1027" s="11">
        <v>239</v>
      </c>
      <c r="J1027" s="225">
        <v>43230</v>
      </c>
      <c r="K1027" s="225">
        <v>43230</v>
      </c>
      <c r="L1027" s="11">
        <v>27</v>
      </c>
      <c r="M1027" s="11">
        <v>33</v>
      </c>
      <c r="N1027" s="11" t="s">
        <v>413</v>
      </c>
      <c r="O1027" s="11">
        <v>24</v>
      </c>
      <c r="P1027" s="11" t="s">
        <v>541</v>
      </c>
      <c r="Q1027" s="11">
        <v>1019016610</v>
      </c>
      <c r="R1027" s="11" t="s">
        <v>470</v>
      </c>
      <c r="S1027" s="26">
        <v>4686913</v>
      </c>
      <c r="T1027" s="26"/>
      <c r="U1027" s="26"/>
      <c r="V1027" s="26">
        <v>4686913</v>
      </c>
      <c r="W1027" s="11" t="str">
        <f>VLOOKUP(MONTH(J1027),'PLANO DISPONIBILIDADES 28-04-20'!$W$2:$X$13,2,0)</f>
        <v>MAYO</v>
      </c>
      <c r="X1027" s="11" t="str">
        <f>VLOOKUP(L1027,'PLANO PREDIS EJECUCIONES'!$J$2:$Y$217,16,0)</f>
        <v>3-3-1-15-07-43-7502-191</v>
      </c>
    </row>
    <row r="1028" spans="1:24" x14ac:dyDescent="0.25">
      <c r="A1028" s="11">
        <v>2018</v>
      </c>
      <c r="B1028" s="11">
        <v>136</v>
      </c>
      <c r="C1028" s="11">
        <v>1</v>
      </c>
      <c r="D1028" s="11" t="s">
        <v>601</v>
      </c>
      <c r="E1028" s="11" t="s">
        <v>890</v>
      </c>
      <c r="F1028" s="11" t="s">
        <v>890</v>
      </c>
      <c r="G1028" s="11" t="s">
        <v>542</v>
      </c>
      <c r="H1028" s="11">
        <v>0</v>
      </c>
      <c r="I1028" s="11">
        <v>240</v>
      </c>
      <c r="J1028" s="225">
        <v>43230</v>
      </c>
      <c r="K1028" s="225">
        <v>43230</v>
      </c>
      <c r="L1028" s="11">
        <v>24</v>
      </c>
      <c r="M1028" s="11">
        <v>31</v>
      </c>
      <c r="N1028" s="11" t="s">
        <v>413</v>
      </c>
      <c r="O1028" s="11">
        <v>21</v>
      </c>
      <c r="P1028" s="11" t="s">
        <v>541</v>
      </c>
      <c r="Q1028" s="11">
        <v>1016033211</v>
      </c>
      <c r="R1028" s="11" t="s">
        <v>467</v>
      </c>
      <c r="S1028" s="26">
        <v>4686913</v>
      </c>
      <c r="T1028" s="26"/>
      <c r="U1028" s="26"/>
      <c r="V1028" s="26">
        <v>4686913</v>
      </c>
      <c r="W1028" s="11" t="str">
        <f>VLOOKUP(MONTH(J1028),'PLANO DISPONIBILIDADES 28-04-20'!$W$2:$X$13,2,0)</f>
        <v>MAYO</v>
      </c>
      <c r="X1028" s="11" t="str">
        <f>VLOOKUP(L1028,'PLANO PREDIS EJECUCIONES'!$J$2:$Y$217,16,0)</f>
        <v>3-3-1-15-07-43-7502-191</v>
      </c>
    </row>
    <row r="1029" spans="1:24" x14ac:dyDescent="0.25">
      <c r="A1029" s="11">
        <v>2018</v>
      </c>
      <c r="B1029" s="11">
        <v>136</v>
      </c>
      <c r="C1029" s="11">
        <v>1</v>
      </c>
      <c r="D1029" s="11" t="s">
        <v>601</v>
      </c>
      <c r="E1029" s="11" t="s">
        <v>890</v>
      </c>
      <c r="F1029" s="11" t="s">
        <v>890</v>
      </c>
      <c r="G1029" s="11" t="s">
        <v>542</v>
      </c>
      <c r="H1029" s="11">
        <v>0</v>
      </c>
      <c r="I1029" s="11">
        <v>241</v>
      </c>
      <c r="J1029" s="225">
        <v>43230</v>
      </c>
      <c r="K1029" s="225">
        <v>43230</v>
      </c>
      <c r="L1029" s="11">
        <v>26</v>
      </c>
      <c r="M1029" s="11">
        <v>27</v>
      </c>
      <c r="N1029" s="11" t="s">
        <v>413</v>
      </c>
      <c r="O1029" s="11">
        <v>23</v>
      </c>
      <c r="P1029" s="11" t="s">
        <v>541</v>
      </c>
      <c r="Q1029" s="11">
        <v>79799804</v>
      </c>
      <c r="R1029" s="11" t="s">
        <v>469</v>
      </c>
      <c r="S1029" s="26">
        <v>8704267</v>
      </c>
      <c r="T1029" s="26"/>
      <c r="U1029" s="26"/>
      <c r="V1029" s="26">
        <v>8704267</v>
      </c>
      <c r="W1029" s="11" t="str">
        <f>VLOOKUP(MONTH(J1029),'PLANO DISPONIBILIDADES 28-04-20'!$W$2:$X$13,2,0)</f>
        <v>MAYO</v>
      </c>
      <c r="X1029" s="11" t="str">
        <f>VLOOKUP(L1029,'PLANO PREDIS EJECUCIONES'!$J$2:$Y$217,16,0)</f>
        <v>3-3-1-15-07-43-7502-191</v>
      </c>
    </row>
    <row r="1030" spans="1:24" x14ac:dyDescent="0.25">
      <c r="A1030" s="11">
        <v>2018</v>
      </c>
      <c r="B1030" s="11">
        <v>136</v>
      </c>
      <c r="C1030" s="11">
        <v>1</v>
      </c>
      <c r="D1030" s="11" t="s">
        <v>601</v>
      </c>
      <c r="E1030" s="11" t="s">
        <v>890</v>
      </c>
      <c r="F1030" s="11" t="s">
        <v>890</v>
      </c>
      <c r="G1030" s="11" t="s">
        <v>542</v>
      </c>
      <c r="H1030" s="11">
        <v>0</v>
      </c>
      <c r="I1030" s="11">
        <v>242</v>
      </c>
      <c r="J1030" s="225">
        <v>43230</v>
      </c>
      <c r="K1030" s="225">
        <v>43230</v>
      </c>
      <c r="L1030" s="11">
        <v>29</v>
      </c>
      <c r="M1030" s="11">
        <v>29</v>
      </c>
      <c r="N1030" s="11" t="s">
        <v>413</v>
      </c>
      <c r="O1030" s="11">
        <v>28</v>
      </c>
      <c r="P1030" s="11" t="s">
        <v>541</v>
      </c>
      <c r="Q1030" s="11">
        <v>19418135</v>
      </c>
      <c r="R1030" s="11" t="s">
        <v>472</v>
      </c>
      <c r="S1030" s="26">
        <v>10043385</v>
      </c>
      <c r="T1030" s="26"/>
      <c r="U1030" s="26"/>
      <c r="V1030" s="26">
        <v>10043385</v>
      </c>
      <c r="W1030" s="11" t="str">
        <f>VLOOKUP(MONTH(J1030),'PLANO DISPONIBILIDADES 28-04-20'!$W$2:$X$13,2,0)</f>
        <v>MAYO</v>
      </c>
      <c r="X1030" s="11" t="str">
        <f>VLOOKUP(L1030,'PLANO PREDIS EJECUCIONES'!$J$2:$Y$217,16,0)</f>
        <v>3-3-1-15-07-43-7502-191</v>
      </c>
    </row>
    <row r="1031" spans="1:24" x14ac:dyDescent="0.25">
      <c r="A1031" s="11">
        <v>2018</v>
      </c>
      <c r="B1031" s="11">
        <v>136</v>
      </c>
      <c r="C1031" s="11">
        <v>1</v>
      </c>
      <c r="D1031" s="11" t="s">
        <v>601</v>
      </c>
      <c r="E1031" s="11" t="s">
        <v>890</v>
      </c>
      <c r="F1031" s="11" t="s">
        <v>890</v>
      </c>
      <c r="G1031" s="11" t="s">
        <v>542</v>
      </c>
      <c r="H1031" s="11">
        <v>0</v>
      </c>
      <c r="I1031" s="11">
        <v>243</v>
      </c>
      <c r="J1031" s="225">
        <v>43230</v>
      </c>
      <c r="K1031" s="225">
        <v>43230</v>
      </c>
      <c r="L1031" s="11">
        <v>28</v>
      </c>
      <c r="M1031" s="11">
        <v>35</v>
      </c>
      <c r="N1031" s="11" t="s">
        <v>439</v>
      </c>
      <c r="O1031" s="11">
        <v>25</v>
      </c>
      <c r="P1031" s="11" t="s">
        <v>541</v>
      </c>
      <c r="Q1031" s="11">
        <v>1022333143</v>
      </c>
      <c r="R1031" s="11" t="s">
        <v>471</v>
      </c>
      <c r="S1031" s="26">
        <v>4686913</v>
      </c>
      <c r="T1031" s="26"/>
      <c r="U1031" s="26"/>
      <c r="V1031" s="26">
        <v>4686913</v>
      </c>
      <c r="W1031" s="11" t="str">
        <f>VLOOKUP(MONTH(J1031),'PLANO DISPONIBILIDADES 28-04-20'!$W$2:$X$13,2,0)</f>
        <v>MAYO</v>
      </c>
      <c r="X1031" s="11" t="str">
        <f>VLOOKUP(L1031,'PLANO PREDIS EJECUCIONES'!$J$2:$Y$217,16,0)</f>
        <v>3-3-1-15-07-43-7502-191</v>
      </c>
    </row>
    <row r="1032" spans="1:24" x14ac:dyDescent="0.25">
      <c r="A1032" s="11">
        <v>2018</v>
      </c>
      <c r="B1032" s="11">
        <v>136</v>
      </c>
      <c r="C1032" s="11">
        <v>1</v>
      </c>
      <c r="D1032" s="11" t="s">
        <v>601</v>
      </c>
      <c r="E1032" s="11" t="s">
        <v>890</v>
      </c>
      <c r="F1032" s="11" t="s">
        <v>890</v>
      </c>
      <c r="G1032" s="11" t="s">
        <v>542</v>
      </c>
      <c r="H1032" s="11">
        <v>0</v>
      </c>
      <c r="I1032" s="11">
        <v>264</v>
      </c>
      <c r="J1032" s="225">
        <v>43231</v>
      </c>
      <c r="K1032" s="225">
        <v>43231</v>
      </c>
      <c r="L1032" s="11">
        <v>47</v>
      </c>
      <c r="M1032" s="11">
        <v>30</v>
      </c>
      <c r="N1032" s="11" t="s">
        <v>413</v>
      </c>
      <c r="O1032" s="11">
        <v>44</v>
      </c>
      <c r="P1032" s="11" t="s">
        <v>541</v>
      </c>
      <c r="Q1032" s="11">
        <v>1019081734</v>
      </c>
      <c r="R1032" s="11" t="s">
        <v>474</v>
      </c>
      <c r="S1032" s="26">
        <v>4017354</v>
      </c>
      <c r="T1032" s="26"/>
      <c r="U1032" s="26"/>
      <c r="V1032" s="26">
        <v>4017354</v>
      </c>
      <c r="W1032" s="11" t="str">
        <f>VLOOKUP(MONTH(J1032),'PLANO DISPONIBILIDADES 28-04-20'!$W$2:$X$13,2,0)</f>
        <v>MAYO</v>
      </c>
      <c r="X1032" s="11" t="str">
        <f>VLOOKUP(L1032,'PLANO PREDIS EJECUCIONES'!$J$2:$Y$217,16,0)</f>
        <v>3-3-1-15-07-43-7502-191</v>
      </c>
    </row>
    <row r="1033" spans="1:24" x14ac:dyDescent="0.25">
      <c r="A1033" s="11">
        <v>2018</v>
      </c>
      <c r="B1033" s="11">
        <v>136</v>
      </c>
      <c r="C1033" s="11">
        <v>1</v>
      </c>
      <c r="D1033" s="11" t="s">
        <v>601</v>
      </c>
      <c r="E1033" s="11" t="s">
        <v>890</v>
      </c>
      <c r="F1033" s="11" t="s">
        <v>890</v>
      </c>
      <c r="G1033" s="11" t="s">
        <v>542</v>
      </c>
      <c r="H1033" s="11">
        <v>0</v>
      </c>
      <c r="I1033" s="11">
        <v>268</v>
      </c>
      <c r="J1033" s="225">
        <v>43231</v>
      </c>
      <c r="K1033" s="225">
        <v>43231</v>
      </c>
      <c r="L1033" s="11">
        <v>25</v>
      </c>
      <c r="M1033" s="11">
        <v>32</v>
      </c>
      <c r="N1033" s="11" t="s">
        <v>413</v>
      </c>
      <c r="O1033" s="11">
        <v>22</v>
      </c>
      <c r="P1033" s="11" t="s">
        <v>541</v>
      </c>
      <c r="Q1033" s="11">
        <v>79545191</v>
      </c>
      <c r="R1033" s="11" t="s">
        <v>468</v>
      </c>
      <c r="S1033" s="26">
        <v>10043385</v>
      </c>
      <c r="T1033" s="26"/>
      <c r="U1033" s="26"/>
      <c r="V1033" s="26">
        <v>10043385</v>
      </c>
      <c r="W1033" s="11" t="str">
        <f>VLOOKUP(MONTH(J1033),'PLANO DISPONIBILIDADES 28-04-20'!$W$2:$X$13,2,0)</f>
        <v>MAYO</v>
      </c>
      <c r="X1033" s="11" t="str">
        <f>VLOOKUP(L1033,'PLANO PREDIS EJECUCIONES'!$J$2:$Y$217,16,0)</f>
        <v>3-3-1-15-07-43-7502-191</v>
      </c>
    </row>
    <row r="1034" spans="1:24" x14ac:dyDescent="0.25">
      <c r="A1034" s="11">
        <v>2018</v>
      </c>
      <c r="B1034" s="11">
        <v>136</v>
      </c>
      <c r="C1034" s="11">
        <v>1</v>
      </c>
      <c r="D1034" s="11" t="s">
        <v>601</v>
      </c>
      <c r="E1034" s="11" t="s">
        <v>890</v>
      </c>
      <c r="F1034" s="11" t="s">
        <v>890</v>
      </c>
      <c r="G1034" s="11" t="s">
        <v>542</v>
      </c>
      <c r="H1034" s="11">
        <v>0</v>
      </c>
      <c r="I1034" s="11">
        <v>295</v>
      </c>
      <c r="J1034" s="225">
        <v>43258</v>
      </c>
      <c r="K1034" s="225">
        <v>43258</v>
      </c>
      <c r="L1034" s="11">
        <v>23</v>
      </c>
      <c r="M1034" s="11">
        <v>28</v>
      </c>
      <c r="N1034" s="11" t="s">
        <v>413</v>
      </c>
      <c r="O1034" s="11">
        <v>20</v>
      </c>
      <c r="P1034" s="11" t="s">
        <v>541</v>
      </c>
      <c r="Q1034" s="11">
        <v>52810637</v>
      </c>
      <c r="R1034" s="11" t="s">
        <v>466</v>
      </c>
      <c r="S1034" s="26">
        <v>4686913</v>
      </c>
      <c r="T1034" s="26"/>
      <c r="U1034" s="26"/>
      <c r="V1034" s="26">
        <v>4686913</v>
      </c>
      <c r="W1034" s="11" t="str">
        <f>VLOOKUP(MONTH(J1034),'PLANO DISPONIBILIDADES 28-04-20'!$W$2:$X$13,2,0)</f>
        <v>JUNIO</v>
      </c>
      <c r="X1034" s="11" t="str">
        <f>VLOOKUP(L1034,'PLANO PREDIS EJECUCIONES'!$J$2:$Y$217,16,0)</f>
        <v>3-3-1-15-07-43-7502-191</v>
      </c>
    </row>
    <row r="1035" spans="1:24" x14ac:dyDescent="0.25">
      <c r="A1035" s="11">
        <v>2018</v>
      </c>
      <c r="B1035" s="11">
        <v>136</v>
      </c>
      <c r="C1035" s="11">
        <v>1</v>
      </c>
      <c r="D1035" s="11" t="s">
        <v>601</v>
      </c>
      <c r="E1035" s="11" t="s">
        <v>890</v>
      </c>
      <c r="F1035" s="11" t="s">
        <v>890</v>
      </c>
      <c r="G1035" s="11" t="s">
        <v>542</v>
      </c>
      <c r="H1035" s="11">
        <v>0</v>
      </c>
      <c r="I1035" s="11">
        <v>300</v>
      </c>
      <c r="J1035" s="225">
        <v>43258</v>
      </c>
      <c r="K1035" s="225">
        <v>43258</v>
      </c>
      <c r="L1035" s="11">
        <v>29</v>
      </c>
      <c r="M1035" s="11">
        <v>29</v>
      </c>
      <c r="N1035" s="11" t="s">
        <v>413</v>
      </c>
      <c r="O1035" s="11">
        <v>28</v>
      </c>
      <c r="P1035" s="11" t="s">
        <v>541</v>
      </c>
      <c r="Q1035" s="11">
        <v>19418135</v>
      </c>
      <c r="R1035" s="11" t="s">
        <v>472</v>
      </c>
      <c r="S1035" s="26">
        <v>10043385</v>
      </c>
      <c r="T1035" s="26"/>
      <c r="U1035" s="26"/>
      <c r="V1035" s="26">
        <v>10043385</v>
      </c>
      <c r="W1035" s="11" t="str">
        <f>VLOOKUP(MONTH(J1035),'PLANO DISPONIBILIDADES 28-04-20'!$W$2:$X$13,2,0)</f>
        <v>JUNIO</v>
      </c>
      <c r="X1035" s="11" t="str">
        <f>VLOOKUP(L1035,'PLANO PREDIS EJECUCIONES'!$J$2:$Y$217,16,0)</f>
        <v>3-3-1-15-07-43-7502-191</v>
      </c>
    </row>
    <row r="1036" spans="1:24" x14ac:dyDescent="0.25">
      <c r="A1036" s="11">
        <v>2018</v>
      </c>
      <c r="B1036" s="11">
        <v>136</v>
      </c>
      <c r="C1036" s="11">
        <v>1</v>
      </c>
      <c r="D1036" s="11" t="s">
        <v>601</v>
      </c>
      <c r="E1036" s="11" t="s">
        <v>890</v>
      </c>
      <c r="F1036" s="11" t="s">
        <v>890</v>
      </c>
      <c r="G1036" s="11" t="s">
        <v>542</v>
      </c>
      <c r="H1036" s="11">
        <v>0</v>
      </c>
      <c r="I1036" s="11">
        <v>303</v>
      </c>
      <c r="J1036" s="225">
        <v>43258</v>
      </c>
      <c r="K1036" s="225">
        <v>43258</v>
      </c>
      <c r="L1036" s="11">
        <v>47</v>
      </c>
      <c r="M1036" s="11">
        <v>30</v>
      </c>
      <c r="N1036" s="11" t="s">
        <v>413</v>
      </c>
      <c r="O1036" s="11">
        <v>44</v>
      </c>
      <c r="P1036" s="11" t="s">
        <v>541</v>
      </c>
      <c r="Q1036" s="11">
        <v>1019081734</v>
      </c>
      <c r="R1036" s="11" t="s">
        <v>474</v>
      </c>
      <c r="S1036" s="26">
        <v>4017354</v>
      </c>
      <c r="T1036" s="26"/>
      <c r="U1036" s="26"/>
      <c r="V1036" s="26">
        <v>4017354</v>
      </c>
      <c r="W1036" s="11" t="str">
        <f>VLOOKUP(MONTH(J1036),'PLANO DISPONIBILIDADES 28-04-20'!$W$2:$X$13,2,0)</f>
        <v>JUNIO</v>
      </c>
      <c r="X1036" s="11" t="str">
        <f>VLOOKUP(L1036,'PLANO PREDIS EJECUCIONES'!$J$2:$Y$217,16,0)</f>
        <v>3-3-1-15-07-43-7502-191</v>
      </c>
    </row>
    <row r="1037" spans="1:24" x14ac:dyDescent="0.25">
      <c r="A1037" s="11">
        <v>2018</v>
      </c>
      <c r="B1037" s="11">
        <v>136</v>
      </c>
      <c r="C1037" s="11">
        <v>1</v>
      </c>
      <c r="D1037" s="11" t="s">
        <v>601</v>
      </c>
      <c r="E1037" s="11" t="s">
        <v>890</v>
      </c>
      <c r="F1037" s="11" t="s">
        <v>890</v>
      </c>
      <c r="G1037" s="11" t="s">
        <v>542</v>
      </c>
      <c r="H1037" s="11">
        <v>0</v>
      </c>
      <c r="I1037" s="11">
        <v>304</v>
      </c>
      <c r="J1037" s="225">
        <v>43258</v>
      </c>
      <c r="K1037" s="225">
        <v>43258</v>
      </c>
      <c r="L1037" s="11">
        <v>24</v>
      </c>
      <c r="M1037" s="11">
        <v>31</v>
      </c>
      <c r="N1037" s="11" t="s">
        <v>413</v>
      </c>
      <c r="O1037" s="11">
        <v>21</v>
      </c>
      <c r="P1037" s="11" t="s">
        <v>541</v>
      </c>
      <c r="Q1037" s="11">
        <v>1016033211</v>
      </c>
      <c r="R1037" s="11" t="s">
        <v>467</v>
      </c>
      <c r="S1037" s="26">
        <v>4686913</v>
      </c>
      <c r="T1037" s="26"/>
      <c r="U1037" s="26"/>
      <c r="V1037" s="26">
        <v>4686913</v>
      </c>
      <c r="W1037" s="11" t="str">
        <f>VLOOKUP(MONTH(J1037),'PLANO DISPONIBILIDADES 28-04-20'!$W$2:$X$13,2,0)</f>
        <v>JUNIO</v>
      </c>
      <c r="X1037" s="11" t="str">
        <f>VLOOKUP(L1037,'PLANO PREDIS EJECUCIONES'!$J$2:$Y$217,16,0)</f>
        <v>3-3-1-15-07-43-7502-191</v>
      </c>
    </row>
    <row r="1038" spans="1:24" x14ac:dyDescent="0.25">
      <c r="A1038" s="11">
        <v>2018</v>
      </c>
      <c r="B1038" s="11">
        <v>136</v>
      </c>
      <c r="C1038" s="11">
        <v>1</v>
      </c>
      <c r="D1038" s="11" t="s">
        <v>601</v>
      </c>
      <c r="E1038" s="11" t="s">
        <v>890</v>
      </c>
      <c r="F1038" s="11" t="s">
        <v>890</v>
      </c>
      <c r="G1038" s="11" t="s">
        <v>542</v>
      </c>
      <c r="H1038" s="11">
        <v>0</v>
      </c>
      <c r="I1038" s="11">
        <v>305</v>
      </c>
      <c r="J1038" s="225">
        <v>43258</v>
      </c>
      <c r="K1038" s="225">
        <v>43258</v>
      </c>
      <c r="L1038" s="11">
        <v>26</v>
      </c>
      <c r="M1038" s="11">
        <v>27</v>
      </c>
      <c r="N1038" s="11" t="s">
        <v>413</v>
      </c>
      <c r="O1038" s="11">
        <v>23</v>
      </c>
      <c r="P1038" s="11" t="s">
        <v>541</v>
      </c>
      <c r="Q1038" s="11">
        <v>79799804</v>
      </c>
      <c r="R1038" s="11" t="s">
        <v>469</v>
      </c>
      <c r="S1038" s="26">
        <v>8704267</v>
      </c>
      <c r="T1038" s="26"/>
      <c r="U1038" s="26"/>
      <c r="V1038" s="26">
        <v>8704267</v>
      </c>
      <c r="W1038" s="11" t="str">
        <f>VLOOKUP(MONTH(J1038),'PLANO DISPONIBILIDADES 28-04-20'!$W$2:$X$13,2,0)</f>
        <v>JUNIO</v>
      </c>
      <c r="X1038" s="11" t="str">
        <f>VLOOKUP(L1038,'PLANO PREDIS EJECUCIONES'!$J$2:$Y$217,16,0)</f>
        <v>3-3-1-15-07-43-7502-191</v>
      </c>
    </row>
    <row r="1039" spans="1:24" x14ac:dyDescent="0.25">
      <c r="A1039" s="11">
        <v>2018</v>
      </c>
      <c r="B1039" s="11">
        <v>136</v>
      </c>
      <c r="C1039" s="11">
        <v>1</v>
      </c>
      <c r="D1039" s="11" t="s">
        <v>601</v>
      </c>
      <c r="E1039" s="11" t="s">
        <v>890</v>
      </c>
      <c r="F1039" s="11" t="s">
        <v>890</v>
      </c>
      <c r="G1039" s="11" t="s">
        <v>542</v>
      </c>
      <c r="H1039" s="11">
        <v>0</v>
      </c>
      <c r="I1039" s="11">
        <v>306</v>
      </c>
      <c r="J1039" s="225">
        <v>43258</v>
      </c>
      <c r="K1039" s="225">
        <v>43258</v>
      </c>
      <c r="L1039" s="11">
        <v>25</v>
      </c>
      <c r="M1039" s="11">
        <v>32</v>
      </c>
      <c r="N1039" s="11" t="s">
        <v>413</v>
      </c>
      <c r="O1039" s="11">
        <v>22</v>
      </c>
      <c r="P1039" s="11" t="s">
        <v>541</v>
      </c>
      <c r="Q1039" s="11">
        <v>79545191</v>
      </c>
      <c r="R1039" s="11" t="s">
        <v>468</v>
      </c>
      <c r="S1039" s="26">
        <v>10043385</v>
      </c>
      <c r="T1039" s="26"/>
      <c r="U1039" s="26"/>
      <c r="V1039" s="26">
        <v>10043385</v>
      </c>
      <c r="W1039" s="11" t="str">
        <f>VLOOKUP(MONTH(J1039),'PLANO DISPONIBILIDADES 28-04-20'!$W$2:$X$13,2,0)</f>
        <v>JUNIO</v>
      </c>
      <c r="X1039" s="11" t="str">
        <f>VLOOKUP(L1039,'PLANO PREDIS EJECUCIONES'!$J$2:$Y$217,16,0)</f>
        <v>3-3-1-15-07-43-7502-191</v>
      </c>
    </row>
    <row r="1040" spans="1:24" x14ac:dyDescent="0.25">
      <c r="A1040" s="11">
        <v>2018</v>
      </c>
      <c r="B1040" s="11">
        <v>136</v>
      </c>
      <c r="C1040" s="11">
        <v>1</v>
      </c>
      <c r="D1040" s="11" t="s">
        <v>601</v>
      </c>
      <c r="E1040" s="11" t="s">
        <v>890</v>
      </c>
      <c r="F1040" s="11" t="s">
        <v>890</v>
      </c>
      <c r="G1040" s="11" t="s">
        <v>542</v>
      </c>
      <c r="H1040" s="11">
        <v>0</v>
      </c>
      <c r="I1040" s="11">
        <v>307</v>
      </c>
      <c r="J1040" s="225">
        <v>43258</v>
      </c>
      <c r="K1040" s="225">
        <v>43258</v>
      </c>
      <c r="L1040" s="11">
        <v>27</v>
      </c>
      <c r="M1040" s="11">
        <v>33</v>
      </c>
      <c r="N1040" s="11" t="s">
        <v>413</v>
      </c>
      <c r="O1040" s="11">
        <v>24</v>
      </c>
      <c r="P1040" s="11" t="s">
        <v>541</v>
      </c>
      <c r="Q1040" s="11">
        <v>1019016610</v>
      </c>
      <c r="R1040" s="11" t="s">
        <v>470</v>
      </c>
      <c r="S1040" s="26">
        <v>4686913</v>
      </c>
      <c r="T1040" s="26"/>
      <c r="U1040" s="26"/>
      <c r="V1040" s="26">
        <v>4686913</v>
      </c>
      <c r="W1040" s="11" t="str">
        <f>VLOOKUP(MONTH(J1040),'PLANO DISPONIBILIDADES 28-04-20'!$W$2:$X$13,2,0)</f>
        <v>JUNIO</v>
      </c>
      <c r="X1040" s="11" t="str">
        <f>VLOOKUP(L1040,'PLANO PREDIS EJECUCIONES'!$J$2:$Y$217,16,0)</f>
        <v>3-3-1-15-07-43-7502-191</v>
      </c>
    </row>
    <row r="1041" spans="1:24" x14ac:dyDescent="0.25">
      <c r="A1041" s="11">
        <v>2018</v>
      </c>
      <c r="B1041" s="11">
        <v>136</v>
      </c>
      <c r="C1041" s="11">
        <v>1</v>
      </c>
      <c r="D1041" s="11" t="s">
        <v>601</v>
      </c>
      <c r="E1041" s="11" t="s">
        <v>890</v>
      </c>
      <c r="F1041" s="11" t="s">
        <v>890</v>
      </c>
      <c r="G1041" s="11" t="s">
        <v>542</v>
      </c>
      <c r="H1041" s="11">
        <v>0</v>
      </c>
      <c r="I1041" s="11">
        <v>308</v>
      </c>
      <c r="J1041" s="225">
        <v>43258</v>
      </c>
      <c r="K1041" s="225">
        <v>43258</v>
      </c>
      <c r="L1041" s="11">
        <v>33</v>
      </c>
      <c r="M1041" s="11">
        <v>34</v>
      </c>
      <c r="N1041" s="11" t="s">
        <v>413</v>
      </c>
      <c r="O1041" s="11">
        <v>34</v>
      </c>
      <c r="P1041" s="11" t="s">
        <v>541</v>
      </c>
      <c r="Q1041" s="11">
        <v>51906542</v>
      </c>
      <c r="R1041" s="11" t="s">
        <v>473</v>
      </c>
      <c r="S1041" s="26">
        <v>10043385</v>
      </c>
      <c r="T1041" s="26"/>
      <c r="U1041" s="26"/>
      <c r="V1041" s="26">
        <v>10043385</v>
      </c>
      <c r="W1041" s="11" t="str">
        <f>VLOOKUP(MONTH(J1041),'PLANO DISPONIBILIDADES 28-04-20'!$W$2:$X$13,2,0)</f>
        <v>JUNIO</v>
      </c>
      <c r="X1041" s="11" t="str">
        <f>VLOOKUP(L1041,'PLANO PREDIS EJECUCIONES'!$J$2:$Y$217,16,0)</f>
        <v>3-3-1-15-07-43-7502-191</v>
      </c>
    </row>
    <row r="1042" spans="1:24" x14ac:dyDescent="0.25">
      <c r="A1042" s="11">
        <v>2018</v>
      </c>
      <c r="B1042" s="11">
        <v>136</v>
      </c>
      <c r="C1042" s="11">
        <v>1</v>
      </c>
      <c r="D1042" s="11" t="s">
        <v>601</v>
      </c>
      <c r="E1042" s="11" t="s">
        <v>890</v>
      </c>
      <c r="F1042" s="11" t="s">
        <v>890</v>
      </c>
      <c r="G1042" s="11" t="s">
        <v>542</v>
      </c>
      <c r="H1042" s="11">
        <v>0</v>
      </c>
      <c r="I1042" s="11">
        <v>313</v>
      </c>
      <c r="J1042" s="225">
        <v>43259</v>
      </c>
      <c r="K1042" s="225">
        <v>43259</v>
      </c>
      <c r="L1042" s="11">
        <v>28</v>
      </c>
      <c r="M1042" s="11">
        <v>35</v>
      </c>
      <c r="N1042" s="11" t="s">
        <v>439</v>
      </c>
      <c r="O1042" s="11">
        <v>25</v>
      </c>
      <c r="P1042" s="11" t="s">
        <v>541</v>
      </c>
      <c r="Q1042" s="11">
        <v>1022333143</v>
      </c>
      <c r="R1042" s="11" t="s">
        <v>471</v>
      </c>
      <c r="S1042" s="26">
        <v>4686913</v>
      </c>
      <c r="T1042" s="26"/>
      <c r="U1042" s="26"/>
      <c r="V1042" s="26">
        <v>4686913</v>
      </c>
      <c r="W1042" s="11" t="str">
        <f>VLOOKUP(MONTH(J1042),'PLANO DISPONIBILIDADES 28-04-20'!$W$2:$X$13,2,0)</f>
        <v>JUNIO</v>
      </c>
      <c r="X1042" s="11" t="str">
        <f>VLOOKUP(L1042,'PLANO PREDIS EJECUCIONES'!$J$2:$Y$217,16,0)</f>
        <v>3-3-1-15-07-43-7502-191</v>
      </c>
    </row>
    <row r="1043" spans="1:24" x14ac:dyDescent="0.25">
      <c r="A1043" s="11">
        <v>2018</v>
      </c>
      <c r="B1043" s="11">
        <v>136</v>
      </c>
      <c r="C1043" s="11">
        <v>1</v>
      </c>
      <c r="D1043" s="11" t="s">
        <v>601</v>
      </c>
      <c r="E1043" s="11" t="s">
        <v>890</v>
      </c>
      <c r="F1043" s="11" t="s">
        <v>890</v>
      </c>
      <c r="G1043" s="11" t="s">
        <v>542</v>
      </c>
      <c r="H1043" s="11">
        <v>0</v>
      </c>
      <c r="I1043" s="11">
        <v>396</v>
      </c>
      <c r="J1043" s="225">
        <v>43291</v>
      </c>
      <c r="K1043" s="225">
        <v>43291</v>
      </c>
      <c r="L1043" s="11">
        <v>33</v>
      </c>
      <c r="M1043" s="11">
        <v>34</v>
      </c>
      <c r="N1043" s="11" t="s">
        <v>413</v>
      </c>
      <c r="O1043" s="11">
        <v>34</v>
      </c>
      <c r="P1043" s="11" t="s">
        <v>541</v>
      </c>
      <c r="Q1043" s="11">
        <v>51906542</v>
      </c>
      <c r="R1043" s="11" t="s">
        <v>473</v>
      </c>
      <c r="S1043" s="26">
        <v>10043385</v>
      </c>
      <c r="T1043" s="26"/>
      <c r="U1043" s="26"/>
      <c r="V1043" s="26">
        <v>10043385</v>
      </c>
      <c r="W1043" s="11" t="str">
        <f>VLOOKUP(MONTH(J1043),'PLANO DISPONIBILIDADES 28-04-20'!$W$2:$X$13,2,0)</f>
        <v>JULIO</v>
      </c>
      <c r="X1043" s="11" t="str">
        <f>VLOOKUP(L1043,'PLANO PREDIS EJECUCIONES'!$J$2:$Y$217,16,0)</f>
        <v>3-3-1-15-07-43-7502-191</v>
      </c>
    </row>
    <row r="1044" spans="1:24" x14ac:dyDescent="0.25">
      <c r="A1044" s="11">
        <v>2018</v>
      </c>
      <c r="B1044" s="11">
        <v>136</v>
      </c>
      <c r="C1044" s="11">
        <v>1</v>
      </c>
      <c r="D1044" s="11" t="s">
        <v>601</v>
      </c>
      <c r="E1044" s="11" t="s">
        <v>890</v>
      </c>
      <c r="F1044" s="11" t="s">
        <v>890</v>
      </c>
      <c r="G1044" s="11" t="s">
        <v>542</v>
      </c>
      <c r="H1044" s="11">
        <v>0</v>
      </c>
      <c r="I1044" s="11">
        <v>397</v>
      </c>
      <c r="J1044" s="225">
        <v>43292</v>
      </c>
      <c r="K1044" s="225">
        <v>43292</v>
      </c>
      <c r="L1044" s="11">
        <v>23</v>
      </c>
      <c r="M1044" s="11">
        <v>28</v>
      </c>
      <c r="N1044" s="11" t="s">
        <v>413</v>
      </c>
      <c r="O1044" s="11">
        <v>20</v>
      </c>
      <c r="P1044" s="11" t="s">
        <v>541</v>
      </c>
      <c r="Q1044" s="11">
        <v>52810637</v>
      </c>
      <c r="R1044" s="11" t="s">
        <v>466</v>
      </c>
      <c r="S1044" s="26">
        <v>4686913</v>
      </c>
      <c r="T1044" s="26"/>
      <c r="U1044" s="26"/>
      <c r="V1044" s="26">
        <v>4686913</v>
      </c>
      <c r="W1044" s="11" t="str">
        <f>VLOOKUP(MONTH(J1044),'PLANO DISPONIBILIDADES 28-04-20'!$W$2:$X$13,2,0)</f>
        <v>JULIO</v>
      </c>
      <c r="X1044" s="11" t="str">
        <f>VLOOKUP(L1044,'PLANO PREDIS EJECUCIONES'!$J$2:$Y$217,16,0)</f>
        <v>3-3-1-15-07-43-7502-191</v>
      </c>
    </row>
    <row r="1045" spans="1:24" x14ac:dyDescent="0.25">
      <c r="A1045" s="11">
        <v>2018</v>
      </c>
      <c r="B1045" s="11">
        <v>136</v>
      </c>
      <c r="C1045" s="11">
        <v>1</v>
      </c>
      <c r="D1045" s="11" t="s">
        <v>601</v>
      </c>
      <c r="E1045" s="11" t="s">
        <v>890</v>
      </c>
      <c r="F1045" s="11" t="s">
        <v>890</v>
      </c>
      <c r="G1045" s="11" t="s">
        <v>542</v>
      </c>
      <c r="H1045" s="11">
        <v>0</v>
      </c>
      <c r="I1045" s="11">
        <v>398</v>
      </c>
      <c r="J1045" s="225">
        <v>43292</v>
      </c>
      <c r="K1045" s="225">
        <v>43292</v>
      </c>
      <c r="L1045" s="11">
        <v>25</v>
      </c>
      <c r="M1045" s="11">
        <v>32</v>
      </c>
      <c r="N1045" s="11" t="s">
        <v>413</v>
      </c>
      <c r="O1045" s="11">
        <v>22</v>
      </c>
      <c r="P1045" s="11" t="s">
        <v>541</v>
      </c>
      <c r="Q1045" s="11">
        <v>79545191</v>
      </c>
      <c r="R1045" s="11" t="s">
        <v>468</v>
      </c>
      <c r="S1045" s="26">
        <v>10043385</v>
      </c>
      <c r="T1045" s="26"/>
      <c r="U1045" s="26"/>
      <c r="V1045" s="26">
        <v>10043385</v>
      </c>
      <c r="W1045" s="11" t="str">
        <f>VLOOKUP(MONTH(J1045),'PLANO DISPONIBILIDADES 28-04-20'!$W$2:$X$13,2,0)</f>
        <v>JULIO</v>
      </c>
      <c r="X1045" s="11" t="str">
        <f>VLOOKUP(L1045,'PLANO PREDIS EJECUCIONES'!$J$2:$Y$217,16,0)</f>
        <v>3-3-1-15-07-43-7502-191</v>
      </c>
    </row>
    <row r="1046" spans="1:24" x14ac:dyDescent="0.25">
      <c r="A1046" s="11">
        <v>2018</v>
      </c>
      <c r="B1046" s="11">
        <v>136</v>
      </c>
      <c r="C1046" s="11">
        <v>1</v>
      </c>
      <c r="D1046" s="11" t="s">
        <v>601</v>
      </c>
      <c r="E1046" s="11" t="s">
        <v>890</v>
      </c>
      <c r="F1046" s="11" t="s">
        <v>890</v>
      </c>
      <c r="G1046" s="11" t="s">
        <v>542</v>
      </c>
      <c r="H1046" s="11">
        <v>0</v>
      </c>
      <c r="I1046" s="11">
        <v>401</v>
      </c>
      <c r="J1046" s="225">
        <v>43292</v>
      </c>
      <c r="K1046" s="225">
        <v>43292</v>
      </c>
      <c r="L1046" s="11">
        <v>29</v>
      </c>
      <c r="M1046" s="11">
        <v>29</v>
      </c>
      <c r="N1046" s="11" t="s">
        <v>413</v>
      </c>
      <c r="O1046" s="11">
        <v>28</v>
      </c>
      <c r="P1046" s="11" t="s">
        <v>541</v>
      </c>
      <c r="Q1046" s="11">
        <v>19418135</v>
      </c>
      <c r="R1046" s="11" t="s">
        <v>472</v>
      </c>
      <c r="S1046" s="26">
        <v>10043385</v>
      </c>
      <c r="T1046" s="26"/>
      <c r="U1046" s="26"/>
      <c r="V1046" s="26">
        <v>10043385</v>
      </c>
      <c r="W1046" s="11" t="str">
        <f>VLOOKUP(MONTH(J1046),'PLANO DISPONIBILIDADES 28-04-20'!$W$2:$X$13,2,0)</f>
        <v>JULIO</v>
      </c>
      <c r="X1046" s="11" t="str">
        <f>VLOOKUP(L1046,'PLANO PREDIS EJECUCIONES'!$J$2:$Y$217,16,0)</f>
        <v>3-3-1-15-07-43-7502-191</v>
      </c>
    </row>
    <row r="1047" spans="1:24" x14ac:dyDescent="0.25">
      <c r="A1047" s="11">
        <v>2018</v>
      </c>
      <c r="B1047" s="11">
        <v>136</v>
      </c>
      <c r="C1047" s="11">
        <v>1</v>
      </c>
      <c r="D1047" s="11" t="s">
        <v>601</v>
      </c>
      <c r="E1047" s="11" t="s">
        <v>890</v>
      </c>
      <c r="F1047" s="11" t="s">
        <v>890</v>
      </c>
      <c r="G1047" s="11" t="s">
        <v>542</v>
      </c>
      <c r="H1047" s="11">
        <v>0</v>
      </c>
      <c r="I1047" s="11">
        <v>402</v>
      </c>
      <c r="J1047" s="225">
        <v>43292</v>
      </c>
      <c r="K1047" s="225">
        <v>43292</v>
      </c>
      <c r="L1047" s="11">
        <v>28</v>
      </c>
      <c r="M1047" s="11">
        <v>35</v>
      </c>
      <c r="N1047" s="11" t="s">
        <v>439</v>
      </c>
      <c r="O1047" s="11">
        <v>25</v>
      </c>
      <c r="P1047" s="11" t="s">
        <v>541</v>
      </c>
      <c r="Q1047" s="11">
        <v>1022333143</v>
      </c>
      <c r="R1047" s="11" t="s">
        <v>471</v>
      </c>
      <c r="S1047" s="26">
        <v>4686913</v>
      </c>
      <c r="T1047" s="26"/>
      <c r="U1047" s="26"/>
      <c r="V1047" s="26">
        <v>4686913</v>
      </c>
      <c r="W1047" s="11" t="str">
        <f>VLOOKUP(MONTH(J1047),'PLANO DISPONIBILIDADES 28-04-20'!$W$2:$X$13,2,0)</f>
        <v>JULIO</v>
      </c>
      <c r="X1047" s="11" t="str">
        <f>VLOOKUP(L1047,'PLANO PREDIS EJECUCIONES'!$J$2:$Y$217,16,0)</f>
        <v>3-3-1-15-07-43-7502-191</v>
      </c>
    </row>
    <row r="1048" spans="1:24" x14ac:dyDescent="0.25">
      <c r="A1048" s="11">
        <v>2018</v>
      </c>
      <c r="B1048" s="11">
        <v>136</v>
      </c>
      <c r="C1048" s="11">
        <v>1</v>
      </c>
      <c r="D1048" s="11" t="s">
        <v>601</v>
      </c>
      <c r="E1048" s="11" t="s">
        <v>890</v>
      </c>
      <c r="F1048" s="11" t="s">
        <v>890</v>
      </c>
      <c r="G1048" s="11" t="s">
        <v>542</v>
      </c>
      <c r="H1048" s="11">
        <v>0</v>
      </c>
      <c r="I1048" s="11">
        <v>403</v>
      </c>
      <c r="J1048" s="225">
        <v>43292</v>
      </c>
      <c r="K1048" s="225">
        <v>43292</v>
      </c>
      <c r="L1048" s="11">
        <v>26</v>
      </c>
      <c r="M1048" s="11">
        <v>27</v>
      </c>
      <c r="N1048" s="11" t="s">
        <v>413</v>
      </c>
      <c r="O1048" s="11">
        <v>23</v>
      </c>
      <c r="P1048" s="11" t="s">
        <v>541</v>
      </c>
      <c r="Q1048" s="11">
        <v>79799804</v>
      </c>
      <c r="R1048" s="11" t="s">
        <v>469</v>
      </c>
      <c r="S1048" s="26">
        <v>8704267</v>
      </c>
      <c r="T1048" s="26"/>
      <c r="U1048" s="26"/>
      <c r="V1048" s="26">
        <v>8704267</v>
      </c>
      <c r="W1048" s="11" t="str">
        <f>VLOOKUP(MONTH(J1048),'PLANO DISPONIBILIDADES 28-04-20'!$W$2:$X$13,2,0)</f>
        <v>JULIO</v>
      </c>
      <c r="X1048" s="11" t="str">
        <f>VLOOKUP(L1048,'PLANO PREDIS EJECUCIONES'!$J$2:$Y$217,16,0)</f>
        <v>3-3-1-15-07-43-7502-191</v>
      </c>
    </row>
    <row r="1049" spans="1:24" x14ac:dyDescent="0.25">
      <c r="A1049" s="11">
        <v>2018</v>
      </c>
      <c r="B1049" s="11">
        <v>136</v>
      </c>
      <c r="C1049" s="11">
        <v>1</v>
      </c>
      <c r="D1049" s="11" t="s">
        <v>601</v>
      </c>
      <c r="E1049" s="11" t="s">
        <v>890</v>
      </c>
      <c r="F1049" s="11" t="s">
        <v>890</v>
      </c>
      <c r="G1049" s="11" t="s">
        <v>542</v>
      </c>
      <c r="H1049" s="11">
        <v>0</v>
      </c>
      <c r="I1049" s="11">
        <v>404</v>
      </c>
      <c r="J1049" s="225">
        <v>43292</v>
      </c>
      <c r="K1049" s="225">
        <v>43292</v>
      </c>
      <c r="L1049" s="11">
        <v>24</v>
      </c>
      <c r="M1049" s="11">
        <v>31</v>
      </c>
      <c r="N1049" s="11" t="s">
        <v>413</v>
      </c>
      <c r="O1049" s="11">
        <v>21</v>
      </c>
      <c r="P1049" s="11" t="s">
        <v>541</v>
      </c>
      <c r="Q1049" s="11">
        <v>1016033211</v>
      </c>
      <c r="R1049" s="11" t="s">
        <v>467</v>
      </c>
      <c r="S1049" s="26">
        <v>4686913</v>
      </c>
      <c r="T1049" s="26"/>
      <c r="U1049" s="26"/>
      <c r="V1049" s="26">
        <v>4686913</v>
      </c>
      <c r="W1049" s="11" t="str">
        <f>VLOOKUP(MONTH(J1049),'PLANO DISPONIBILIDADES 28-04-20'!$W$2:$X$13,2,0)</f>
        <v>JULIO</v>
      </c>
      <c r="X1049" s="11" t="str">
        <f>VLOOKUP(L1049,'PLANO PREDIS EJECUCIONES'!$J$2:$Y$217,16,0)</f>
        <v>3-3-1-15-07-43-7502-191</v>
      </c>
    </row>
    <row r="1050" spans="1:24" x14ac:dyDescent="0.25">
      <c r="A1050" s="11">
        <v>2018</v>
      </c>
      <c r="B1050" s="11">
        <v>136</v>
      </c>
      <c r="C1050" s="11">
        <v>1</v>
      </c>
      <c r="D1050" s="11" t="s">
        <v>601</v>
      </c>
      <c r="E1050" s="11" t="s">
        <v>890</v>
      </c>
      <c r="F1050" s="11" t="s">
        <v>890</v>
      </c>
      <c r="G1050" s="11" t="s">
        <v>542</v>
      </c>
      <c r="H1050" s="11">
        <v>0</v>
      </c>
      <c r="I1050" s="11">
        <v>405</v>
      </c>
      <c r="J1050" s="225">
        <v>43292</v>
      </c>
      <c r="K1050" s="225">
        <v>43292</v>
      </c>
      <c r="L1050" s="11">
        <v>47</v>
      </c>
      <c r="M1050" s="11">
        <v>30</v>
      </c>
      <c r="N1050" s="11" t="s">
        <v>413</v>
      </c>
      <c r="O1050" s="11">
        <v>44</v>
      </c>
      <c r="P1050" s="11" t="s">
        <v>541</v>
      </c>
      <c r="Q1050" s="11">
        <v>1019081734</v>
      </c>
      <c r="R1050" s="11" t="s">
        <v>474</v>
      </c>
      <c r="S1050" s="26">
        <v>4017354</v>
      </c>
      <c r="T1050" s="26"/>
      <c r="U1050" s="26"/>
      <c r="V1050" s="26">
        <v>4017354</v>
      </c>
      <c r="W1050" s="11" t="str">
        <f>VLOOKUP(MONTH(J1050),'PLANO DISPONIBILIDADES 28-04-20'!$W$2:$X$13,2,0)</f>
        <v>JULIO</v>
      </c>
      <c r="X1050" s="11" t="str">
        <f>VLOOKUP(L1050,'PLANO PREDIS EJECUCIONES'!$J$2:$Y$217,16,0)</f>
        <v>3-3-1-15-07-43-7502-191</v>
      </c>
    </row>
    <row r="1051" spans="1:24" x14ac:dyDescent="0.25">
      <c r="A1051" s="11">
        <v>2018</v>
      </c>
      <c r="B1051" s="11">
        <v>136</v>
      </c>
      <c r="C1051" s="11">
        <v>1</v>
      </c>
      <c r="D1051" s="11" t="s">
        <v>601</v>
      </c>
      <c r="E1051" s="11" t="s">
        <v>890</v>
      </c>
      <c r="F1051" s="11" t="s">
        <v>890</v>
      </c>
      <c r="G1051" s="11" t="s">
        <v>542</v>
      </c>
      <c r="H1051" s="11">
        <v>0</v>
      </c>
      <c r="I1051" s="11">
        <v>407</v>
      </c>
      <c r="J1051" s="225">
        <v>43292</v>
      </c>
      <c r="K1051" s="225">
        <v>43292</v>
      </c>
      <c r="L1051" s="11">
        <v>27</v>
      </c>
      <c r="M1051" s="11">
        <v>33</v>
      </c>
      <c r="N1051" s="11" t="s">
        <v>413</v>
      </c>
      <c r="O1051" s="11">
        <v>24</v>
      </c>
      <c r="P1051" s="11" t="s">
        <v>541</v>
      </c>
      <c r="Q1051" s="11">
        <v>1019016610</v>
      </c>
      <c r="R1051" s="11" t="s">
        <v>470</v>
      </c>
      <c r="S1051" s="26">
        <v>4686913</v>
      </c>
      <c r="T1051" s="26"/>
      <c r="U1051" s="26"/>
      <c r="V1051" s="26">
        <v>4686913</v>
      </c>
      <c r="W1051" s="11" t="str">
        <f>VLOOKUP(MONTH(J1051),'PLANO DISPONIBILIDADES 28-04-20'!$W$2:$X$13,2,0)</f>
        <v>JULIO</v>
      </c>
      <c r="X1051" s="11" t="str">
        <f>VLOOKUP(L1051,'PLANO PREDIS EJECUCIONES'!$J$2:$Y$217,16,0)</f>
        <v>3-3-1-15-07-43-7502-191</v>
      </c>
    </row>
    <row r="1052" spans="1:24" x14ac:dyDescent="0.25">
      <c r="A1052" s="11">
        <v>2018</v>
      </c>
      <c r="B1052" s="11">
        <v>136</v>
      </c>
      <c r="C1052" s="11">
        <v>1</v>
      </c>
      <c r="D1052" s="11" t="s">
        <v>601</v>
      </c>
      <c r="E1052" s="11" t="s">
        <v>890</v>
      </c>
      <c r="F1052" s="11" t="s">
        <v>890</v>
      </c>
      <c r="G1052" s="11" t="s">
        <v>542</v>
      </c>
      <c r="H1052" s="11">
        <v>0</v>
      </c>
      <c r="I1052" s="11">
        <v>468</v>
      </c>
      <c r="J1052" s="225">
        <v>43325</v>
      </c>
      <c r="K1052" s="225">
        <v>43325</v>
      </c>
      <c r="L1052" s="11">
        <v>33</v>
      </c>
      <c r="M1052" s="11">
        <v>34</v>
      </c>
      <c r="N1052" s="11" t="s">
        <v>413</v>
      </c>
      <c r="O1052" s="11">
        <v>34</v>
      </c>
      <c r="P1052" s="11" t="s">
        <v>541</v>
      </c>
      <c r="Q1052" s="11">
        <v>51906542</v>
      </c>
      <c r="R1052" s="11" t="s">
        <v>473</v>
      </c>
      <c r="S1052" s="26">
        <v>10043385</v>
      </c>
      <c r="T1052" s="26"/>
      <c r="U1052" s="26"/>
      <c r="V1052" s="26">
        <v>10043385</v>
      </c>
      <c r="W1052" s="11" t="str">
        <f>VLOOKUP(MONTH(J1052),'PLANO DISPONIBILIDADES 28-04-20'!$W$2:$X$13,2,0)</f>
        <v>AGOSTO</v>
      </c>
      <c r="X1052" s="11" t="str">
        <f>VLOOKUP(L1052,'PLANO PREDIS EJECUCIONES'!$J$2:$Y$217,16,0)</f>
        <v>3-3-1-15-07-43-7502-191</v>
      </c>
    </row>
    <row r="1053" spans="1:24" x14ac:dyDescent="0.25">
      <c r="A1053" s="11">
        <v>2018</v>
      </c>
      <c r="B1053" s="11">
        <v>136</v>
      </c>
      <c r="C1053" s="11">
        <v>1</v>
      </c>
      <c r="D1053" s="11" t="s">
        <v>601</v>
      </c>
      <c r="E1053" s="11" t="s">
        <v>890</v>
      </c>
      <c r="F1053" s="11" t="s">
        <v>890</v>
      </c>
      <c r="G1053" s="11" t="s">
        <v>542</v>
      </c>
      <c r="H1053" s="11">
        <v>0</v>
      </c>
      <c r="I1053" s="11">
        <v>471</v>
      </c>
      <c r="J1053" s="225">
        <v>43325</v>
      </c>
      <c r="K1053" s="225">
        <v>43325</v>
      </c>
      <c r="L1053" s="11">
        <v>25</v>
      </c>
      <c r="M1053" s="11">
        <v>32</v>
      </c>
      <c r="N1053" s="11" t="s">
        <v>413</v>
      </c>
      <c r="O1053" s="11">
        <v>22</v>
      </c>
      <c r="P1053" s="11" t="s">
        <v>541</v>
      </c>
      <c r="Q1053" s="11">
        <v>79545191</v>
      </c>
      <c r="R1053" s="11" t="s">
        <v>468</v>
      </c>
      <c r="S1053" s="26">
        <v>10043385</v>
      </c>
      <c r="T1053" s="26"/>
      <c r="U1053" s="26"/>
      <c r="V1053" s="26">
        <v>10043385</v>
      </c>
      <c r="W1053" s="11" t="str">
        <f>VLOOKUP(MONTH(J1053),'PLANO DISPONIBILIDADES 28-04-20'!$W$2:$X$13,2,0)</f>
        <v>AGOSTO</v>
      </c>
      <c r="X1053" s="11" t="str">
        <f>VLOOKUP(L1053,'PLANO PREDIS EJECUCIONES'!$J$2:$Y$217,16,0)</f>
        <v>3-3-1-15-07-43-7502-191</v>
      </c>
    </row>
    <row r="1054" spans="1:24" x14ac:dyDescent="0.25">
      <c r="A1054" s="11">
        <v>2018</v>
      </c>
      <c r="B1054" s="11">
        <v>136</v>
      </c>
      <c r="C1054" s="11">
        <v>1</v>
      </c>
      <c r="D1054" s="11" t="s">
        <v>601</v>
      </c>
      <c r="E1054" s="11" t="s">
        <v>890</v>
      </c>
      <c r="F1054" s="11" t="s">
        <v>890</v>
      </c>
      <c r="G1054" s="11" t="s">
        <v>542</v>
      </c>
      <c r="H1054" s="11">
        <v>0</v>
      </c>
      <c r="I1054" s="11">
        <v>474</v>
      </c>
      <c r="J1054" s="225">
        <v>43325</v>
      </c>
      <c r="K1054" s="225">
        <v>43325</v>
      </c>
      <c r="L1054" s="11">
        <v>23</v>
      </c>
      <c r="M1054" s="11">
        <v>28</v>
      </c>
      <c r="N1054" s="11" t="s">
        <v>413</v>
      </c>
      <c r="O1054" s="11">
        <v>20</v>
      </c>
      <c r="P1054" s="11" t="s">
        <v>541</v>
      </c>
      <c r="Q1054" s="11">
        <v>52810637</v>
      </c>
      <c r="R1054" s="11" t="s">
        <v>466</v>
      </c>
      <c r="S1054" s="26">
        <v>4686913</v>
      </c>
      <c r="T1054" s="26"/>
      <c r="U1054" s="26"/>
      <c r="V1054" s="26">
        <v>4686913</v>
      </c>
      <c r="W1054" s="11" t="str">
        <f>VLOOKUP(MONTH(J1054),'PLANO DISPONIBILIDADES 28-04-20'!$W$2:$X$13,2,0)</f>
        <v>AGOSTO</v>
      </c>
      <c r="X1054" s="11" t="str">
        <f>VLOOKUP(L1054,'PLANO PREDIS EJECUCIONES'!$J$2:$Y$217,16,0)</f>
        <v>3-3-1-15-07-43-7502-191</v>
      </c>
    </row>
    <row r="1055" spans="1:24" x14ac:dyDescent="0.25">
      <c r="A1055" s="11">
        <v>2018</v>
      </c>
      <c r="B1055" s="11">
        <v>136</v>
      </c>
      <c r="C1055" s="11">
        <v>1</v>
      </c>
      <c r="D1055" s="11" t="s">
        <v>601</v>
      </c>
      <c r="E1055" s="11" t="s">
        <v>890</v>
      </c>
      <c r="F1055" s="11" t="s">
        <v>890</v>
      </c>
      <c r="G1055" s="11" t="s">
        <v>542</v>
      </c>
      <c r="H1055" s="11">
        <v>0</v>
      </c>
      <c r="I1055" s="11">
        <v>476</v>
      </c>
      <c r="J1055" s="225">
        <v>43325</v>
      </c>
      <c r="K1055" s="225">
        <v>43325</v>
      </c>
      <c r="L1055" s="11">
        <v>24</v>
      </c>
      <c r="M1055" s="11">
        <v>31</v>
      </c>
      <c r="N1055" s="11" t="s">
        <v>413</v>
      </c>
      <c r="O1055" s="11">
        <v>21</v>
      </c>
      <c r="P1055" s="11" t="s">
        <v>541</v>
      </c>
      <c r="Q1055" s="11">
        <v>1016033211</v>
      </c>
      <c r="R1055" s="11" t="s">
        <v>467</v>
      </c>
      <c r="S1055" s="26">
        <v>4686913</v>
      </c>
      <c r="T1055" s="26"/>
      <c r="U1055" s="26"/>
      <c r="V1055" s="26">
        <v>4686913</v>
      </c>
      <c r="W1055" s="11" t="str">
        <f>VLOOKUP(MONTH(J1055),'PLANO DISPONIBILIDADES 28-04-20'!$W$2:$X$13,2,0)</f>
        <v>AGOSTO</v>
      </c>
      <c r="X1055" s="11" t="str">
        <f>VLOOKUP(L1055,'PLANO PREDIS EJECUCIONES'!$J$2:$Y$217,16,0)</f>
        <v>3-3-1-15-07-43-7502-191</v>
      </c>
    </row>
    <row r="1056" spans="1:24" x14ac:dyDescent="0.25">
      <c r="A1056" s="11">
        <v>2018</v>
      </c>
      <c r="B1056" s="11">
        <v>136</v>
      </c>
      <c r="C1056" s="11">
        <v>1</v>
      </c>
      <c r="D1056" s="11" t="s">
        <v>601</v>
      </c>
      <c r="E1056" s="11" t="s">
        <v>890</v>
      </c>
      <c r="F1056" s="11" t="s">
        <v>890</v>
      </c>
      <c r="G1056" s="11" t="s">
        <v>542</v>
      </c>
      <c r="H1056" s="11">
        <v>0</v>
      </c>
      <c r="I1056" s="11">
        <v>477</v>
      </c>
      <c r="J1056" s="225">
        <v>43325</v>
      </c>
      <c r="K1056" s="225">
        <v>43325</v>
      </c>
      <c r="L1056" s="11">
        <v>26</v>
      </c>
      <c r="M1056" s="11">
        <v>27</v>
      </c>
      <c r="N1056" s="11" t="s">
        <v>413</v>
      </c>
      <c r="O1056" s="11">
        <v>23</v>
      </c>
      <c r="P1056" s="11" t="s">
        <v>541</v>
      </c>
      <c r="Q1056" s="11">
        <v>79799804</v>
      </c>
      <c r="R1056" s="11" t="s">
        <v>469</v>
      </c>
      <c r="S1056" s="26">
        <v>8704267</v>
      </c>
      <c r="T1056" s="26"/>
      <c r="U1056" s="26"/>
      <c r="V1056" s="26">
        <v>8704267</v>
      </c>
      <c r="W1056" s="11" t="str">
        <f>VLOOKUP(MONTH(J1056),'PLANO DISPONIBILIDADES 28-04-20'!$W$2:$X$13,2,0)</f>
        <v>AGOSTO</v>
      </c>
      <c r="X1056" s="11" t="str">
        <f>VLOOKUP(L1056,'PLANO PREDIS EJECUCIONES'!$J$2:$Y$217,16,0)</f>
        <v>3-3-1-15-07-43-7502-191</v>
      </c>
    </row>
    <row r="1057" spans="1:24" x14ac:dyDescent="0.25">
      <c r="A1057" s="11">
        <v>2018</v>
      </c>
      <c r="B1057" s="11">
        <v>136</v>
      </c>
      <c r="C1057" s="11">
        <v>1</v>
      </c>
      <c r="D1057" s="11" t="s">
        <v>601</v>
      </c>
      <c r="E1057" s="11" t="s">
        <v>890</v>
      </c>
      <c r="F1057" s="11" t="s">
        <v>890</v>
      </c>
      <c r="G1057" s="11" t="s">
        <v>542</v>
      </c>
      <c r="H1057" s="11">
        <v>0</v>
      </c>
      <c r="I1057" s="11">
        <v>478</v>
      </c>
      <c r="J1057" s="225">
        <v>43325</v>
      </c>
      <c r="K1057" s="225">
        <v>43325</v>
      </c>
      <c r="L1057" s="11">
        <v>27</v>
      </c>
      <c r="M1057" s="11">
        <v>33</v>
      </c>
      <c r="N1057" s="11" t="s">
        <v>413</v>
      </c>
      <c r="O1057" s="11">
        <v>24</v>
      </c>
      <c r="P1057" s="11" t="s">
        <v>541</v>
      </c>
      <c r="Q1057" s="11">
        <v>1019016610</v>
      </c>
      <c r="R1057" s="11" t="s">
        <v>470</v>
      </c>
      <c r="S1057" s="26">
        <v>4686913</v>
      </c>
      <c r="T1057" s="26"/>
      <c r="U1057" s="26"/>
      <c r="V1057" s="26">
        <v>4686913</v>
      </c>
      <c r="W1057" s="11" t="str">
        <f>VLOOKUP(MONTH(J1057),'PLANO DISPONIBILIDADES 28-04-20'!$W$2:$X$13,2,0)</f>
        <v>AGOSTO</v>
      </c>
      <c r="X1057" s="11" t="str">
        <f>VLOOKUP(L1057,'PLANO PREDIS EJECUCIONES'!$J$2:$Y$217,16,0)</f>
        <v>3-3-1-15-07-43-7502-191</v>
      </c>
    </row>
    <row r="1058" spans="1:24" x14ac:dyDescent="0.25">
      <c r="A1058" s="11">
        <v>2018</v>
      </c>
      <c r="B1058" s="11">
        <v>136</v>
      </c>
      <c r="C1058" s="11">
        <v>1</v>
      </c>
      <c r="D1058" s="11" t="s">
        <v>601</v>
      </c>
      <c r="E1058" s="11" t="s">
        <v>890</v>
      </c>
      <c r="F1058" s="11" t="s">
        <v>890</v>
      </c>
      <c r="G1058" s="11" t="s">
        <v>542</v>
      </c>
      <c r="H1058" s="11">
        <v>0</v>
      </c>
      <c r="I1058" s="11">
        <v>479</v>
      </c>
      <c r="J1058" s="225">
        <v>43325</v>
      </c>
      <c r="K1058" s="225">
        <v>43325</v>
      </c>
      <c r="L1058" s="11">
        <v>47</v>
      </c>
      <c r="M1058" s="11">
        <v>30</v>
      </c>
      <c r="N1058" s="11" t="s">
        <v>413</v>
      </c>
      <c r="O1058" s="11">
        <v>44</v>
      </c>
      <c r="P1058" s="11" t="s">
        <v>541</v>
      </c>
      <c r="Q1058" s="11">
        <v>1019081734</v>
      </c>
      <c r="R1058" s="11" t="s">
        <v>474</v>
      </c>
      <c r="S1058" s="26">
        <v>4017354</v>
      </c>
      <c r="T1058" s="26"/>
      <c r="U1058" s="26"/>
      <c r="V1058" s="26">
        <v>4017354</v>
      </c>
      <c r="W1058" s="11" t="str">
        <f>VLOOKUP(MONTH(J1058),'PLANO DISPONIBILIDADES 28-04-20'!$W$2:$X$13,2,0)</f>
        <v>AGOSTO</v>
      </c>
      <c r="X1058" s="11" t="str">
        <f>VLOOKUP(L1058,'PLANO PREDIS EJECUCIONES'!$J$2:$Y$217,16,0)</f>
        <v>3-3-1-15-07-43-7502-191</v>
      </c>
    </row>
    <row r="1059" spans="1:24" x14ac:dyDescent="0.25">
      <c r="A1059" s="11">
        <v>2018</v>
      </c>
      <c r="B1059" s="11">
        <v>136</v>
      </c>
      <c r="C1059" s="11">
        <v>1</v>
      </c>
      <c r="D1059" s="11" t="s">
        <v>601</v>
      </c>
      <c r="E1059" s="11" t="s">
        <v>890</v>
      </c>
      <c r="F1059" s="11" t="s">
        <v>890</v>
      </c>
      <c r="G1059" s="11" t="s">
        <v>542</v>
      </c>
      <c r="H1059" s="11">
        <v>0</v>
      </c>
      <c r="I1059" s="11">
        <v>480</v>
      </c>
      <c r="J1059" s="225">
        <v>43325</v>
      </c>
      <c r="K1059" s="225">
        <v>43325</v>
      </c>
      <c r="L1059" s="11">
        <v>29</v>
      </c>
      <c r="M1059" s="11">
        <v>29</v>
      </c>
      <c r="N1059" s="11" t="s">
        <v>413</v>
      </c>
      <c r="O1059" s="11">
        <v>28</v>
      </c>
      <c r="P1059" s="11" t="s">
        <v>541</v>
      </c>
      <c r="Q1059" s="11">
        <v>19418135</v>
      </c>
      <c r="R1059" s="11" t="s">
        <v>472</v>
      </c>
      <c r="S1059" s="26">
        <v>10043385</v>
      </c>
      <c r="T1059" s="26"/>
      <c r="U1059" s="26"/>
      <c r="V1059" s="26">
        <v>10043385</v>
      </c>
      <c r="W1059" s="11" t="str">
        <f>VLOOKUP(MONTH(J1059),'PLANO DISPONIBILIDADES 28-04-20'!$W$2:$X$13,2,0)</f>
        <v>AGOSTO</v>
      </c>
      <c r="X1059" s="11" t="str">
        <f>VLOOKUP(L1059,'PLANO PREDIS EJECUCIONES'!$J$2:$Y$217,16,0)</f>
        <v>3-3-1-15-07-43-7502-191</v>
      </c>
    </row>
    <row r="1060" spans="1:24" x14ac:dyDescent="0.25">
      <c r="A1060" s="11">
        <v>2018</v>
      </c>
      <c r="B1060" s="11">
        <v>136</v>
      </c>
      <c r="C1060" s="11">
        <v>1</v>
      </c>
      <c r="D1060" s="11" t="s">
        <v>601</v>
      </c>
      <c r="E1060" s="11" t="s">
        <v>890</v>
      </c>
      <c r="F1060" s="11" t="s">
        <v>890</v>
      </c>
      <c r="G1060" s="11" t="s">
        <v>542</v>
      </c>
      <c r="H1060" s="11">
        <v>0</v>
      </c>
      <c r="I1060" s="11">
        <v>481</v>
      </c>
      <c r="J1060" s="225">
        <v>43325</v>
      </c>
      <c r="K1060" s="225">
        <v>43325</v>
      </c>
      <c r="L1060" s="11">
        <v>28</v>
      </c>
      <c r="M1060" s="11">
        <v>35</v>
      </c>
      <c r="N1060" s="11" t="s">
        <v>439</v>
      </c>
      <c r="O1060" s="11">
        <v>25</v>
      </c>
      <c r="P1060" s="11" t="s">
        <v>541</v>
      </c>
      <c r="Q1060" s="11">
        <v>1022333143</v>
      </c>
      <c r="R1060" s="11" t="s">
        <v>471</v>
      </c>
      <c r="S1060" s="26">
        <v>4686913</v>
      </c>
      <c r="T1060" s="26"/>
      <c r="U1060" s="26"/>
      <c r="V1060" s="26">
        <v>4686913</v>
      </c>
      <c r="W1060" s="11" t="str">
        <f>VLOOKUP(MONTH(J1060),'PLANO DISPONIBILIDADES 28-04-20'!$W$2:$X$13,2,0)</f>
        <v>AGOSTO</v>
      </c>
      <c r="X1060" s="11" t="str">
        <f>VLOOKUP(L1060,'PLANO PREDIS EJECUCIONES'!$J$2:$Y$217,16,0)</f>
        <v>3-3-1-15-07-43-7502-191</v>
      </c>
    </row>
    <row r="1061" spans="1:24" x14ac:dyDescent="0.25">
      <c r="A1061" s="11">
        <v>2018</v>
      </c>
      <c r="B1061" s="11">
        <v>136</v>
      </c>
      <c r="C1061" s="11">
        <v>1</v>
      </c>
      <c r="D1061" s="11" t="s">
        <v>601</v>
      </c>
      <c r="E1061" s="11" t="s">
        <v>890</v>
      </c>
      <c r="F1061" s="11" t="s">
        <v>890</v>
      </c>
      <c r="G1061" s="11" t="s">
        <v>542</v>
      </c>
      <c r="H1061" s="11">
        <v>0</v>
      </c>
      <c r="I1061" s="11">
        <v>535</v>
      </c>
      <c r="J1061" s="225">
        <v>43353</v>
      </c>
      <c r="K1061" s="225">
        <v>43353</v>
      </c>
      <c r="L1061" s="11">
        <v>33</v>
      </c>
      <c r="M1061" s="11">
        <v>34</v>
      </c>
      <c r="N1061" s="11" t="s">
        <v>413</v>
      </c>
      <c r="O1061" s="11">
        <v>34</v>
      </c>
      <c r="P1061" s="11" t="s">
        <v>541</v>
      </c>
      <c r="Q1061" s="11">
        <v>51906542</v>
      </c>
      <c r="R1061" s="11" t="s">
        <v>473</v>
      </c>
      <c r="S1061" s="26">
        <v>10043385</v>
      </c>
      <c r="T1061" s="26"/>
      <c r="U1061" s="26"/>
      <c r="V1061" s="26">
        <v>10043385</v>
      </c>
      <c r="W1061" s="11" t="str">
        <f>VLOOKUP(MONTH(J1061),'PLANO DISPONIBILIDADES 28-04-20'!$W$2:$X$13,2,0)</f>
        <v>SEPTIEMBRE</v>
      </c>
      <c r="X1061" s="11" t="str">
        <f>VLOOKUP(L1061,'PLANO PREDIS EJECUCIONES'!$J$2:$Y$217,16,0)</f>
        <v>3-3-1-15-07-43-7502-191</v>
      </c>
    </row>
    <row r="1062" spans="1:24" x14ac:dyDescent="0.25">
      <c r="A1062" s="11">
        <v>2018</v>
      </c>
      <c r="B1062" s="11">
        <v>136</v>
      </c>
      <c r="C1062" s="11">
        <v>1</v>
      </c>
      <c r="D1062" s="11" t="s">
        <v>601</v>
      </c>
      <c r="E1062" s="11" t="s">
        <v>890</v>
      </c>
      <c r="F1062" s="11" t="s">
        <v>890</v>
      </c>
      <c r="G1062" s="11" t="s">
        <v>542</v>
      </c>
      <c r="H1062" s="11">
        <v>0</v>
      </c>
      <c r="I1062" s="11">
        <v>536</v>
      </c>
      <c r="J1062" s="225">
        <v>43353</v>
      </c>
      <c r="K1062" s="225">
        <v>43353</v>
      </c>
      <c r="L1062" s="11">
        <v>23</v>
      </c>
      <c r="M1062" s="11">
        <v>28</v>
      </c>
      <c r="N1062" s="11" t="s">
        <v>413</v>
      </c>
      <c r="O1062" s="11">
        <v>20</v>
      </c>
      <c r="P1062" s="11" t="s">
        <v>541</v>
      </c>
      <c r="Q1062" s="11">
        <v>52810637</v>
      </c>
      <c r="R1062" s="11" t="s">
        <v>466</v>
      </c>
      <c r="S1062" s="26">
        <v>4686913</v>
      </c>
      <c r="T1062" s="26"/>
      <c r="U1062" s="26"/>
      <c r="V1062" s="26">
        <v>4686913</v>
      </c>
      <c r="W1062" s="11" t="str">
        <f>VLOOKUP(MONTH(J1062),'PLANO DISPONIBILIDADES 28-04-20'!$W$2:$X$13,2,0)</f>
        <v>SEPTIEMBRE</v>
      </c>
      <c r="X1062" s="11" t="str">
        <f>VLOOKUP(L1062,'PLANO PREDIS EJECUCIONES'!$J$2:$Y$217,16,0)</f>
        <v>3-3-1-15-07-43-7502-191</v>
      </c>
    </row>
    <row r="1063" spans="1:24" x14ac:dyDescent="0.25">
      <c r="A1063" s="11">
        <v>2018</v>
      </c>
      <c r="B1063" s="11">
        <v>136</v>
      </c>
      <c r="C1063" s="11">
        <v>1</v>
      </c>
      <c r="D1063" s="11" t="s">
        <v>601</v>
      </c>
      <c r="E1063" s="11" t="s">
        <v>890</v>
      </c>
      <c r="F1063" s="11" t="s">
        <v>890</v>
      </c>
      <c r="G1063" s="11" t="s">
        <v>542</v>
      </c>
      <c r="H1063" s="11">
        <v>0</v>
      </c>
      <c r="I1063" s="11">
        <v>537</v>
      </c>
      <c r="J1063" s="225">
        <v>43353</v>
      </c>
      <c r="K1063" s="225">
        <v>43353</v>
      </c>
      <c r="L1063" s="11">
        <v>25</v>
      </c>
      <c r="M1063" s="11">
        <v>32</v>
      </c>
      <c r="N1063" s="11" t="s">
        <v>413</v>
      </c>
      <c r="O1063" s="11">
        <v>22</v>
      </c>
      <c r="P1063" s="11" t="s">
        <v>541</v>
      </c>
      <c r="Q1063" s="11">
        <v>79545191</v>
      </c>
      <c r="R1063" s="11" t="s">
        <v>468</v>
      </c>
      <c r="S1063" s="26">
        <v>10043385</v>
      </c>
      <c r="T1063" s="26"/>
      <c r="U1063" s="26"/>
      <c r="V1063" s="26">
        <v>10043385</v>
      </c>
      <c r="W1063" s="11" t="str">
        <f>VLOOKUP(MONTH(J1063),'PLANO DISPONIBILIDADES 28-04-20'!$W$2:$X$13,2,0)</f>
        <v>SEPTIEMBRE</v>
      </c>
      <c r="X1063" s="11" t="str">
        <f>VLOOKUP(L1063,'PLANO PREDIS EJECUCIONES'!$J$2:$Y$217,16,0)</f>
        <v>3-3-1-15-07-43-7502-191</v>
      </c>
    </row>
    <row r="1064" spans="1:24" x14ac:dyDescent="0.25">
      <c r="A1064" s="11">
        <v>2018</v>
      </c>
      <c r="B1064" s="11">
        <v>136</v>
      </c>
      <c r="C1064" s="11">
        <v>1</v>
      </c>
      <c r="D1064" s="11" t="s">
        <v>601</v>
      </c>
      <c r="E1064" s="11" t="s">
        <v>890</v>
      </c>
      <c r="F1064" s="11" t="s">
        <v>890</v>
      </c>
      <c r="G1064" s="11" t="s">
        <v>542</v>
      </c>
      <c r="H1064" s="11">
        <v>0</v>
      </c>
      <c r="I1064" s="11">
        <v>549</v>
      </c>
      <c r="J1064" s="225">
        <v>43355</v>
      </c>
      <c r="K1064" s="225">
        <v>43355</v>
      </c>
      <c r="L1064" s="11">
        <v>27</v>
      </c>
      <c r="M1064" s="11">
        <v>33</v>
      </c>
      <c r="N1064" s="11" t="s">
        <v>413</v>
      </c>
      <c r="O1064" s="11">
        <v>24</v>
      </c>
      <c r="P1064" s="11" t="s">
        <v>541</v>
      </c>
      <c r="Q1064" s="11">
        <v>1019016610</v>
      </c>
      <c r="R1064" s="11" t="s">
        <v>470</v>
      </c>
      <c r="S1064" s="26">
        <v>4686913</v>
      </c>
      <c r="T1064" s="26"/>
      <c r="U1064" s="26"/>
      <c r="V1064" s="26">
        <v>4686913</v>
      </c>
      <c r="W1064" s="11" t="str">
        <f>VLOOKUP(MONTH(J1064),'PLANO DISPONIBILIDADES 28-04-20'!$W$2:$X$13,2,0)</f>
        <v>SEPTIEMBRE</v>
      </c>
      <c r="X1064" s="11" t="str">
        <f>VLOOKUP(L1064,'PLANO PREDIS EJECUCIONES'!$J$2:$Y$217,16,0)</f>
        <v>3-3-1-15-07-43-7502-191</v>
      </c>
    </row>
    <row r="1065" spans="1:24" x14ac:dyDescent="0.25">
      <c r="A1065" s="11">
        <v>2018</v>
      </c>
      <c r="B1065" s="11">
        <v>136</v>
      </c>
      <c r="C1065" s="11">
        <v>1</v>
      </c>
      <c r="D1065" s="11" t="s">
        <v>601</v>
      </c>
      <c r="E1065" s="11" t="s">
        <v>890</v>
      </c>
      <c r="F1065" s="11" t="s">
        <v>890</v>
      </c>
      <c r="G1065" s="11" t="s">
        <v>542</v>
      </c>
      <c r="H1065" s="11">
        <v>0</v>
      </c>
      <c r="I1065" s="11">
        <v>550</v>
      </c>
      <c r="J1065" s="225">
        <v>43355</v>
      </c>
      <c r="K1065" s="225">
        <v>43355</v>
      </c>
      <c r="L1065" s="11">
        <v>47</v>
      </c>
      <c r="M1065" s="11">
        <v>30</v>
      </c>
      <c r="N1065" s="11" t="s">
        <v>413</v>
      </c>
      <c r="O1065" s="11">
        <v>44</v>
      </c>
      <c r="P1065" s="11" t="s">
        <v>541</v>
      </c>
      <c r="Q1065" s="11">
        <v>1019081734</v>
      </c>
      <c r="R1065" s="11" t="s">
        <v>474</v>
      </c>
      <c r="S1065" s="26">
        <v>4017354</v>
      </c>
      <c r="T1065" s="26"/>
      <c r="U1065" s="26"/>
      <c r="V1065" s="26">
        <v>4017354</v>
      </c>
      <c r="W1065" s="11" t="str">
        <f>VLOOKUP(MONTH(J1065),'PLANO DISPONIBILIDADES 28-04-20'!$W$2:$X$13,2,0)</f>
        <v>SEPTIEMBRE</v>
      </c>
      <c r="X1065" s="11" t="str">
        <f>VLOOKUP(L1065,'PLANO PREDIS EJECUCIONES'!$J$2:$Y$217,16,0)</f>
        <v>3-3-1-15-07-43-7502-191</v>
      </c>
    </row>
    <row r="1066" spans="1:24" x14ac:dyDescent="0.25">
      <c r="A1066" s="11">
        <v>2018</v>
      </c>
      <c r="B1066" s="11">
        <v>136</v>
      </c>
      <c r="C1066" s="11">
        <v>1</v>
      </c>
      <c r="D1066" s="11" t="s">
        <v>601</v>
      </c>
      <c r="E1066" s="11" t="s">
        <v>890</v>
      </c>
      <c r="F1066" s="11" t="s">
        <v>890</v>
      </c>
      <c r="G1066" s="11" t="s">
        <v>542</v>
      </c>
      <c r="H1066" s="11">
        <v>0</v>
      </c>
      <c r="I1066" s="11">
        <v>551</v>
      </c>
      <c r="J1066" s="225">
        <v>43355</v>
      </c>
      <c r="K1066" s="225">
        <v>43355</v>
      </c>
      <c r="L1066" s="11">
        <v>24</v>
      </c>
      <c r="M1066" s="11">
        <v>31</v>
      </c>
      <c r="N1066" s="11" t="s">
        <v>413</v>
      </c>
      <c r="O1066" s="11">
        <v>21</v>
      </c>
      <c r="P1066" s="11" t="s">
        <v>541</v>
      </c>
      <c r="Q1066" s="11">
        <v>1016033211</v>
      </c>
      <c r="R1066" s="11" t="s">
        <v>467</v>
      </c>
      <c r="S1066" s="26">
        <v>4686913</v>
      </c>
      <c r="T1066" s="26"/>
      <c r="U1066" s="26"/>
      <c r="V1066" s="26">
        <v>4686913</v>
      </c>
      <c r="W1066" s="11" t="str">
        <f>VLOOKUP(MONTH(J1066),'PLANO DISPONIBILIDADES 28-04-20'!$W$2:$X$13,2,0)</f>
        <v>SEPTIEMBRE</v>
      </c>
      <c r="X1066" s="11" t="str">
        <f>VLOOKUP(L1066,'PLANO PREDIS EJECUCIONES'!$J$2:$Y$217,16,0)</f>
        <v>3-3-1-15-07-43-7502-191</v>
      </c>
    </row>
    <row r="1067" spans="1:24" x14ac:dyDescent="0.25">
      <c r="A1067" s="11">
        <v>2018</v>
      </c>
      <c r="B1067" s="11">
        <v>136</v>
      </c>
      <c r="C1067" s="11">
        <v>1</v>
      </c>
      <c r="D1067" s="11" t="s">
        <v>601</v>
      </c>
      <c r="E1067" s="11" t="s">
        <v>890</v>
      </c>
      <c r="F1067" s="11" t="s">
        <v>890</v>
      </c>
      <c r="G1067" s="11" t="s">
        <v>542</v>
      </c>
      <c r="H1067" s="11">
        <v>0</v>
      </c>
      <c r="I1067" s="11">
        <v>555</v>
      </c>
      <c r="J1067" s="225">
        <v>43355</v>
      </c>
      <c r="K1067" s="225">
        <v>43355</v>
      </c>
      <c r="L1067" s="11">
        <v>28</v>
      </c>
      <c r="M1067" s="11">
        <v>35</v>
      </c>
      <c r="N1067" s="11" t="s">
        <v>439</v>
      </c>
      <c r="O1067" s="11">
        <v>25</v>
      </c>
      <c r="P1067" s="11" t="s">
        <v>541</v>
      </c>
      <c r="Q1067" s="11">
        <v>1022333143</v>
      </c>
      <c r="R1067" s="11" t="s">
        <v>471</v>
      </c>
      <c r="S1067" s="26">
        <v>4686913</v>
      </c>
      <c r="T1067" s="26"/>
      <c r="U1067" s="26"/>
      <c r="V1067" s="26">
        <v>4686913</v>
      </c>
      <c r="W1067" s="11" t="str">
        <f>VLOOKUP(MONTH(J1067),'PLANO DISPONIBILIDADES 28-04-20'!$W$2:$X$13,2,0)</f>
        <v>SEPTIEMBRE</v>
      </c>
      <c r="X1067" s="11" t="str">
        <f>VLOOKUP(L1067,'PLANO PREDIS EJECUCIONES'!$J$2:$Y$217,16,0)</f>
        <v>3-3-1-15-07-43-7502-191</v>
      </c>
    </row>
    <row r="1068" spans="1:24" x14ac:dyDescent="0.25">
      <c r="A1068" s="11">
        <v>2018</v>
      </c>
      <c r="B1068" s="11">
        <v>136</v>
      </c>
      <c r="C1068" s="11">
        <v>1</v>
      </c>
      <c r="D1068" s="11" t="s">
        <v>601</v>
      </c>
      <c r="E1068" s="11" t="s">
        <v>890</v>
      </c>
      <c r="F1068" s="11" t="s">
        <v>890</v>
      </c>
      <c r="G1068" s="11" t="s">
        <v>542</v>
      </c>
      <c r="H1068" s="11">
        <v>0</v>
      </c>
      <c r="I1068" s="11">
        <v>565</v>
      </c>
      <c r="J1068" s="225">
        <v>43355</v>
      </c>
      <c r="K1068" s="225">
        <v>43355</v>
      </c>
      <c r="L1068" s="11">
        <v>26</v>
      </c>
      <c r="M1068" s="11">
        <v>27</v>
      </c>
      <c r="N1068" s="11" t="s">
        <v>413</v>
      </c>
      <c r="O1068" s="11">
        <v>23</v>
      </c>
      <c r="P1068" s="11" t="s">
        <v>541</v>
      </c>
      <c r="Q1068" s="11">
        <v>79799804</v>
      </c>
      <c r="R1068" s="11" t="s">
        <v>469</v>
      </c>
      <c r="S1068" s="26">
        <v>8704267</v>
      </c>
      <c r="T1068" s="26"/>
      <c r="U1068" s="26"/>
      <c r="V1068" s="26">
        <v>8704267</v>
      </c>
      <c r="W1068" s="11" t="str">
        <f>VLOOKUP(MONTH(J1068),'PLANO DISPONIBILIDADES 28-04-20'!$W$2:$X$13,2,0)</f>
        <v>SEPTIEMBRE</v>
      </c>
      <c r="X1068" s="11" t="str">
        <f>VLOOKUP(L1068,'PLANO PREDIS EJECUCIONES'!$J$2:$Y$217,16,0)</f>
        <v>3-3-1-15-07-43-7502-191</v>
      </c>
    </row>
    <row r="1069" spans="1:24" x14ac:dyDescent="0.25">
      <c r="A1069" s="11">
        <v>2018</v>
      </c>
      <c r="B1069" s="11">
        <v>136</v>
      </c>
      <c r="C1069" s="11">
        <v>1</v>
      </c>
      <c r="D1069" s="11" t="s">
        <v>601</v>
      </c>
      <c r="E1069" s="11" t="s">
        <v>890</v>
      </c>
      <c r="F1069" s="11" t="s">
        <v>890</v>
      </c>
      <c r="G1069" s="11" t="s">
        <v>542</v>
      </c>
      <c r="H1069" s="11">
        <v>0</v>
      </c>
      <c r="I1069" s="11">
        <v>566</v>
      </c>
      <c r="J1069" s="225">
        <v>43355</v>
      </c>
      <c r="K1069" s="225">
        <v>43355</v>
      </c>
      <c r="L1069" s="11">
        <v>29</v>
      </c>
      <c r="M1069" s="11">
        <v>29</v>
      </c>
      <c r="N1069" s="11" t="s">
        <v>413</v>
      </c>
      <c r="O1069" s="11">
        <v>28</v>
      </c>
      <c r="P1069" s="11" t="s">
        <v>541</v>
      </c>
      <c r="Q1069" s="11">
        <v>19418135</v>
      </c>
      <c r="R1069" s="11" t="s">
        <v>472</v>
      </c>
      <c r="S1069" s="26">
        <v>10043385</v>
      </c>
      <c r="T1069" s="26"/>
      <c r="U1069" s="26"/>
      <c r="V1069" s="26">
        <v>10043385</v>
      </c>
      <c r="W1069" s="11" t="str">
        <f>VLOOKUP(MONTH(J1069),'PLANO DISPONIBILIDADES 28-04-20'!$W$2:$X$13,2,0)</f>
        <v>SEPTIEMBRE</v>
      </c>
      <c r="X1069" s="11" t="str">
        <f>VLOOKUP(L1069,'PLANO PREDIS EJECUCIONES'!$J$2:$Y$217,16,0)</f>
        <v>3-3-1-15-07-43-7502-191</v>
      </c>
    </row>
    <row r="1070" spans="1:24" x14ac:dyDescent="0.25">
      <c r="A1070" s="11">
        <v>2018</v>
      </c>
      <c r="B1070" s="11">
        <v>136</v>
      </c>
      <c r="C1070" s="11">
        <v>1</v>
      </c>
      <c r="D1070" s="11" t="s">
        <v>601</v>
      </c>
      <c r="E1070" s="11" t="s">
        <v>890</v>
      </c>
      <c r="F1070" s="11" t="s">
        <v>890</v>
      </c>
      <c r="G1070" s="11" t="s">
        <v>542</v>
      </c>
      <c r="H1070" s="11">
        <v>0</v>
      </c>
      <c r="I1070" s="11">
        <v>639</v>
      </c>
      <c r="J1070" s="225">
        <v>43381</v>
      </c>
      <c r="K1070" s="225">
        <v>43381</v>
      </c>
      <c r="L1070" s="11">
        <v>29</v>
      </c>
      <c r="M1070" s="11">
        <v>29</v>
      </c>
      <c r="N1070" s="11" t="s">
        <v>413</v>
      </c>
      <c r="O1070" s="11">
        <v>28</v>
      </c>
      <c r="P1070" s="11" t="s">
        <v>541</v>
      </c>
      <c r="Q1070" s="11">
        <v>19418135</v>
      </c>
      <c r="R1070" s="11" t="s">
        <v>472</v>
      </c>
      <c r="S1070" s="26">
        <v>10043385</v>
      </c>
      <c r="T1070" s="26"/>
      <c r="U1070" s="26"/>
      <c r="V1070" s="26">
        <v>10043385</v>
      </c>
      <c r="W1070" s="11" t="str">
        <f>VLOOKUP(MONTH(J1070),'PLANO DISPONIBILIDADES 28-04-20'!$W$2:$X$13,2,0)</f>
        <v>OCTUBRE</v>
      </c>
      <c r="X1070" s="11" t="str">
        <f>VLOOKUP(L1070,'PLANO PREDIS EJECUCIONES'!$J$2:$Y$217,16,0)</f>
        <v>3-3-1-15-07-43-7502-191</v>
      </c>
    </row>
    <row r="1071" spans="1:24" x14ac:dyDescent="0.25">
      <c r="A1071" s="11">
        <v>2018</v>
      </c>
      <c r="B1071" s="11">
        <v>136</v>
      </c>
      <c r="C1071" s="11">
        <v>1</v>
      </c>
      <c r="D1071" s="11" t="s">
        <v>601</v>
      </c>
      <c r="E1071" s="11" t="s">
        <v>890</v>
      </c>
      <c r="F1071" s="11" t="s">
        <v>890</v>
      </c>
      <c r="G1071" s="11" t="s">
        <v>542</v>
      </c>
      <c r="H1071" s="11">
        <v>0</v>
      </c>
      <c r="I1071" s="11">
        <v>640</v>
      </c>
      <c r="J1071" s="225">
        <v>43381</v>
      </c>
      <c r="K1071" s="225">
        <v>43381</v>
      </c>
      <c r="L1071" s="11">
        <v>33</v>
      </c>
      <c r="M1071" s="11">
        <v>34</v>
      </c>
      <c r="N1071" s="11" t="s">
        <v>413</v>
      </c>
      <c r="O1071" s="11">
        <v>34</v>
      </c>
      <c r="P1071" s="11" t="s">
        <v>541</v>
      </c>
      <c r="Q1071" s="11">
        <v>51906542</v>
      </c>
      <c r="R1071" s="11" t="s">
        <v>473</v>
      </c>
      <c r="S1071" s="26">
        <v>10043385</v>
      </c>
      <c r="T1071" s="26"/>
      <c r="U1071" s="26"/>
      <c r="V1071" s="26">
        <v>10043385</v>
      </c>
      <c r="W1071" s="11" t="str">
        <f>VLOOKUP(MONTH(J1071),'PLANO DISPONIBILIDADES 28-04-20'!$W$2:$X$13,2,0)</f>
        <v>OCTUBRE</v>
      </c>
      <c r="X1071" s="11" t="str">
        <f>VLOOKUP(L1071,'PLANO PREDIS EJECUCIONES'!$J$2:$Y$217,16,0)</f>
        <v>3-3-1-15-07-43-7502-191</v>
      </c>
    </row>
    <row r="1072" spans="1:24" x14ac:dyDescent="0.25">
      <c r="A1072" s="11">
        <v>2018</v>
      </c>
      <c r="B1072" s="11">
        <v>136</v>
      </c>
      <c r="C1072" s="11">
        <v>1</v>
      </c>
      <c r="D1072" s="11" t="s">
        <v>601</v>
      </c>
      <c r="E1072" s="11" t="s">
        <v>890</v>
      </c>
      <c r="F1072" s="11" t="s">
        <v>890</v>
      </c>
      <c r="G1072" s="11" t="s">
        <v>542</v>
      </c>
      <c r="H1072" s="11">
        <v>0</v>
      </c>
      <c r="I1072" s="11">
        <v>641</v>
      </c>
      <c r="J1072" s="225">
        <v>43381</v>
      </c>
      <c r="K1072" s="225">
        <v>43381</v>
      </c>
      <c r="L1072" s="11">
        <v>23</v>
      </c>
      <c r="M1072" s="11">
        <v>28</v>
      </c>
      <c r="N1072" s="11" t="s">
        <v>413</v>
      </c>
      <c r="O1072" s="11">
        <v>20</v>
      </c>
      <c r="P1072" s="11" t="s">
        <v>541</v>
      </c>
      <c r="Q1072" s="11">
        <v>52810637</v>
      </c>
      <c r="R1072" s="11" t="s">
        <v>466</v>
      </c>
      <c r="S1072" s="26">
        <v>4686913</v>
      </c>
      <c r="T1072" s="26"/>
      <c r="U1072" s="26"/>
      <c r="V1072" s="26">
        <v>4686913</v>
      </c>
      <c r="W1072" s="11" t="str">
        <f>VLOOKUP(MONTH(J1072),'PLANO DISPONIBILIDADES 28-04-20'!$W$2:$X$13,2,0)</f>
        <v>OCTUBRE</v>
      </c>
      <c r="X1072" s="11" t="str">
        <f>VLOOKUP(L1072,'PLANO PREDIS EJECUCIONES'!$J$2:$Y$217,16,0)</f>
        <v>3-3-1-15-07-43-7502-191</v>
      </c>
    </row>
    <row r="1073" spans="1:24" x14ac:dyDescent="0.25">
      <c r="A1073" s="11">
        <v>2018</v>
      </c>
      <c r="B1073" s="11">
        <v>136</v>
      </c>
      <c r="C1073" s="11">
        <v>1</v>
      </c>
      <c r="D1073" s="11" t="s">
        <v>601</v>
      </c>
      <c r="E1073" s="11" t="s">
        <v>890</v>
      </c>
      <c r="F1073" s="11" t="s">
        <v>890</v>
      </c>
      <c r="G1073" s="11" t="s">
        <v>542</v>
      </c>
      <c r="H1073" s="11">
        <v>0</v>
      </c>
      <c r="I1073" s="11">
        <v>642</v>
      </c>
      <c r="J1073" s="225">
        <v>43381</v>
      </c>
      <c r="K1073" s="225">
        <v>43381</v>
      </c>
      <c r="L1073" s="11">
        <v>25</v>
      </c>
      <c r="M1073" s="11">
        <v>32</v>
      </c>
      <c r="N1073" s="11" t="s">
        <v>413</v>
      </c>
      <c r="O1073" s="11">
        <v>22</v>
      </c>
      <c r="P1073" s="11" t="s">
        <v>541</v>
      </c>
      <c r="Q1073" s="11">
        <v>79545191</v>
      </c>
      <c r="R1073" s="11" t="s">
        <v>468</v>
      </c>
      <c r="S1073" s="26">
        <v>10043385</v>
      </c>
      <c r="T1073" s="26"/>
      <c r="U1073" s="26"/>
      <c r="V1073" s="26">
        <v>10043385</v>
      </c>
      <c r="W1073" s="11" t="str">
        <f>VLOOKUP(MONTH(J1073),'PLANO DISPONIBILIDADES 28-04-20'!$W$2:$X$13,2,0)</f>
        <v>OCTUBRE</v>
      </c>
      <c r="X1073" s="11" t="str">
        <f>VLOOKUP(L1073,'PLANO PREDIS EJECUCIONES'!$J$2:$Y$217,16,0)</f>
        <v>3-3-1-15-07-43-7502-191</v>
      </c>
    </row>
    <row r="1074" spans="1:24" x14ac:dyDescent="0.25">
      <c r="A1074" s="11">
        <v>2018</v>
      </c>
      <c r="B1074" s="11">
        <v>136</v>
      </c>
      <c r="C1074" s="11">
        <v>1</v>
      </c>
      <c r="D1074" s="11" t="s">
        <v>601</v>
      </c>
      <c r="E1074" s="11" t="s">
        <v>890</v>
      </c>
      <c r="F1074" s="11" t="s">
        <v>890</v>
      </c>
      <c r="G1074" s="11" t="s">
        <v>542</v>
      </c>
      <c r="H1074" s="11">
        <v>0</v>
      </c>
      <c r="I1074" s="11">
        <v>643</v>
      </c>
      <c r="J1074" s="225">
        <v>43381</v>
      </c>
      <c r="K1074" s="225">
        <v>43381</v>
      </c>
      <c r="L1074" s="11">
        <v>28</v>
      </c>
      <c r="M1074" s="11">
        <v>35</v>
      </c>
      <c r="N1074" s="11" t="s">
        <v>439</v>
      </c>
      <c r="O1074" s="11">
        <v>25</v>
      </c>
      <c r="P1074" s="11" t="s">
        <v>541</v>
      </c>
      <c r="Q1074" s="11">
        <v>1022333143</v>
      </c>
      <c r="R1074" s="11" t="s">
        <v>471</v>
      </c>
      <c r="S1074" s="26">
        <v>4686913</v>
      </c>
      <c r="T1074" s="26"/>
      <c r="U1074" s="26"/>
      <c r="V1074" s="26">
        <v>4686913</v>
      </c>
      <c r="W1074" s="11" t="str">
        <f>VLOOKUP(MONTH(J1074),'PLANO DISPONIBILIDADES 28-04-20'!$W$2:$X$13,2,0)</f>
        <v>OCTUBRE</v>
      </c>
      <c r="X1074" s="11" t="str">
        <f>VLOOKUP(L1074,'PLANO PREDIS EJECUCIONES'!$J$2:$Y$217,16,0)</f>
        <v>3-3-1-15-07-43-7502-191</v>
      </c>
    </row>
    <row r="1075" spans="1:24" x14ac:dyDescent="0.25">
      <c r="A1075" s="11">
        <v>2018</v>
      </c>
      <c r="B1075" s="11">
        <v>136</v>
      </c>
      <c r="C1075" s="11">
        <v>1</v>
      </c>
      <c r="D1075" s="11" t="s">
        <v>601</v>
      </c>
      <c r="E1075" s="11" t="s">
        <v>890</v>
      </c>
      <c r="F1075" s="11" t="s">
        <v>890</v>
      </c>
      <c r="G1075" s="11" t="s">
        <v>542</v>
      </c>
      <c r="H1075" s="11">
        <v>0</v>
      </c>
      <c r="I1075" s="11">
        <v>644</v>
      </c>
      <c r="J1075" s="225">
        <v>43381</v>
      </c>
      <c r="K1075" s="225">
        <v>43381</v>
      </c>
      <c r="L1075" s="11">
        <v>47</v>
      </c>
      <c r="M1075" s="11">
        <v>30</v>
      </c>
      <c r="N1075" s="11" t="s">
        <v>413</v>
      </c>
      <c r="O1075" s="11">
        <v>44</v>
      </c>
      <c r="P1075" s="11" t="s">
        <v>541</v>
      </c>
      <c r="Q1075" s="11">
        <v>1019081734</v>
      </c>
      <c r="R1075" s="11" t="s">
        <v>474</v>
      </c>
      <c r="S1075" s="26">
        <v>4017354</v>
      </c>
      <c r="T1075" s="26"/>
      <c r="U1075" s="26"/>
      <c r="V1075" s="26">
        <v>4017354</v>
      </c>
      <c r="W1075" s="11" t="str">
        <f>VLOOKUP(MONTH(J1075),'PLANO DISPONIBILIDADES 28-04-20'!$W$2:$X$13,2,0)</f>
        <v>OCTUBRE</v>
      </c>
      <c r="X1075" s="11" t="str">
        <f>VLOOKUP(L1075,'PLANO PREDIS EJECUCIONES'!$J$2:$Y$217,16,0)</f>
        <v>3-3-1-15-07-43-7502-191</v>
      </c>
    </row>
    <row r="1076" spans="1:24" x14ac:dyDescent="0.25">
      <c r="A1076" s="11">
        <v>2018</v>
      </c>
      <c r="B1076" s="11">
        <v>136</v>
      </c>
      <c r="C1076" s="11">
        <v>1</v>
      </c>
      <c r="D1076" s="11" t="s">
        <v>601</v>
      </c>
      <c r="E1076" s="11" t="s">
        <v>890</v>
      </c>
      <c r="F1076" s="11" t="s">
        <v>890</v>
      </c>
      <c r="G1076" s="11" t="s">
        <v>542</v>
      </c>
      <c r="H1076" s="11">
        <v>0</v>
      </c>
      <c r="I1076" s="11">
        <v>645</v>
      </c>
      <c r="J1076" s="225">
        <v>43381</v>
      </c>
      <c r="K1076" s="225">
        <v>43381</v>
      </c>
      <c r="L1076" s="11">
        <v>24</v>
      </c>
      <c r="M1076" s="11">
        <v>31</v>
      </c>
      <c r="N1076" s="11" t="s">
        <v>413</v>
      </c>
      <c r="O1076" s="11">
        <v>21</v>
      </c>
      <c r="P1076" s="11" t="s">
        <v>541</v>
      </c>
      <c r="Q1076" s="11">
        <v>1016033211</v>
      </c>
      <c r="R1076" s="11" t="s">
        <v>467</v>
      </c>
      <c r="S1076" s="26">
        <v>4686913</v>
      </c>
      <c r="T1076" s="26"/>
      <c r="U1076" s="26"/>
      <c r="V1076" s="26">
        <v>4686913</v>
      </c>
      <c r="W1076" s="11" t="str">
        <f>VLOOKUP(MONTH(J1076),'PLANO DISPONIBILIDADES 28-04-20'!$W$2:$X$13,2,0)</f>
        <v>OCTUBRE</v>
      </c>
      <c r="X1076" s="11" t="str">
        <f>VLOOKUP(L1076,'PLANO PREDIS EJECUCIONES'!$J$2:$Y$217,16,0)</f>
        <v>3-3-1-15-07-43-7502-191</v>
      </c>
    </row>
    <row r="1077" spans="1:24" x14ac:dyDescent="0.25">
      <c r="A1077" s="11">
        <v>2018</v>
      </c>
      <c r="B1077" s="11">
        <v>136</v>
      </c>
      <c r="C1077" s="11">
        <v>1</v>
      </c>
      <c r="D1077" s="11" t="s">
        <v>601</v>
      </c>
      <c r="E1077" s="11" t="s">
        <v>890</v>
      </c>
      <c r="F1077" s="11" t="s">
        <v>890</v>
      </c>
      <c r="G1077" s="11" t="s">
        <v>542</v>
      </c>
      <c r="H1077" s="11">
        <v>0</v>
      </c>
      <c r="I1077" s="11">
        <v>647</v>
      </c>
      <c r="J1077" s="225">
        <v>43382</v>
      </c>
      <c r="K1077" s="225">
        <v>43382</v>
      </c>
      <c r="L1077" s="11">
        <v>26</v>
      </c>
      <c r="M1077" s="11">
        <v>27</v>
      </c>
      <c r="N1077" s="11" t="s">
        <v>413</v>
      </c>
      <c r="O1077" s="11">
        <v>23</v>
      </c>
      <c r="P1077" s="11" t="s">
        <v>541</v>
      </c>
      <c r="Q1077" s="11">
        <v>79799804</v>
      </c>
      <c r="R1077" s="11" t="s">
        <v>469</v>
      </c>
      <c r="S1077" s="26">
        <v>8704267</v>
      </c>
      <c r="T1077" s="26"/>
      <c r="U1077" s="26"/>
      <c r="V1077" s="26">
        <v>8704267</v>
      </c>
      <c r="W1077" s="11" t="str">
        <f>VLOOKUP(MONTH(J1077),'PLANO DISPONIBILIDADES 28-04-20'!$W$2:$X$13,2,0)</f>
        <v>OCTUBRE</v>
      </c>
      <c r="X1077" s="11" t="str">
        <f>VLOOKUP(L1077,'PLANO PREDIS EJECUCIONES'!$J$2:$Y$217,16,0)</f>
        <v>3-3-1-15-07-43-7502-191</v>
      </c>
    </row>
    <row r="1078" spans="1:24" x14ac:dyDescent="0.25">
      <c r="A1078" s="11">
        <v>2018</v>
      </c>
      <c r="B1078" s="11">
        <v>136</v>
      </c>
      <c r="C1078" s="11">
        <v>1</v>
      </c>
      <c r="D1078" s="11" t="s">
        <v>601</v>
      </c>
      <c r="E1078" s="11" t="s">
        <v>890</v>
      </c>
      <c r="F1078" s="11" t="s">
        <v>890</v>
      </c>
      <c r="G1078" s="11" t="s">
        <v>542</v>
      </c>
      <c r="H1078" s="11">
        <v>0</v>
      </c>
      <c r="I1078" s="11">
        <v>648</v>
      </c>
      <c r="J1078" s="225">
        <v>43382</v>
      </c>
      <c r="K1078" s="225">
        <v>43382</v>
      </c>
      <c r="L1078" s="11">
        <v>27</v>
      </c>
      <c r="M1078" s="11">
        <v>33</v>
      </c>
      <c r="N1078" s="11" t="s">
        <v>413</v>
      </c>
      <c r="O1078" s="11">
        <v>24</v>
      </c>
      <c r="P1078" s="11" t="s">
        <v>541</v>
      </c>
      <c r="Q1078" s="11">
        <v>1019016610</v>
      </c>
      <c r="R1078" s="11" t="s">
        <v>470</v>
      </c>
      <c r="S1078" s="26">
        <v>4686913</v>
      </c>
      <c r="T1078" s="26"/>
      <c r="U1078" s="26"/>
      <c r="V1078" s="26">
        <v>4686913</v>
      </c>
      <c r="W1078" s="11" t="str">
        <f>VLOOKUP(MONTH(J1078),'PLANO DISPONIBILIDADES 28-04-20'!$W$2:$X$13,2,0)</f>
        <v>OCTUBRE</v>
      </c>
      <c r="X1078" s="11" t="str">
        <f>VLOOKUP(L1078,'PLANO PREDIS EJECUCIONES'!$J$2:$Y$217,16,0)</f>
        <v>3-3-1-15-07-43-7502-191</v>
      </c>
    </row>
    <row r="1079" spans="1:24" x14ac:dyDescent="0.25">
      <c r="A1079" s="11">
        <v>2018</v>
      </c>
      <c r="B1079" s="11">
        <v>136</v>
      </c>
      <c r="C1079" s="11">
        <v>1</v>
      </c>
      <c r="D1079" s="11" t="s">
        <v>601</v>
      </c>
      <c r="E1079" s="11" t="s">
        <v>890</v>
      </c>
      <c r="F1079" s="11" t="s">
        <v>890</v>
      </c>
      <c r="G1079" s="11" t="s">
        <v>542</v>
      </c>
      <c r="H1079" s="11">
        <v>0</v>
      </c>
      <c r="I1079" s="11">
        <v>705</v>
      </c>
      <c r="J1079" s="225">
        <v>43411</v>
      </c>
      <c r="K1079" s="225">
        <v>43411</v>
      </c>
      <c r="L1079" s="11">
        <v>23</v>
      </c>
      <c r="M1079" s="11">
        <v>28</v>
      </c>
      <c r="N1079" s="11" t="s">
        <v>413</v>
      </c>
      <c r="O1079" s="11">
        <v>20</v>
      </c>
      <c r="P1079" s="11" t="s">
        <v>541</v>
      </c>
      <c r="Q1079" s="11">
        <v>52810637</v>
      </c>
      <c r="R1079" s="11" t="s">
        <v>466</v>
      </c>
      <c r="S1079" s="26">
        <v>4686913</v>
      </c>
      <c r="T1079" s="26"/>
      <c r="U1079" s="26"/>
      <c r="V1079" s="26">
        <v>4686913</v>
      </c>
      <c r="W1079" s="11" t="str">
        <f>VLOOKUP(MONTH(J1079),'PLANO DISPONIBILIDADES 28-04-20'!$W$2:$X$13,2,0)</f>
        <v>NOVIEMBRE</v>
      </c>
      <c r="X1079" s="11" t="str">
        <f>VLOOKUP(L1079,'PLANO PREDIS EJECUCIONES'!$J$2:$Y$217,16,0)</f>
        <v>3-3-1-15-07-43-7502-191</v>
      </c>
    </row>
    <row r="1080" spans="1:24" x14ac:dyDescent="0.25">
      <c r="A1080" s="11">
        <v>2018</v>
      </c>
      <c r="B1080" s="11">
        <v>136</v>
      </c>
      <c r="C1080" s="11">
        <v>1</v>
      </c>
      <c r="D1080" s="11" t="s">
        <v>601</v>
      </c>
      <c r="E1080" s="11" t="s">
        <v>890</v>
      </c>
      <c r="F1080" s="11" t="s">
        <v>890</v>
      </c>
      <c r="G1080" s="11" t="s">
        <v>542</v>
      </c>
      <c r="H1080" s="11">
        <v>0</v>
      </c>
      <c r="I1080" s="11">
        <v>712</v>
      </c>
      <c r="J1080" s="225">
        <v>43413</v>
      </c>
      <c r="K1080" s="225">
        <v>43413</v>
      </c>
      <c r="L1080" s="11">
        <v>47</v>
      </c>
      <c r="M1080" s="11">
        <v>30</v>
      </c>
      <c r="N1080" s="11" t="s">
        <v>413</v>
      </c>
      <c r="O1080" s="11">
        <v>44</v>
      </c>
      <c r="P1080" s="11" t="s">
        <v>541</v>
      </c>
      <c r="Q1080" s="11">
        <v>1019081734</v>
      </c>
      <c r="R1080" s="11" t="s">
        <v>474</v>
      </c>
      <c r="S1080" s="26">
        <v>4017354</v>
      </c>
      <c r="T1080" s="26"/>
      <c r="U1080" s="26"/>
      <c r="V1080" s="26">
        <v>4017354</v>
      </c>
      <c r="W1080" s="11" t="str">
        <f>VLOOKUP(MONTH(J1080),'PLANO DISPONIBILIDADES 28-04-20'!$W$2:$X$13,2,0)</f>
        <v>NOVIEMBRE</v>
      </c>
      <c r="X1080" s="11" t="str">
        <f>VLOOKUP(L1080,'PLANO PREDIS EJECUCIONES'!$J$2:$Y$217,16,0)</f>
        <v>3-3-1-15-07-43-7502-191</v>
      </c>
    </row>
    <row r="1081" spans="1:24" x14ac:dyDescent="0.25">
      <c r="A1081" s="11">
        <v>2018</v>
      </c>
      <c r="B1081" s="11">
        <v>136</v>
      </c>
      <c r="C1081" s="11">
        <v>1</v>
      </c>
      <c r="D1081" s="11" t="s">
        <v>601</v>
      </c>
      <c r="E1081" s="11" t="s">
        <v>890</v>
      </c>
      <c r="F1081" s="11" t="s">
        <v>890</v>
      </c>
      <c r="G1081" s="11" t="s">
        <v>542</v>
      </c>
      <c r="H1081" s="11">
        <v>0</v>
      </c>
      <c r="I1081" s="11">
        <v>713</v>
      </c>
      <c r="J1081" s="225">
        <v>43413</v>
      </c>
      <c r="K1081" s="225">
        <v>43413</v>
      </c>
      <c r="L1081" s="11">
        <v>27</v>
      </c>
      <c r="M1081" s="11">
        <v>33</v>
      </c>
      <c r="N1081" s="11" t="s">
        <v>413</v>
      </c>
      <c r="O1081" s="11">
        <v>24</v>
      </c>
      <c r="P1081" s="11" t="s">
        <v>541</v>
      </c>
      <c r="Q1081" s="11">
        <v>1019016610</v>
      </c>
      <c r="R1081" s="11" t="s">
        <v>470</v>
      </c>
      <c r="S1081" s="26">
        <v>4686913</v>
      </c>
      <c r="T1081" s="26"/>
      <c r="U1081" s="26"/>
      <c r="V1081" s="26">
        <v>4686913</v>
      </c>
      <c r="W1081" s="11" t="str">
        <f>VLOOKUP(MONTH(J1081),'PLANO DISPONIBILIDADES 28-04-20'!$W$2:$X$13,2,0)</f>
        <v>NOVIEMBRE</v>
      </c>
      <c r="X1081" s="11" t="str">
        <f>VLOOKUP(L1081,'PLANO PREDIS EJECUCIONES'!$J$2:$Y$217,16,0)</f>
        <v>3-3-1-15-07-43-7502-191</v>
      </c>
    </row>
    <row r="1082" spans="1:24" x14ac:dyDescent="0.25">
      <c r="A1082" s="11">
        <v>2018</v>
      </c>
      <c r="B1082" s="11">
        <v>136</v>
      </c>
      <c r="C1082" s="11">
        <v>1</v>
      </c>
      <c r="D1082" s="11" t="s">
        <v>601</v>
      </c>
      <c r="E1082" s="11" t="s">
        <v>890</v>
      </c>
      <c r="F1082" s="11" t="s">
        <v>890</v>
      </c>
      <c r="G1082" s="11" t="s">
        <v>542</v>
      </c>
      <c r="H1082" s="11">
        <v>0</v>
      </c>
      <c r="I1082" s="11">
        <v>714</v>
      </c>
      <c r="J1082" s="225">
        <v>43413</v>
      </c>
      <c r="K1082" s="225">
        <v>43413</v>
      </c>
      <c r="L1082" s="11">
        <v>24</v>
      </c>
      <c r="M1082" s="11">
        <v>31</v>
      </c>
      <c r="N1082" s="11" t="s">
        <v>413</v>
      </c>
      <c r="O1082" s="11">
        <v>21</v>
      </c>
      <c r="P1082" s="11" t="s">
        <v>541</v>
      </c>
      <c r="Q1082" s="11">
        <v>1016033211</v>
      </c>
      <c r="R1082" s="11" t="s">
        <v>467</v>
      </c>
      <c r="S1082" s="26">
        <v>4686913</v>
      </c>
      <c r="T1082" s="26"/>
      <c r="U1082" s="26"/>
      <c r="V1082" s="26">
        <v>4686913</v>
      </c>
      <c r="W1082" s="11" t="str">
        <f>VLOOKUP(MONTH(J1082),'PLANO DISPONIBILIDADES 28-04-20'!$W$2:$X$13,2,0)</f>
        <v>NOVIEMBRE</v>
      </c>
      <c r="X1082" s="11" t="str">
        <f>VLOOKUP(L1082,'PLANO PREDIS EJECUCIONES'!$J$2:$Y$217,16,0)</f>
        <v>3-3-1-15-07-43-7502-191</v>
      </c>
    </row>
    <row r="1083" spans="1:24" x14ac:dyDescent="0.25">
      <c r="A1083" s="11">
        <v>2018</v>
      </c>
      <c r="B1083" s="11">
        <v>136</v>
      </c>
      <c r="C1083" s="11">
        <v>1</v>
      </c>
      <c r="D1083" s="11" t="s">
        <v>601</v>
      </c>
      <c r="E1083" s="11" t="s">
        <v>890</v>
      </c>
      <c r="F1083" s="11" t="s">
        <v>890</v>
      </c>
      <c r="G1083" s="11" t="s">
        <v>542</v>
      </c>
      <c r="H1083" s="11">
        <v>0</v>
      </c>
      <c r="I1083" s="11">
        <v>715</v>
      </c>
      <c r="J1083" s="225">
        <v>43413</v>
      </c>
      <c r="K1083" s="225">
        <v>43413</v>
      </c>
      <c r="L1083" s="11">
        <v>25</v>
      </c>
      <c r="M1083" s="11">
        <v>32</v>
      </c>
      <c r="N1083" s="11" t="s">
        <v>413</v>
      </c>
      <c r="O1083" s="11">
        <v>22</v>
      </c>
      <c r="P1083" s="11" t="s">
        <v>541</v>
      </c>
      <c r="Q1083" s="11">
        <v>79545191</v>
      </c>
      <c r="R1083" s="11" t="s">
        <v>468</v>
      </c>
      <c r="S1083" s="26">
        <v>10043385</v>
      </c>
      <c r="T1083" s="26"/>
      <c r="U1083" s="26"/>
      <c r="V1083" s="26">
        <v>10043385</v>
      </c>
      <c r="W1083" s="11" t="str">
        <f>VLOOKUP(MONTH(J1083),'PLANO DISPONIBILIDADES 28-04-20'!$W$2:$X$13,2,0)</f>
        <v>NOVIEMBRE</v>
      </c>
      <c r="X1083" s="11" t="str">
        <f>VLOOKUP(L1083,'PLANO PREDIS EJECUCIONES'!$J$2:$Y$217,16,0)</f>
        <v>3-3-1-15-07-43-7502-191</v>
      </c>
    </row>
    <row r="1084" spans="1:24" x14ac:dyDescent="0.25">
      <c r="A1084" s="11">
        <v>2018</v>
      </c>
      <c r="B1084" s="11">
        <v>136</v>
      </c>
      <c r="C1084" s="11">
        <v>1</v>
      </c>
      <c r="D1084" s="11" t="s">
        <v>601</v>
      </c>
      <c r="E1084" s="11" t="s">
        <v>890</v>
      </c>
      <c r="F1084" s="11" t="s">
        <v>890</v>
      </c>
      <c r="G1084" s="11" t="s">
        <v>542</v>
      </c>
      <c r="H1084" s="11">
        <v>0</v>
      </c>
      <c r="I1084" s="11">
        <v>716</v>
      </c>
      <c r="J1084" s="225">
        <v>43413</v>
      </c>
      <c r="K1084" s="225">
        <v>43413</v>
      </c>
      <c r="L1084" s="11">
        <v>33</v>
      </c>
      <c r="M1084" s="11">
        <v>34</v>
      </c>
      <c r="N1084" s="11" t="s">
        <v>413</v>
      </c>
      <c r="O1084" s="11">
        <v>34</v>
      </c>
      <c r="P1084" s="11" t="s">
        <v>541</v>
      </c>
      <c r="Q1084" s="11">
        <v>51906542</v>
      </c>
      <c r="R1084" s="11" t="s">
        <v>473</v>
      </c>
      <c r="S1084" s="26">
        <v>10043385</v>
      </c>
      <c r="T1084" s="26"/>
      <c r="U1084" s="26"/>
      <c r="V1084" s="26">
        <v>10043385</v>
      </c>
      <c r="W1084" s="11" t="str">
        <f>VLOOKUP(MONTH(J1084),'PLANO DISPONIBILIDADES 28-04-20'!$W$2:$X$13,2,0)</f>
        <v>NOVIEMBRE</v>
      </c>
      <c r="X1084" s="11" t="str">
        <f>VLOOKUP(L1084,'PLANO PREDIS EJECUCIONES'!$J$2:$Y$217,16,0)</f>
        <v>3-3-1-15-07-43-7502-191</v>
      </c>
    </row>
    <row r="1085" spans="1:24" x14ac:dyDescent="0.25">
      <c r="A1085" s="11">
        <v>2018</v>
      </c>
      <c r="B1085" s="11">
        <v>136</v>
      </c>
      <c r="C1085" s="11">
        <v>1</v>
      </c>
      <c r="D1085" s="11" t="s">
        <v>601</v>
      </c>
      <c r="E1085" s="11" t="s">
        <v>890</v>
      </c>
      <c r="F1085" s="11" t="s">
        <v>890</v>
      </c>
      <c r="G1085" s="11" t="s">
        <v>542</v>
      </c>
      <c r="H1085" s="11">
        <v>0</v>
      </c>
      <c r="I1085" s="11">
        <v>726</v>
      </c>
      <c r="J1085" s="225">
        <v>43413</v>
      </c>
      <c r="K1085" s="225">
        <v>43413</v>
      </c>
      <c r="L1085" s="11">
        <v>29</v>
      </c>
      <c r="M1085" s="11">
        <v>29</v>
      </c>
      <c r="N1085" s="11" t="s">
        <v>413</v>
      </c>
      <c r="O1085" s="11">
        <v>28</v>
      </c>
      <c r="P1085" s="11" t="s">
        <v>541</v>
      </c>
      <c r="Q1085" s="11">
        <v>19418135</v>
      </c>
      <c r="R1085" s="11" t="s">
        <v>472</v>
      </c>
      <c r="S1085" s="26">
        <v>10043385</v>
      </c>
      <c r="T1085" s="26"/>
      <c r="U1085" s="26"/>
      <c r="V1085" s="26">
        <v>10043385</v>
      </c>
      <c r="W1085" s="11" t="str">
        <f>VLOOKUP(MONTH(J1085),'PLANO DISPONIBILIDADES 28-04-20'!$W$2:$X$13,2,0)</f>
        <v>NOVIEMBRE</v>
      </c>
      <c r="X1085" s="11" t="str">
        <f>VLOOKUP(L1085,'PLANO PREDIS EJECUCIONES'!$J$2:$Y$217,16,0)</f>
        <v>3-3-1-15-07-43-7502-191</v>
      </c>
    </row>
    <row r="1086" spans="1:24" x14ac:dyDescent="0.25">
      <c r="A1086" s="11">
        <v>2018</v>
      </c>
      <c r="B1086" s="11">
        <v>136</v>
      </c>
      <c r="C1086" s="11">
        <v>1</v>
      </c>
      <c r="D1086" s="11" t="s">
        <v>601</v>
      </c>
      <c r="E1086" s="11" t="s">
        <v>890</v>
      </c>
      <c r="F1086" s="11" t="s">
        <v>890</v>
      </c>
      <c r="G1086" s="11" t="s">
        <v>542</v>
      </c>
      <c r="H1086" s="11">
        <v>0</v>
      </c>
      <c r="I1086" s="11">
        <v>738</v>
      </c>
      <c r="J1086" s="225">
        <v>43418</v>
      </c>
      <c r="K1086" s="225">
        <v>43418</v>
      </c>
      <c r="L1086" s="11">
        <v>26</v>
      </c>
      <c r="M1086" s="11">
        <v>27</v>
      </c>
      <c r="N1086" s="11" t="s">
        <v>413</v>
      </c>
      <c r="O1086" s="11">
        <v>23</v>
      </c>
      <c r="P1086" s="11" t="s">
        <v>541</v>
      </c>
      <c r="Q1086" s="11">
        <v>79799804</v>
      </c>
      <c r="R1086" s="11" t="s">
        <v>469</v>
      </c>
      <c r="S1086" s="26">
        <v>8704267</v>
      </c>
      <c r="T1086" s="26"/>
      <c r="U1086" s="26"/>
      <c r="V1086" s="26">
        <v>8704267</v>
      </c>
      <c r="W1086" s="11" t="str">
        <f>VLOOKUP(MONTH(J1086),'PLANO DISPONIBILIDADES 28-04-20'!$W$2:$X$13,2,0)</f>
        <v>NOVIEMBRE</v>
      </c>
      <c r="X1086" s="11" t="str">
        <f>VLOOKUP(L1086,'PLANO PREDIS EJECUCIONES'!$J$2:$Y$217,16,0)</f>
        <v>3-3-1-15-07-43-7502-191</v>
      </c>
    </row>
    <row r="1087" spans="1:24" x14ac:dyDescent="0.25">
      <c r="A1087" s="11">
        <v>2018</v>
      </c>
      <c r="B1087" s="11">
        <v>136</v>
      </c>
      <c r="C1087" s="11">
        <v>1</v>
      </c>
      <c r="D1087" s="11" t="s">
        <v>601</v>
      </c>
      <c r="E1087" s="11" t="s">
        <v>890</v>
      </c>
      <c r="F1087" s="11" t="s">
        <v>890</v>
      </c>
      <c r="G1087" s="11" t="s">
        <v>542</v>
      </c>
      <c r="H1087" s="11">
        <v>0</v>
      </c>
      <c r="I1087" s="11">
        <v>739</v>
      </c>
      <c r="J1087" s="225">
        <v>43417</v>
      </c>
      <c r="K1087" s="225">
        <v>43417</v>
      </c>
      <c r="L1087" s="11">
        <v>28</v>
      </c>
      <c r="M1087" s="11">
        <v>35</v>
      </c>
      <c r="N1087" s="11" t="s">
        <v>439</v>
      </c>
      <c r="O1087" s="11">
        <v>25</v>
      </c>
      <c r="P1087" s="11" t="s">
        <v>541</v>
      </c>
      <c r="Q1087" s="11">
        <v>1022333143</v>
      </c>
      <c r="R1087" s="11" t="s">
        <v>471</v>
      </c>
      <c r="S1087" s="26">
        <v>4686913</v>
      </c>
      <c r="T1087" s="26"/>
      <c r="U1087" s="26"/>
      <c r="V1087" s="26">
        <v>4686913</v>
      </c>
      <c r="W1087" s="11" t="str">
        <f>VLOOKUP(MONTH(J1087),'PLANO DISPONIBILIDADES 28-04-20'!$W$2:$X$13,2,0)</f>
        <v>NOVIEMBRE</v>
      </c>
      <c r="X1087" s="11" t="str">
        <f>VLOOKUP(L1087,'PLANO PREDIS EJECUCIONES'!$J$2:$Y$217,16,0)</f>
        <v>3-3-1-15-07-43-7502-191</v>
      </c>
    </row>
    <row r="1088" spans="1:24" x14ac:dyDescent="0.25">
      <c r="A1088" s="11">
        <v>2018</v>
      </c>
      <c r="B1088" s="11">
        <v>136</v>
      </c>
      <c r="C1088" s="11">
        <v>1</v>
      </c>
      <c r="D1088" s="11" t="s">
        <v>601</v>
      </c>
      <c r="E1088" s="11" t="s">
        <v>890</v>
      </c>
      <c r="F1088" s="11" t="s">
        <v>890</v>
      </c>
      <c r="G1088" s="11" t="s">
        <v>542</v>
      </c>
      <c r="H1088" s="11">
        <v>0</v>
      </c>
      <c r="I1088" s="11">
        <v>766</v>
      </c>
      <c r="J1088" s="225">
        <v>43427</v>
      </c>
      <c r="K1088" s="225">
        <v>43427</v>
      </c>
      <c r="L1088" s="11">
        <v>170</v>
      </c>
      <c r="M1088" s="11">
        <v>169</v>
      </c>
      <c r="N1088" s="11" t="s">
        <v>491</v>
      </c>
      <c r="O1088" s="11">
        <v>111</v>
      </c>
      <c r="P1088" s="11" t="s">
        <v>543</v>
      </c>
      <c r="Q1088" s="11">
        <v>830040274</v>
      </c>
      <c r="R1088" s="11" t="s">
        <v>768</v>
      </c>
      <c r="S1088" s="26">
        <v>6783000</v>
      </c>
      <c r="T1088" s="26"/>
      <c r="U1088" s="26"/>
      <c r="V1088" s="26">
        <v>6783000</v>
      </c>
      <c r="W1088" s="11" t="str">
        <f>VLOOKUP(MONTH(J1088),'PLANO DISPONIBILIDADES 28-04-20'!$W$2:$X$13,2,0)</f>
        <v>NOVIEMBRE</v>
      </c>
      <c r="X1088" s="11" t="str">
        <f>VLOOKUP(L1088,'PLANO PREDIS EJECUCIONES'!$J$2:$Y$217,16,0)</f>
        <v>3-3-1-15-07-43-7502-191</v>
      </c>
    </row>
    <row r="1089" spans="1:24" x14ac:dyDescent="0.25">
      <c r="A1089" s="11">
        <v>2018</v>
      </c>
      <c r="B1089" s="11">
        <v>136</v>
      </c>
      <c r="C1089" s="11">
        <v>1</v>
      </c>
      <c r="D1089" s="11" t="s">
        <v>601</v>
      </c>
      <c r="E1089" s="11" t="s">
        <v>890</v>
      </c>
      <c r="F1089" s="11" t="s">
        <v>890</v>
      </c>
      <c r="G1089" s="11" t="s">
        <v>542</v>
      </c>
      <c r="H1089" s="11">
        <v>0</v>
      </c>
      <c r="I1089" s="11">
        <v>773</v>
      </c>
      <c r="J1089" s="225">
        <v>43431</v>
      </c>
      <c r="K1089" s="225">
        <v>43431</v>
      </c>
      <c r="L1089" s="11">
        <v>183</v>
      </c>
      <c r="M1089" s="11">
        <v>181</v>
      </c>
      <c r="N1089" s="11" t="s">
        <v>410</v>
      </c>
      <c r="O1089" s="11">
        <v>117</v>
      </c>
      <c r="P1089" s="11" t="s">
        <v>543</v>
      </c>
      <c r="Q1089" s="11">
        <v>830061287</v>
      </c>
      <c r="R1089" s="11" t="s">
        <v>813</v>
      </c>
      <c r="S1089" s="26">
        <v>4773650</v>
      </c>
      <c r="T1089" s="26"/>
      <c r="U1089" s="26"/>
      <c r="V1089" s="26">
        <v>4773650</v>
      </c>
      <c r="W1089" s="11" t="str">
        <f>VLOOKUP(MONTH(J1089),'PLANO DISPONIBILIDADES 28-04-20'!$W$2:$X$13,2,0)</f>
        <v>NOVIEMBRE</v>
      </c>
      <c r="X1089" s="11" t="str">
        <f>VLOOKUP(L1089,'PLANO PREDIS EJECUCIONES'!$J$2:$Y$217,16,0)</f>
        <v>3-3-1-15-07-43-7502-191</v>
      </c>
    </row>
    <row r="1090" spans="1:24" x14ac:dyDescent="0.25">
      <c r="A1090" s="11">
        <v>2018</v>
      </c>
      <c r="B1090" s="11">
        <v>136</v>
      </c>
      <c r="C1090" s="11">
        <v>1</v>
      </c>
      <c r="D1090" s="11" t="s">
        <v>601</v>
      </c>
      <c r="E1090" s="11" t="s">
        <v>890</v>
      </c>
      <c r="F1090" s="11" t="s">
        <v>890</v>
      </c>
      <c r="G1090" s="11" t="s">
        <v>542</v>
      </c>
      <c r="H1090" s="11">
        <v>0</v>
      </c>
      <c r="I1090" s="11">
        <v>796</v>
      </c>
      <c r="J1090" s="225">
        <v>43440</v>
      </c>
      <c r="K1090" s="225">
        <v>43440</v>
      </c>
      <c r="L1090" s="11">
        <v>23</v>
      </c>
      <c r="M1090" s="11">
        <v>28</v>
      </c>
      <c r="N1090" s="11" t="s">
        <v>413</v>
      </c>
      <c r="O1090" s="11">
        <v>20</v>
      </c>
      <c r="P1090" s="11" t="s">
        <v>541</v>
      </c>
      <c r="Q1090" s="11">
        <v>52810637</v>
      </c>
      <c r="R1090" s="11" t="s">
        <v>466</v>
      </c>
      <c r="S1090" s="26">
        <v>4686913</v>
      </c>
      <c r="T1090" s="26"/>
      <c r="U1090" s="26"/>
      <c r="V1090" s="26">
        <v>4686913</v>
      </c>
      <c r="W1090" s="11" t="str">
        <f>VLOOKUP(MONTH(J1090),'PLANO DISPONIBILIDADES 28-04-20'!$W$2:$X$13,2,0)</f>
        <v>DICIEMBRE</v>
      </c>
      <c r="X1090" s="11" t="str">
        <f>VLOOKUP(L1090,'PLANO PREDIS EJECUCIONES'!$J$2:$Y$217,16,0)</f>
        <v>3-3-1-15-07-43-7502-191</v>
      </c>
    </row>
    <row r="1091" spans="1:24" x14ac:dyDescent="0.25">
      <c r="A1091" s="11">
        <v>2018</v>
      </c>
      <c r="B1091" s="11">
        <v>136</v>
      </c>
      <c r="C1091" s="11">
        <v>1</v>
      </c>
      <c r="D1091" s="11" t="s">
        <v>601</v>
      </c>
      <c r="E1091" s="11" t="s">
        <v>890</v>
      </c>
      <c r="F1091" s="11" t="s">
        <v>890</v>
      </c>
      <c r="G1091" s="11" t="s">
        <v>542</v>
      </c>
      <c r="H1091" s="11">
        <v>0</v>
      </c>
      <c r="I1091" s="11">
        <v>797</v>
      </c>
      <c r="J1091" s="225">
        <v>43440</v>
      </c>
      <c r="K1091" s="225">
        <v>43440</v>
      </c>
      <c r="L1091" s="11">
        <v>25</v>
      </c>
      <c r="M1091" s="11">
        <v>32</v>
      </c>
      <c r="N1091" s="11" t="s">
        <v>413</v>
      </c>
      <c r="O1091" s="11">
        <v>22</v>
      </c>
      <c r="P1091" s="11" t="s">
        <v>541</v>
      </c>
      <c r="Q1091" s="11">
        <v>79545191</v>
      </c>
      <c r="R1091" s="11" t="s">
        <v>468</v>
      </c>
      <c r="S1091" s="26">
        <v>10043385</v>
      </c>
      <c r="T1091" s="26"/>
      <c r="U1091" s="26"/>
      <c r="V1091" s="26">
        <v>10043385</v>
      </c>
      <c r="W1091" s="11" t="str">
        <f>VLOOKUP(MONTH(J1091),'PLANO DISPONIBILIDADES 28-04-20'!$W$2:$X$13,2,0)</f>
        <v>DICIEMBRE</v>
      </c>
      <c r="X1091" s="11" t="str">
        <f>VLOOKUP(L1091,'PLANO PREDIS EJECUCIONES'!$J$2:$Y$217,16,0)</f>
        <v>3-3-1-15-07-43-7502-191</v>
      </c>
    </row>
    <row r="1092" spans="1:24" x14ac:dyDescent="0.25">
      <c r="A1092" s="11">
        <v>2018</v>
      </c>
      <c r="B1092" s="11">
        <v>136</v>
      </c>
      <c r="C1092" s="11">
        <v>1</v>
      </c>
      <c r="D1092" s="11" t="s">
        <v>601</v>
      </c>
      <c r="E1092" s="11" t="s">
        <v>890</v>
      </c>
      <c r="F1092" s="11" t="s">
        <v>890</v>
      </c>
      <c r="G1092" s="11" t="s">
        <v>542</v>
      </c>
      <c r="H1092" s="11">
        <v>0</v>
      </c>
      <c r="I1092" s="11">
        <v>798</v>
      </c>
      <c r="J1092" s="225">
        <v>43440</v>
      </c>
      <c r="K1092" s="225">
        <v>43440</v>
      </c>
      <c r="L1092" s="11">
        <v>33</v>
      </c>
      <c r="M1092" s="11">
        <v>34</v>
      </c>
      <c r="N1092" s="11" t="s">
        <v>413</v>
      </c>
      <c r="O1092" s="11">
        <v>34</v>
      </c>
      <c r="P1092" s="11" t="s">
        <v>541</v>
      </c>
      <c r="Q1092" s="11">
        <v>51906542</v>
      </c>
      <c r="R1092" s="11" t="s">
        <v>473</v>
      </c>
      <c r="S1092" s="26">
        <v>10043385</v>
      </c>
      <c r="T1092" s="26"/>
      <c r="U1092" s="26"/>
      <c r="V1092" s="26">
        <v>10043385</v>
      </c>
      <c r="W1092" s="11" t="str">
        <f>VLOOKUP(MONTH(J1092),'PLANO DISPONIBILIDADES 28-04-20'!$W$2:$X$13,2,0)</f>
        <v>DICIEMBRE</v>
      </c>
      <c r="X1092" s="11" t="str">
        <f>VLOOKUP(L1092,'PLANO PREDIS EJECUCIONES'!$J$2:$Y$217,16,0)</f>
        <v>3-3-1-15-07-43-7502-191</v>
      </c>
    </row>
    <row r="1093" spans="1:24" x14ac:dyDescent="0.25">
      <c r="A1093" s="11">
        <v>2018</v>
      </c>
      <c r="B1093" s="11">
        <v>136</v>
      </c>
      <c r="C1093" s="11">
        <v>1</v>
      </c>
      <c r="D1093" s="11" t="s">
        <v>601</v>
      </c>
      <c r="E1093" s="11" t="s">
        <v>890</v>
      </c>
      <c r="F1093" s="11" t="s">
        <v>890</v>
      </c>
      <c r="G1093" s="11" t="s">
        <v>542</v>
      </c>
      <c r="H1093" s="11">
        <v>0</v>
      </c>
      <c r="I1093" s="11">
        <v>799</v>
      </c>
      <c r="J1093" s="225">
        <v>43440</v>
      </c>
      <c r="K1093" s="225">
        <v>43440</v>
      </c>
      <c r="L1093" s="11">
        <v>24</v>
      </c>
      <c r="M1093" s="11">
        <v>31</v>
      </c>
      <c r="N1093" s="11" t="s">
        <v>413</v>
      </c>
      <c r="O1093" s="11">
        <v>21</v>
      </c>
      <c r="P1093" s="11" t="s">
        <v>541</v>
      </c>
      <c r="Q1093" s="11">
        <v>1016033211</v>
      </c>
      <c r="R1093" s="11" t="s">
        <v>467</v>
      </c>
      <c r="S1093" s="26">
        <v>4686913</v>
      </c>
      <c r="T1093" s="26"/>
      <c r="U1093" s="26"/>
      <c r="V1093" s="26">
        <v>4686913</v>
      </c>
      <c r="W1093" s="11" t="str">
        <f>VLOOKUP(MONTH(J1093),'PLANO DISPONIBILIDADES 28-04-20'!$W$2:$X$13,2,0)</f>
        <v>DICIEMBRE</v>
      </c>
      <c r="X1093" s="11" t="str">
        <f>VLOOKUP(L1093,'PLANO PREDIS EJECUCIONES'!$J$2:$Y$217,16,0)</f>
        <v>3-3-1-15-07-43-7502-191</v>
      </c>
    </row>
    <row r="1094" spans="1:24" x14ac:dyDescent="0.25">
      <c r="A1094" s="11">
        <v>2018</v>
      </c>
      <c r="B1094" s="11">
        <v>136</v>
      </c>
      <c r="C1094" s="11">
        <v>1</v>
      </c>
      <c r="D1094" s="11" t="s">
        <v>601</v>
      </c>
      <c r="E1094" s="11" t="s">
        <v>890</v>
      </c>
      <c r="F1094" s="11" t="s">
        <v>890</v>
      </c>
      <c r="G1094" s="11" t="s">
        <v>542</v>
      </c>
      <c r="H1094" s="11">
        <v>0</v>
      </c>
      <c r="I1094" s="11">
        <v>809</v>
      </c>
      <c r="J1094" s="225">
        <v>43446</v>
      </c>
      <c r="K1094" s="225">
        <v>43446</v>
      </c>
      <c r="L1094" s="11">
        <v>26</v>
      </c>
      <c r="M1094" s="11">
        <v>27</v>
      </c>
      <c r="N1094" s="11" t="s">
        <v>413</v>
      </c>
      <c r="O1094" s="11">
        <v>23</v>
      </c>
      <c r="P1094" s="11" t="s">
        <v>541</v>
      </c>
      <c r="Q1094" s="11">
        <v>79799804</v>
      </c>
      <c r="R1094" s="11" t="s">
        <v>469</v>
      </c>
      <c r="S1094" s="26">
        <v>8704267</v>
      </c>
      <c r="T1094" s="26"/>
      <c r="U1094" s="26"/>
      <c r="V1094" s="26">
        <v>8704267</v>
      </c>
      <c r="W1094" s="11" t="str">
        <f>VLOOKUP(MONTH(J1094),'PLANO DISPONIBILIDADES 28-04-20'!$W$2:$X$13,2,0)</f>
        <v>DICIEMBRE</v>
      </c>
      <c r="X1094" s="11" t="str">
        <f>VLOOKUP(L1094,'PLANO PREDIS EJECUCIONES'!$J$2:$Y$217,16,0)</f>
        <v>3-3-1-15-07-43-7502-191</v>
      </c>
    </row>
    <row r="1095" spans="1:24" x14ac:dyDescent="0.25">
      <c r="A1095" s="11">
        <v>2018</v>
      </c>
      <c r="B1095" s="11">
        <v>136</v>
      </c>
      <c r="C1095" s="11">
        <v>1</v>
      </c>
      <c r="D1095" s="11" t="s">
        <v>601</v>
      </c>
      <c r="E1095" s="11" t="s">
        <v>890</v>
      </c>
      <c r="F1095" s="11" t="s">
        <v>890</v>
      </c>
      <c r="G1095" s="11" t="s">
        <v>542</v>
      </c>
      <c r="H1095" s="11">
        <v>0</v>
      </c>
      <c r="I1095" s="11">
        <v>810</v>
      </c>
      <c r="J1095" s="225">
        <v>43444</v>
      </c>
      <c r="K1095" s="225">
        <v>43444</v>
      </c>
      <c r="L1095" s="11">
        <v>27</v>
      </c>
      <c r="M1095" s="11">
        <v>33</v>
      </c>
      <c r="N1095" s="11" t="s">
        <v>413</v>
      </c>
      <c r="O1095" s="11">
        <v>24</v>
      </c>
      <c r="P1095" s="11" t="s">
        <v>541</v>
      </c>
      <c r="Q1095" s="11">
        <v>1019016610</v>
      </c>
      <c r="R1095" s="11" t="s">
        <v>470</v>
      </c>
      <c r="S1095" s="26">
        <v>4686913</v>
      </c>
      <c r="T1095" s="26"/>
      <c r="U1095" s="26"/>
      <c r="V1095" s="26">
        <v>4686913</v>
      </c>
      <c r="W1095" s="11" t="str">
        <f>VLOOKUP(MONTH(J1095),'PLANO DISPONIBILIDADES 28-04-20'!$W$2:$X$13,2,0)</f>
        <v>DICIEMBRE</v>
      </c>
      <c r="X1095" s="11" t="str">
        <f>VLOOKUP(L1095,'PLANO PREDIS EJECUCIONES'!$J$2:$Y$217,16,0)</f>
        <v>3-3-1-15-07-43-7502-191</v>
      </c>
    </row>
    <row r="1096" spans="1:24" x14ac:dyDescent="0.25">
      <c r="A1096" s="11">
        <v>2018</v>
      </c>
      <c r="B1096" s="11">
        <v>136</v>
      </c>
      <c r="C1096" s="11">
        <v>1</v>
      </c>
      <c r="D1096" s="11" t="s">
        <v>601</v>
      </c>
      <c r="E1096" s="11" t="s">
        <v>890</v>
      </c>
      <c r="F1096" s="11" t="s">
        <v>890</v>
      </c>
      <c r="G1096" s="11" t="s">
        <v>542</v>
      </c>
      <c r="H1096" s="11">
        <v>0</v>
      </c>
      <c r="I1096" s="11">
        <v>811</v>
      </c>
      <c r="J1096" s="225">
        <v>43446</v>
      </c>
      <c r="K1096" s="225">
        <v>43446</v>
      </c>
      <c r="L1096" s="11">
        <v>47</v>
      </c>
      <c r="M1096" s="11">
        <v>30</v>
      </c>
      <c r="N1096" s="11" t="s">
        <v>413</v>
      </c>
      <c r="O1096" s="11">
        <v>44</v>
      </c>
      <c r="P1096" s="11" t="s">
        <v>541</v>
      </c>
      <c r="Q1096" s="11">
        <v>1019081734</v>
      </c>
      <c r="R1096" s="11" t="s">
        <v>474</v>
      </c>
      <c r="S1096" s="26">
        <v>4017354</v>
      </c>
      <c r="T1096" s="26"/>
      <c r="U1096" s="26"/>
      <c r="V1096" s="26">
        <v>4017354</v>
      </c>
      <c r="W1096" s="11" t="str">
        <f>VLOOKUP(MONTH(J1096),'PLANO DISPONIBILIDADES 28-04-20'!$W$2:$X$13,2,0)</f>
        <v>DICIEMBRE</v>
      </c>
      <c r="X1096" s="11" t="str">
        <f>VLOOKUP(L1096,'PLANO PREDIS EJECUCIONES'!$J$2:$Y$217,16,0)</f>
        <v>3-3-1-15-07-43-7502-191</v>
      </c>
    </row>
    <row r="1097" spans="1:24" x14ac:dyDescent="0.25">
      <c r="A1097" s="11">
        <v>2018</v>
      </c>
      <c r="B1097" s="11">
        <v>136</v>
      </c>
      <c r="C1097" s="11">
        <v>1</v>
      </c>
      <c r="D1097" s="11" t="s">
        <v>601</v>
      </c>
      <c r="E1097" s="11" t="s">
        <v>890</v>
      </c>
      <c r="F1097" s="11" t="s">
        <v>890</v>
      </c>
      <c r="G1097" s="11" t="s">
        <v>542</v>
      </c>
      <c r="H1097" s="11">
        <v>0</v>
      </c>
      <c r="I1097" s="11">
        <v>813</v>
      </c>
      <c r="J1097" s="225">
        <v>43446</v>
      </c>
      <c r="K1097" s="225">
        <v>43446</v>
      </c>
      <c r="L1097" s="11">
        <v>29</v>
      </c>
      <c r="M1097" s="11">
        <v>29</v>
      </c>
      <c r="N1097" s="11" t="s">
        <v>413</v>
      </c>
      <c r="O1097" s="11">
        <v>28</v>
      </c>
      <c r="P1097" s="11" t="s">
        <v>541</v>
      </c>
      <c r="Q1097" s="11">
        <v>19418135</v>
      </c>
      <c r="R1097" s="11" t="s">
        <v>472</v>
      </c>
      <c r="S1097" s="26">
        <v>10043385</v>
      </c>
      <c r="T1097" s="26"/>
      <c r="U1097" s="26"/>
      <c r="V1097" s="26">
        <v>10043385</v>
      </c>
      <c r="W1097" s="11" t="str">
        <f>VLOOKUP(MONTH(J1097),'PLANO DISPONIBILIDADES 28-04-20'!$W$2:$X$13,2,0)</f>
        <v>DICIEMBRE</v>
      </c>
      <c r="X1097" s="11" t="str">
        <f>VLOOKUP(L1097,'PLANO PREDIS EJECUCIONES'!$J$2:$Y$217,16,0)</f>
        <v>3-3-1-15-07-43-7502-191</v>
      </c>
    </row>
    <row r="1098" spans="1:24" x14ac:dyDescent="0.25">
      <c r="A1098" s="11">
        <v>2018</v>
      </c>
      <c r="B1098" s="11">
        <v>136</v>
      </c>
      <c r="C1098" s="11">
        <v>1</v>
      </c>
      <c r="D1098" s="11" t="s">
        <v>601</v>
      </c>
      <c r="E1098" s="11" t="s">
        <v>890</v>
      </c>
      <c r="F1098" s="11" t="s">
        <v>890</v>
      </c>
      <c r="G1098" s="11" t="s">
        <v>542</v>
      </c>
      <c r="H1098" s="11">
        <v>0</v>
      </c>
      <c r="I1098" s="11">
        <v>826</v>
      </c>
      <c r="J1098" s="225">
        <v>43446</v>
      </c>
      <c r="K1098" s="225">
        <v>43446</v>
      </c>
      <c r="L1098" s="11">
        <v>28</v>
      </c>
      <c r="M1098" s="11">
        <v>35</v>
      </c>
      <c r="N1098" s="11" t="s">
        <v>439</v>
      </c>
      <c r="O1098" s="11">
        <v>25</v>
      </c>
      <c r="P1098" s="11" t="s">
        <v>541</v>
      </c>
      <c r="Q1098" s="11">
        <v>1022333143</v>
      </c>
      <c r="R1098" s="11" t="s">
        <v>471</v>
      </c>
      <c r="S1098" s="26">
        <v>4686913</v>
      </c>
      <c r="T1098" s="26"/>
      <c r="U1098" s="26"/>
      <c r="V1098" s="26">
        <v>4686913</v>
      </c>
      <c r="W1098" s="11" t="str">
        <f>VLOOKUP(MONTH(J1098),'PLANO DISPONIBILIDADES 28-04-20'!$W$2:$X$13,2,0)</f>
        <v>DICIEMBRE</v>
      </c>
      <c r="X1098" s="11" t="str">
        <f>VLOOKUP(L1098,'PLANO PREDIS EJECUCIONES'!$J$2:$Y$217,16,0)</f>
        <v>3-3-1-15-07-43-7502-191</v>
      </c>
    </row>
    <row r="1099" spans="1:24" x14ac:dyDescent="0.25">
      <c r="A1099" s="11">
        <v>2018</v>
      </c>
      <c r="B1099" s="11">
        <v>136</v>
      </c>
      <c r="C1099" s="11">
        <v>1</v>
      </c>
      <c r="D1099" s="11" t="s">
        <v>601</v>
      </c>
      <c r="E1099" s="11" t="s">
        <v>890</v>
      </c>
      <c r="F1099" s="11" t="s">
        <v>890</v>
      </c>
      <c r="G1099" s="11" t="s">
        <v>542</v>
      </c>
      <c r="H1099" s="11">
        <v>0</v>
      </c>
      <c r="I1099" s="11">
        <v>894</v>
      </c>
      <c r="J1099" s="225">
        <v>43462</v>
      </c>
      <c r="K1099" s="225">
        <v>43462</v>
      </c>
      <c r="L1099" s="11">
        <v>170</v>
      </c>
      <c r="M1099" s="11">
        <v>169</v>
      </c>
      <c r="N1099" s="11" t="s">
        <v>491</v>
      </c>
      <c r="O1099" s="11">
        <v>111</v>
      </c>
      <c r="P1099" s="11" t="s">
        <v>543</v>
      </c>
      <c r="Q1099" s="11">
        <v>830040274</v>
      </c>
      <c r="R1099" s="11" t="s">
        <v>768</v>
      </c>
      <c r="S1099" s="26">
        <v>6783000</v>
      </c>
      <c r="T1099" s="26"/>
      <c r="U1099" s="26"/>
      <c r="V1099" s="26">
        <v>6783000</v>
      </c>
      <c r="W1099" s="11" t="str">
        <f>VLOOKUP(MONTH(J1099),'PLANO DISPONIBILIDADES 28-04-20'!$W$2:$X$13,2,0)</f>
        <v>DICIEMBRE</v>
      </c>
      <c r="X1099" s="11" t="str">
        <f>VLOOKUP(L1099,'PLANO PREDIS EJECUCIONES'!$J$2:$Y$217,16,0)</f>
        <v>3-3-1-15-07-43-7502-191</v>
      </c>
    </row>
    <row r="1100" spans="1:24" x14ac:dyDescent="0.25">
      <c r="A1100" s="11">
        <v>2018</v>
      </c>
      <c r="B1100" s="11">
        <v>136</v>
      </c>
      <c r="C1100" s="11">
        <v>1</v>
      </c>
      <c r="D1100" s="11" t="s">
        <v>601</v>
      </c>
      <c r="E1100" s="11" t="s">
        <v>890</v>
      </c>
      <c r="F1100" s="11" t="s">
        <v>890</v>
      </c>
      <c r="G1100" s="11" t="s">
        <v>542</v>
      </c>
      <c r="H1100" s="11">
        <v>0</v>
      </c>
      <c r="I1100" s="11">
        <v>902</v>
      </c>
      <c r="J1100" s="225">
        <v>43462</v>
      </c>
      <c r="K1100" s="225">
        <v>43462</v>
      </c>
      <c r="L1100" s="11">
        <v>27</v>
      </c>
      <c r="M1100" s="11">
        <v>33</v>
      </c>
      <c r="N1100" s="11" t="s">
        <v>413</v>
      </c>
      <c r="O1100" s="11">
        <v>24</v>
      </c>
      <c r="P1100" s="11" t="s">
        <v>541</v>
      </c>
      <c r="Q1100" s="11">
        <v>1019016610</v>
      </c>
      <c r="R1100" s="11" t="s">
        <v>470</v>
      </c>
      <c r="S1100" s="26">
        <v>3437070</v>
      </c>
      <c r="T1100" s="26"/>
      <c r="U1100" s="26"/>
      <c r="V1100" s="26">
        <v>3437070</v>
      </c>
      <c r="W1100" s="11" t="str">
        <f>VLOOKUP(MONTH(J1100),'PLANO DISPONIBILIDADES 28-04-20'!$W$2:$X$13,2,0)</f>
        <v>DICIEMBRE</v>
      </c>
      <c r="X1100" s="11" t="str">
        <f>VLOOKUP(L1100,'PLANO PREDIS EJECUCIONES'!$J$2:$Y$217,16,0)</f>
        <v>3-3-1-15-07-43-7502-191</v>
      </c>
    </row>
    <row r="1101" spans="1:24" x14ac:dyDescent="0.25">
      <c r="A1101" s="11">
        <v>2018</v>
      </c>
      <c r="B1101" s="11">
        <v>136</v>
      </c>
      <c r="C1101" s="11">
        <v>1</v>
      </c>
      <c r="D1101" s="11" t="s">
        <v>601</v>
      </c>
      <c r="E1101" s="11" t="s">
        <v>890</v>
      </c>
      <c r="F1101" s="11" t="s">
        <v>890</v>
      </c>
      <c r="G1101" s="11" t="s">
        <v>542</v>
      </c>
      <c r="H1101" s="11">
        <v>0</v>
      </c>
      <c r="I1101" s="11">
        <v>903</v>
      </c>
      <c r="J1101" s="225">
        <v>43462</v>
      </c>
      <c r="K1101" s="225">
        <v>43462</v>
      </c>
      <c r="L1101" s="11">
        <v>24</v>
      </c>
      <c r="M1101" s="11">
        <v>31</v>
      </c>
      <c r="N1101" s="11" t="s">
        <v>413</v>
      </c>
      <c r="O1101" s="11">
        <v>21</v>
      </c>
      <c r="P1101" s="11" t="s">
        <v>541</v>
      </c>
      <c r="Q1101" s="11">
        <v>1016033211</v>
      </c>
      <c r="R1101" s="11" t="s">
        <v>467</v>
      </c>
      <c r="S1101" s="26">
        <v>3437070</v>
      </c>
      <c r="T1101" s="26"/>
      <c r="U1101" s="26"/>
      <c r="V1101" s="26">
        <v>3437070</v>
      </c>
      <c r="W1101" s="11" t="str">
        <f>VLOOKUP(MONTH(J1101),'PLANO DISPONIBILIDADES 28-04-20'!$W$2:$X$13,2,0)</f>
        <v>DICIEMBRE</v>
      </c>
      <c r="X1101" s="11" t="str">
        <f>VLOOKUP(L1101,'PLANO PREDIS EJECUCIONES'!$J$2:$Y$217,16,0)</f>
        <v>3-3-1-15-07-43-7502-191</v>
      </c>
    </row>
    <row r="1102" spans="1:24" x14ac:dyDescent="0.25">
      <c r="A1102" s="11">
        <v>2018</v>
      </c>
      <c r="B1102" s="11">
        <v>136</v>
      </c>
      <c r="C1102" s="11">
        <v>1</v>
      </c>
      <c r="D1102" s="11" t="s">
        <v>601</v>
      </c>
      <c r="E1102" s="11" t="s">
        <v>890</v>
      </c>
      <c r="F1102" s="11" t="s">
        <v>890</v>
      </c>
      <c r="G1102" s="11" t="s">
        <v>542</v>
      </c>
      <c r="H1102" s="11">
        <v>0</v>
      </c>
      <c r="I1102" s="11">
        <v>904</v>
      </c>
      <c r="J1102" s="225">
        <v>43462</v>
      </c>
      <c r="K1102" s="225">
        <v>43462</v>
      </c>
      <c r="L1102" s="11">
        <v>28</v>
      </c>
      <c r="M1102" s="11">
        <v>35</v>
      </c>
      <c r="N1102" s="11" t="s">
        <v>439</v>
      </c>
      <c r="O1102" s="11">
        <v>25</v>
      </c>
      <c r="P1102" s="11" t="s">
        <v>541</v>
      </c>
      <c r="Q1102" s="11">
        <v>1022333143</v>
      </c>
      <c r="R1102" s="11" t="s">
        <v>471</v>
      </c>
      <c r="S1102" s="26">
        <v>3593300</v>
      </c>
      <c r="T1102" s="26"/>
      <c r="U1102" s="26"/>
      <c r="V1102" s="26">
        <v>3593300</v>
      </c>
      <c r="W1102" s="11" t="str">
        <f>VLOOKUP(MONTH(J1102),'PLANO DISPONIBILIDADES 28-04-20'!$W$2:$X$13,2,0)</f>
        <v>DICIEMBRE</v>
      </c>
      <c r="X1102" s="11" t="str">
        <f>VLOOKUP(L1102,'PLANO PREDIS EJECUCIONES'!$J$2:$Y$217,16,0)</f>
        <v>3-3-1-15-07-43-7502-191</v>
      </c>
    </row>
    <row r="1103" spans="1:24" x14ac:dyDescent="0.25">
      <c r="A1103" s="11">
        <v>2018</v>
      </c>
      <c r="B1103" s="11">
        <v>136</v>
      </c>
      <c r="C1103" s="11">
        <v>1</v>
      </c>
      <c r="D1103" s="11" t="s">
        <v>601</v>
      </c>
      <c r="E1103" s="11" t="s">
        <v>890</v>
      </c>
      <c r="F1103" s="11" t="s">
        <v>890</v>
      </c>
      <c r="G1103" s="11" t="s">
        <v>542</v>
      </c>
      <c r="H1103" s="11">
        <v>0</v>
      </c>
      <c r="I1103" s="11">
        <v>905</v>
      </c>
      <c r="J1103" s="225">
        <v>43462</v>
      </c>
      <c r="K1103" s="225">
        <v>43462</v>
      </c>
      <c r="L1103" s="11">
        <v>47</v>
      </c>
      <c r="M1103" s="11">
        <v>30</v>
      </c>
      <c r="N1103" s="11" t="s">
        <v>413</v>
      </c>
      <c r="O1103" s="11">
        <v>44</v>
      </c>
      <c r="P1103" s="11" t="s">
        <v>541</v>
      </c>
      <c r="Q1103" s="11">
        <v>1019081734</v>
      </c>
      <c r="R1103" s="11" t="s">
        <v>474</v>
      </c>
      <c r="S1103" s="26">
        <v>3079971</v>
      </c>
      <c r="T1103" s="26"/>
      <c r="U1103" s="26"/>
      <c r="V1103" s="26">
        <v>3079971</v>
      </c>
      <c r="W1103" s="11" t="str">
        <f>VLOOKUP(MONTH(J1103),'PLANO DISPONIBILIDADES 28-04-20'!$W$2:$X$13,2,0)</f>
        <v>DICIEMBRE</v>
      </c>
      <c r="X1103" s="11" t="str">
        <f>VLOOKUP(L1103,'PLANO PREDIS EJECUCIONES'!$J$2:$Y$217,16,0)</f>
        <v>3-3-1-15-07-43-7502-191</v>
      </c>
    </row>
    <row r="1104" spans="1:24" x14ac:dyDescent="0.25">
      <c r="A1104" s="11">
        <v>2018</v>
      </c>
      <c r="B1104" s="11">
        <v>136</v>
      </c>
      <c r="C1104" s="11">
        <v>1</v>
      </c>
      <c r="D1104" s="11" t="s">
        <v>601</v>
      </c>
      <c r="E1104" s="11" t="s">
        <v>890</v>
      </c>
      <c r="F1104" s="11" t="s">
        <v>890</v>
      </c>
      <c r="G1104" s="11" t="s">
        <v>542</v>
      </c>
      <c r="H1104" s="11">
        <v>0</v>
      </c>
      <c r="I1104" s="11">
        <v>906</v>
      </c>
      <c r="J1104" s="225">
        <v>43462</v>
      </c>
      <c r="K1104" s="225">
        <v>43462</v>
      </c>
      <c r="L1104" s="11">
        <v>33</v>
      </c>
      <c r="M1104" s="11">
        <v>34</v>
      </c>
      <c r="N1104" s="11" t="s">
        <v>413</v>
      </c>
      <c r="O1104" s="11">
        <v>34</v>
      </c>
      <c r="P1104" s="11" t="s">
        <v>541</v>
      </c>
      <c r="Q1104" s="11">
        <v>51906542</v>
      </c>
      <c r="R1104" s="11" t="s">
        <v>473</v>
      </c>
      <c r="S1104" s="26">
        <v>7365149</v>
      </c>
      <c r="T1104" s="26"/>
      <c r="U1104" s="26"/>
      <c r="V1104" s="26">
        <v>7365149</v>
      </c>
      <c r="W1104" s="11" t="str">
        <f>VLOOKUP(MONTH(J1104),'PLANO DISPONIBILIDADES 28-04-20'!$W$2:$X$13,2,0)</f>
        <v>DICIEMBRE</v>
      </c>
      <c r="X1104" s="11" t="str">
        <f>VLOOKUP(L1104,'PLANO PREDIS EJECUCIONES'!$J$2:$Y$217,16,0)</f>
        <v>3-3-1-15-07-43-7502-191</v>
      </c>
    </row>
    <row r="1105" spans="1:24" x14ac:dyDescent="0.25">
      <c r="A1105" s="11">
        <v>2018</v>
      </c>
      <c r="B1105" s="11">
        <v>136</v>
      </c>
      <c r="C1105" s="11">
        <v>1</v>
      </c>
      <c r="D1105" s="11" t="s">
        <v>601</v>
      </c>
      <c r="E1105" s="11" t="s">
        <v>890</v>
      </c>
      <c r="F1105" s="11" t="s">
        <v>890</v>
      </c>
      <c r="G1105" s="11" t="s">
        <v>542</v>
      </c>
      <c r="H1105" s="11">
        <v>0</v>
      </c>
      <c r="I1105" s="11">
        <v>907</v>
      </c>
      <c r="J1105" s="225">
        <v>43462</v>
      </c>
      <c r="K1105" s="225">
        <v>43462</v>
      </c>
      <c r="L1105" s="11">
        <v>23</v>
      </c>
      <c r="M1105" s="11">
        <v>28</v>
      </c>
      <c r="N1105" s="11" t="s">
        <v>413</v>
      </c>
      <c r="O1105" s="11">
        <v>20</v>
      </c>
      <c r="P1105" s="11" t="s">
        <v>541</v>
      </c>
      <c r="Q1105" s="11">
        <v>52810637</v>
      </c>
      <c r="R1105" s="11" t="s">
        <v>466</v>
      </c>
      <c r="S1105" s="26">
        <v>3593300</v>
      </c>
      <c r="T1105" s="26"/>
      <c r="U1105" s="26"/>
      <c r="V1105" s="26">
        <v>3593300</v>
      </c>
      <c r="W1105" s="11" t="str">
        <f>VLOOKUP(MONTH(J1105),'PLANO DISPONIBILIDADES 28-04-20'!$W$2:$X$13,2,0)</f>
        <v>DICIEMBRE</v>
      </c>
      <c r="X1105" s="11" t="str">
        <f>VLOOKUP(L1105,'PLANO PREDIS EJECUCIONES'!$J$2:$Y$217,16,0)</f>
        <v>3-3-1-15-07-43-7502-191</v>
      </c>
    </row>
    <row r="1106" spans="1:24" x14ac:dyDescent="0.25">
      <c r="A1106" s="11">
        <v>2018</v>
      </c>
      <c r="B1106" s="11">
        <v>136</v>
      </c>
      <c r="C1106" s="11">
        <v>1</v>
      </c>
      <c r="D1106" s="11" t="s">
        <v>601</v>
      </c>
      <c r="E1106" s="11" t="s">
        <v>890</v>
      </c>
      <c r="F1106" s="11" t="s">
        <v>890</v>
      </c>
      <c r="G1106" s="11" t="s">
        <v>542</v>
      </c>
      <c r="H1106" s="11">
        <v>0</v>
      </c>
      <c r="I1106" s="11">
        <v>912</v>
      </c>
      <c r="J1106" s="225">
        <v>43462</v>
      </c>
      <c r="K1106" s="225">
        <v>43462</v>
      </c>
      <c r="L1106" s="11">
        <v>26</v>
      </c>
      <c r="M1106" s="11">
        <v>27</v>
      </c>
      <c r="N1106" s="11" t="s">
        <v>413</v>
      </c>
      <c r="O1106" s="11">
        <v>23</v>
      </c>
      <c r="P1106" s="11" t="s">
        <v>541</v>
      </c>
      <c r="Q1106" s="11">
        <v>79799804</v>
      </c>
      <c r="R1106" s="11" t="s">
        <v>469</v>
      </c>
      <c r="S1106" s="26">
        <v>6383129</v>
      </c>
      <c r="T1106" s="26"/>
      <c r="U1106" s="26"/>
      <c r="V1106" s="26">
        <v>6383129</v>
      </c>
      <c r="W1106" s="11" t="str">
        <f>VLOOKUP(MONTH(J1106),'PLANO DISPONIBILIDADES 28-04-20'!$W$2:$X$13,2,0)</f>
        <v>DICIEMBRE</v>
      </c>
      <c r="X1106" s="11" t="str">
        <f>VLOOKUP(L1106,'PLANO PREDIS EJECUCIONES'!$J$2:$Y$217,16,0)</f>
        <v>3-3-1-15-07-43-7502-191</v>
      </c>
    </row>
    <row r="1107" spans="1:24" x14ac:dyDescent="0.25">
      <c r="A1107" s="11">
        <v>2018</v>
      </c>
      <c r="B1107" s="11">
        <v>136</v>
      </c>
      <c r="C1107" s="11">
        <v>1</v>
      </c>
      <c r="D1107" s="11" t="s">
        <v>601</v>
      </c>
      <c r="E1107" s="11" t="s">
        <v>890</v>
      </c>
      <c r="F1107" s="11" t="s">
        <v>890</v>
      </c>
      <c r="G1107" s="11" t="s">
        <v>542</v>
      </c>
      <c r="H1107" s="11">
        <v>0</v>
      </c>
      <c r="I1107" s="11">
        <v>914</v>
      </c>
      <c r="J1107" s="225">
        <v>43462</v>
      </c>
      <c r="K1107" s="225">
        <v>43462</v>
      </c>
      <c r="L1107" s="11">
        <v>29</v>
      </c>
      <c r="M1107" s="11">
        <v>29</v>
      </c>
      <c r="N1107" s="11" t="s">
        <v>413</v>
      </c>
      <c r="O1107" s="11">
        <v>28</v>
      </c>
      <c r="P1107" s="11" t="s">
        <v>541</v>
      </c>
      <c r="Q1107" s="11">
        <v>19418135</v>
      </c>
      <c r="R1107" s="11" t="s">
        <v>472</v>
      </c>
      <c r="S1107" s="26">
        <v>7365149</v>
      </c>
      <c r="T1107" s="26"/>
      <c r="U1107" s="26"/>
      <c r="V1107" s="26">
        <v>7365149</v>
      </c>
      <c r="W1107" s="11" t="str">
        <f>VLOOKUP(MONTH(J1107),'PLANO DISPONIBILIDADES 28-04-20'!$W$2:$X$13,2,0)</f>
        <v>DICIEMBRE</v>
      </c>
      <c r="X1107" s="11" t="str">
        <f>VLOOKUP(L1107,'PLANO PREDIS EJECUCIONES'!$J$2:$Y$217,16,0)</f>
        <v>3-3-1-15-07-43-7502-191</v>
      </c>
    </row>
    <row r="1108" spans="1:24" x14ac:dyDescent="0.25">
      <c r="A1108" s="11">
        <v>2018</v>
      </c>
      <c r="B1108" s="11">
        <v>136</v>
      </c>
      <c r="C1108" s="11">
        <v>1</v>
      </c>
      <c r="D1108" s="11" t="s">
        <v>601</v>
      </c>
      <c r="E1108" s="11" t="s">
        <v>890</v>
      </c>
      <c r="F1108" s="11" t="s">
        <v>890</v>
      </c>
      <c r="G1108" s="11" t="s">
        <v>542</v>
      </c>
      <c r="H1108" s="11">
        <v>0</v>
      </c>
      <c r="I1108" s="11">
        <v>916</v>
      </c>
      <c r="J1108" s="225">
        <v>43462</v>
      </c>
      <c r="K1108" s="225">
        <v>43462</v>
      </c>
      <c r="L1108" s="11">
        <v>25</v>
      </c>
      <c r="M1108" s="11">
        <v>32</v>
      </c>
      <c r="N1108" s="11" t="s">
        <v>413</v>
      </c>
      <c r="O1108" s="11">
        <v>22</v>
      </c>
      <c r="P1108" s="11" t="s">
        <v>541</v>
      </c>
      <c r="Q1108" s="11">
        <v>79545191</v>
      </c>
      <c r="R1108" s="11" t="s">
        <v>468</v>
      </c>
      <c r="S1108" s="26">
        <v>7365149</v>
      </c>
      <c r="T1108" s="26"/>
      <c r="U1108" s="26"/>
      <c r="V1108" s="26">
        <v>7365149</v>
      </c>
      <c r="W1108" s="11" t="str">
        <f>VLOOKUP(MONTH(J1108),'PLANO DISPONIBILIDADES 28-04-20'!$W$2:$X$13,2,0)</f>
        <v>DICIEMBRE</v>
      </c>
      <c r="X1108" s="11" t="str">
        <f>VLOOKUP(L1108,'PLANO PREDIS EJECUCIONES'!$J$2:$Y$217,16,0)</f>
        <v>3-3-1-15-07-43-7502-191</v>
      </c>
    </row>
    <row r="1109" spans="1:24" x14ac:dyDescent="0.25">
      <c r="A1109" s="11">
        <v>2018</v>
      </c>
      <c r="B1109" s="11">
        <v>136</v>
      </c>
      <c r="C1109" s="11">
        <v>1</v>
      </c>
      <c r="D1109" s="11" t="s">
        <v>601</v>
      </c>
      <c r="E1109" s="11" t="s">
        <v>890</v>
      </c>
      <c r="F1109" s="11" t="s">
        <v>890</v>
      </c>
      <c r="G1109" s="11" t="s">
        <v>542</v>
      </c>
      <c r="H1109" s="11">
        <v>0</v>
      </c>
      <c r="I1109" s="11">
        <v>957</v>
      </c>
      <c r="J1109" s="225">
        <v>43465</v>
      </c>
      <c r="K1109" s="225">
        <v>43465</v>
      </c>
      <c r="L1109" s="11">
        <v>194</v>
      </c>
      <c r="M1109" s="11">
        <v>200</v>
      </c>
      <c r="N1109" s="11" t="s">
        <v>491</v>
      </c>
      <c r="O1109" s="11">
        <v>123</v>
      </c>
      <c r="P1109" s="11" t="s">
        <v>543</v>
      </c>
      <c r="Q1109" s="11">
        <v>830085746</v>
      </c>
      <c r="R1109" s="11" t="s">
        <v>816</v>
      </c>
      <c r="S1109" s="26">
        <v>16960000</v>
      </c>
      <c r="T1109" s="26"/>
      <c r="U1109" s="26"/>
      <c r="V1109" s="26">
        <v>16960000</v>
      </c>
      <c r="W1109" s="11" t="str">
        <f>VLOOKUP(MONTH(J1109),'PLANO DISPONIBILIDADES 28-04-20'!$W$2:$X$13,2,0)</f>
        <v>DICIEMBRE</v>
      </c>
      <c r="X1109" s="11" t="str">
        <f>VLOOKUP(L1109,'PLANO PREDIS EJECUCIONES'!$J$2:$Y$217,16,0)</f>
        <v>3-3-1-15-07-43-7502-191</v>
      </c>
    </row>
    <row r="1110" spans="1:24" x14ac:dyDescent="0.25">
      <c r="A1110" s="11">
        <v>2018</v>
      </c>
      <c r="B1110" s="11">
        <v>136</v>
      </c>
      <c r="C1110" s="11">
        <v>1</v>
      </c>
      <c r="D1110" s="11" t="s">
        <v>601</v>
      </c>
      <c r="E1110" s="11" t="s">
        <v>890</v>
      </c>
      <c r="F1110" s="11" t="s">
        <v>890</v>
      </c>
      <c r="G1110" s="11" t="s">
        <v>542</v>
      </c>
      <c r="H1110" s="11">
        <v>0</v>
      </c>
      <c r="I1110" s="11">
        <v>963</v>
      </c>
      <c r="J1110" s="225">
        <v>43465</v>
      </c>
      <c r="K1110" s="225">
        <v>43465</v>
      </c>
      <c r="L1110" s="11">
        <v>194</v>
      </c>
      <c r="M1110" s="11">
        <v>200</v>
      </c>
      <c r="N1110" s="11" t="s">
        <v>491</v>
      </c>
      <c r="O1110" s="11">
        <v>123</v>
      </c>
      <c r="P1110" s="11" t="s">
        <v>543</v>
      </c>
      <c r="Q1110" s="11">
        <v>830085746</v>
      </c>
      <c r="R1110" s="11" t="s">
        <v>816</v>
      </c>
      <c r="S1110" s="26">
        <v>16960000</v>
      </c>
      <c r="T1110" s="26"/>
      <c r="U1110" s="26"/>
      <c r="V1110" s="26">
        <v>16960000</v>
      </c>
      <c r="W1110" s="11" t="str">
        <f>VLOOKUP(MONTH(J1110),'PLANO DISPONIBILIDADES 28-04-20'!$W$2:$X$13,2,0)</f>
        <v>DICIEMBRE</v>
      </c>
      <c r="X1110" s="11" t="str">
        <f>VLOOKUP(L1110,'PLANO PREDIS EJECUCIONES'!$J$2:$Y$217,16,0)</f>
        <v>3-3-1-15-07-43-7502-191</v>
      </c>
    </row>
    <row r="1111" spans="1:24" x14ac:dyDescent="0.25">
      <c r="A1111" s="11">
        <v>2018</v>
      </c>
      <c r="B1111" s="11">
        <v>136</v>
      </c>
      <c r="C1111" s="11">
        <v>1</v>
      </c>
      <c r="D1111" s="11" t="s">
        <v>601</v>
      </c>
      <c r="E1111" s="11" t="s">
        <v>890</v>
      </c>
      <c r="F1111" s="11" t="s">
        <v>890</v>
      </c>
      <c r="G1111" s="11" t="s">
        <v>542</v>
      </c>
      <c r="H1111" s="11">
        <v>0</v>
      </c>
      <c r="I1111" s="11">
        <v>7</v>
      </c>
      <c r="J1111" s="225">
        <v>43143</v>
      </c>
      <c r="K1111" s="225">
        <v>43143</v>
      </c>
      <c r="L1111" s="11">
        <v>51</v>
      </c>
      <c r="M1111" s="11">
        <v>58</v>
      </c>
      <c r="N1111" s="11" t="s">
        <v>413</v>
      </c>
      <c r="O1111" s="11">
        <v>53</v>
      </c>
      <c r="P1111" s="11" t="s">
        <v>541</v>
      </c>
      <c r="Q1111" s="11">
        <v>79772448</v>
      </c>
      <c r="R1111" s="11" t="s">
        <v>484</v>
      </c>
      <c r="S1111" s="26">
        <v>1000000</v>
      </c>
      <c r="T1111" s="26"/>
      <c r="U1111" s="26"/>
      <c r="V1111" s="26">
        <v>1000000</v>
      </c>
      <c r="W1111" s="11" t="str">
        <f>VLOOKUP(MONTH(J1111),'PLANO DISPONIBILIDADES 28-04-20'!$W$2:$X$13,2,0)</f>
        <v>FEBRERO</v>
      </c>
      <c r="X1111" s="11" t="str">
        <f>VLOOKUP(L1111,'PLANO PREDIS EJECUCIONES'!$J$2:$Y$217,16,0)</f>
        <v>3-3-1-15-07-43-7508-191</v>
      </c>
    </row>
    <row r="1112" spans="1:24" x14ac:dyDescent="0.25">
      <c r="A1112" s="11">
        <v>2018</v>
      </c>
      <c r="B1112" s="11">
        <v>136</v>
      </c>
      <c r="C1112" s="11">
        <v>1</v>
      </c>
      <c r="D1112" s="11" t="s">
        <v>601</v>
      </c>
      <c r="E1112" s="11" t="s">
        <v>890</v>
      </c>
      <c r="F1112" s="11" t="s">
        <v>890</v>
      </c>
      <c r="G1112" s="11" t="s">
        <v>542</v>
      </c>
      <c r="H1112" s="11">
        <v>0</v>
      </c>
      <c r="I1112" s="11">
        <v>18</v>
      </c>
      <c r="J1112" s="225">
        <v>43143</v>
      </c>
      <c r="K1112" s="225">
        <v>43143</v>
      </c>
      <c r="L1112" s="11">
        <v>4</v>
      </c>
      <c r="M1112" s="11">
        <v>54</v>
      </c>
      <c r="N1112" s="11" t="s">
        <v>413</v>
      </c>
      <c r="O1112" s="11">
        <v>5</v>
      </c>
      <c r="P1112" s="11" t="s">
        <v>541</v>
      </c>
      <c r="Q1112" s="11">
        <v>80097672</v>
      </c>
      <c r="R1112" s="11" t="s">
        <v>477</v>
      </c>
      <c r="S1112" s="26">
        <v>4017354</v>
      </c>
      <c r="T1112" s="26"/>
      <c r="U1112" s="26"/>
      <c r="V1112" s="26">
        <v>4017354</v>
      </c>
      <c r="W1112" s="11" t="str">
        <f>VLOOKUP(MONTH(J1112),'PLANO DISPONIBILIDADES 28-04-20'!$W$2:$X$13,2,0)</f>
        <v>FEBRERO</v>
      </c>
      <c r="X1112" s="11" t="str">
        <f>VLOOKUP(L1112,'PLANO PREDIS EJECUCIONES'!$J$2:$Y$217,16,0)</f>
        <v>3-3-1-15-07-43-7508-191</v>
      </c>
    </row>
    <row r="1113" spans="1:24" x14ac:dyDescent="0.25">
      <c r="A1113" s="11">
        <v>2018</v>
      </c>
      <c r="B1113" s="11">
        <v>136</v>
      </c>
      <c r="C1113" s="11">
        <v>1</v>
      </c>
      <c r="D1113" s="11" t="s">
        <v>601</v>
      </c>
      <c r="E1113" s="11" t="s">
        <v>890</v>
      </c>
      <c r="F1113" s="11" t="s">
        <v>890</v>
      </c>
      <c r="G1113" s="11" t="s">
        <v>542</v>
      </c>
      <c r="H1113" s="11">
        <v>0</v>
      </c>
      <c r="I1113" s="11">
        <v>19</v>
      </c>
      <c r="J1113" s="225">
        <v>43143</v>
      </c>
      <c r="K1113" s="225">
        <v>43143</v>
      </c>
      <c r="L1113" s="11">
        <v>3</v>
      </c>
      <c r="M1113" s="11">
        <v>55</v>
      </c>
      <c r="N1113" s="11" t="s">
        <v>413</v>
      </c>
      <c r="O1113" s="11">
        <v>4</v>
      </c>
      <c r="P1113" s="11" t="s">
        <v>541</v>
      </c>
      <c r="Q1113" s="11">
        <v>80019562</v>
      </c>
      <c r="R1113" s="11" t="s">
        <v>475</v>
      </c>
      <c r="S1113" s="26">
        <v>3013016</v>
      </c>
      <c r="T1113" s="26"/>
      <c r="U1113" s="26"/>
      <c r="V1113" s="26">
        <v>3013016</v>
      </c>
      <c r="W1113" s="11" t="str">
        <f>VLOOKUP(MONTH(J1113),'PLANO DISPONIBILIDADES 28-04-20'!$W$2:$X$13,2,0)</f>
        <v>FEBRERO</v>
      </c>
      <c r="X1113" s="11" t="str">
        <f>VLOOKUP(L1113,'PLANO PREDIS EJECUCIONES'!$J$2:$Y$217,16,0)</f>
        <v>3-3-1-15-07-43-7508-191</v>
      </c>
    </row>
    <row r="1114" spans="1:24" x14ac:dyDescent="0.25">
      <c r="A1114" s="11">
        <v>2018</v>
      </c>
      <c r="B1114" s="11">
        <v>136</v>
      </c>
      <c r="C1114" s="11">
        <v>1</v>
      </c>
      <c r="D1114" s="11" t="s">
        <v>601</v>
      </c>
      <c r="E1114" s="11" t="s">
        <v>890</v>
      </c>
      <c r="F1114" s="11" t="s">
        <v>890</v>
      </c>
      <c r="G1114" s="11" t="s">
        <v>542</v>
      </c>
      <c r="H1114" s="11">
        <v>0</v>
      </c>
      <c r="I1114" s="11">
        <v>20</v>
      </c>
      <c r="J1114" s="225">
        <v>43143</v>
      </c>
      <c r="K1114" s="225">
        <v>43143</v>
      </c>
      <c r="L1114" s="11">
        <v>67</v>
      </c>
      <c r="M1114" s="11">
        <v>62</v>
      </c>
      <c r="N1114" s="11" t="s">
        <v>491</v>
      </c>
      <c r="O1114" s="11">
        <v>50</v>
      </c>
      <c r="P1114" s="11" t="s">
        <v>541</v>
      </c>
      <c r="Q1114" s="11">
        <v>1014211359</v>
      </c>
      <c r="R1114" s="11" t="s">
        <v>492</v>
      </c>
      <c r="S1114" s="26">
        <v>1000000</v>
      </c>
      <c r="T1114" s="26"/>
      <c r="U1114" s="26"/>
      <c r="V1114" s="26">
        <v>1000000</v>
      </c>
      <c r="W1114" s="11" t="str">
        <f>VLOOKUP(MONTH(J1114),'PLANO DISPONIBILIDADES 28-04-20'!$W$2:$X$13,2,0)</f>
        <v>FEBRERO</v>
      </c>
      <c r="X1114" s="11" t="str">
        <f>VLOOKUP(L1114,'PLANO PREDIS EJECUCIONES'!$J$2:$Y$217,16,0)</f>
        <v>3-3-1-15-07-43-7508-191</v>
      </c>
    </row>
    <row r="1115" spans="1:24" x14ac:dyDescent="0.25">
      <c r="A1115" s="11">
        <v>2018</v>
      </c>
      <c r="B1115" s="11">
        <v>136</v>
      </c>
      <c r="C1115" s="11">
        <v>1</v>
      </c>
      <c r="D1115" s="11" t="s">
        <v>601</v>
      </c>
      <c r="E1115" s="11" t="s">
        <v>890</v>
      </c>
      <c r="F1115" s="11" t="s">
        <v>890</v>
      </c>
      <c r="G1115" s="11" t="s">
        <v>542</v>
      </c>
      <c r="H1115" s="11">
        <v>0</v>
      </c>
      <c r="I1115" s="11">
        <v>23</v>
      </c>
      <c r="J1115" s="225">
        <v>43143</v>
      </c>
      <c r="K1115" s="225">
        <v>43143</v>
      </c>
      <c r="L1115" s="11">
        <v>5</v>
      </c>
      <c r="M1115" s="11">
        <v>53</v>
      </c>
      <c r="N1115" s="11" t="s">
        <v>413</v>
      </c>
      <c r="O1115" s="11">
        <v>6</v>
      </c>
      <c r="P1115" s="11" t="s">
        <v>541</v>
      </c>
      <c r="Q1115" s="11">
        <v>1049603928</v>
      </c>
      <c r="R1115" s="11" t="s">
        <v>478</v>
      </c>
      <c r="S1115" s="26">
        <v>3013016</v>
      </c>
      <c r="T1115" s="26">
        <v>3013016</v>
      </c>
      <c r="U1115" s="26"/>
      <c r="V1115" s="26"/>
      <c r="W1115" s="11" t="str">
        <f>VLOOKUP(MONTH(J1115),'PLANO DISPONIBILIDADES 28-04-20'!$W$2:$X$13,2,0)</f>
        <v>FEBRERO</v>
      </c>
      <c r="X1115" s="11" t="str">
        <f>VLOOKUP(L1115,'PLANO PREDIS EJECUCIONES'!$J$2:$Y$217,16,0)</f>
        <v>3-3-1-15-07-43-7508-191</v>
      </c>
    </row>
    <row r="1116" spans="1:24" x14ac:dyDescent="0.25">
      <c r="A1116" s="11">
        <v>2018</v>
      </c>
      <c r="B1116" s="11">
        <v>136</v>
      </c>
      <c r="C1116" s="11">
        <v>1</v>
      </c>
      <c r="D1116" s="11" t="s">
        <v>601</v>
      </c>
      <c r="E1116" s="11" t="s">
        <v>890</v>
      </c>
      <c r="F1116" s="11" t="s">
        <v>890</v>
      </c>
      <c r="G1116" s="11" t="s">
        <v>542</v>
      </c>
      <c r="H1116" s="11">
        <v>0</v>
      </c>
      <c r="I1116" s="11">
        <v>33</v>
      </c>
      <c r="J1116" s="225">
        <v>43144</v>
      </c>
      <c r="K1116" s="225">
        <v>43144</v>
      </c>
      <c r="L1116" s="11">
        <v>15</v>
      </c>
      <c r="M1116" s="11">
        <v>56</v>
      </c>
      <c r="N1116" s="11" t="s">
        <v>413</v>
      </c>
      <c r="O1116" s="11">
        <v>13</v>
      </c>
      <c r="P1116" s="11" t="s">
        <v>541</v>
      </c>
      <c r="Q1116" s="11">
        <v>79573074</v>
      </c>
      <c r="R1116" s="11" t="s">
        <v>479</v>
      </c>
      <c r="S1116" s="26">
        <v>3013016</v>
      </c>
      <c r="T1116" s="26"/>
      <c r="U1116" s="26"/>
      <c r="V1116" s="26">
        <v>3013016</v>
      </c>
      <c r="W1116" s="11" t="str">
        <f>VLOOKUP(MONTH(J1116),'PLANO DISPONIBILIDADES 28-04-20'!$W$2:$X$13,2,0)</f>
        <v>FEBRERO</v>
      </c>
      <c r="X1116" s="11" t="str">
        <f>VLOOKUP(L1116,'PLANO PREDIS EJECUCIONES'!$J$2:$Y$217,16,0)</f>
        <v>3-3-1-15-07-43-7508-191</v>
      </c>
    </row>
    <row r="1117" spans="1:24" x14ac:dyDescent="0.25">
      <c r="A1117" s="11">
        <v>2018</v>
      </c>
      <c r="B1117" s="11">
        <v>136</v>
      </c>
      <c r="C1117" s="11">
        <v>1</v>
      </c>
      <c r="D1117" s="11" t="s">
        <v>601</v>
      </c>
      <c r="E1117" s="11" t="s">
        <v>890</v>
      </c>
      <c r="F1117" s="11" t="s">
        <v>890</v>
      </c>
      <c r="G1117" s="11" t="s">
        <v>542</v>
      </c>
      <c r="H1117" s="11">
        <v>0</v>
      </c>
      <c r="I1117" s="11">
        <v>35</v>
      </c>
      <c r="J1117" s="225">
        <v>43144</v>
      </c>
      <c r="K1117" s="225">
        <v>43144</v>
      </c>
      <c r="L1117" s="11">
        <v>50</v>
      </c>
      <c r="M1117" s="11">
        <v>75</v>
      </c>
      <c r="N1117" s="11" t="s">
        <v>413</v>
      </c>
      <c r="O1117" s="11">
        <v>51</v>
      </c>
      <c r="P1117" s="11" t="s">
        <v>541</v>
      </c>
      <c r="Q1117" s="11">
        <v>94460645</v>
      </c>
      <c r="R1117" s="11" t="s">
        <v>483</v>
      </c>
      <c r="S1117" s="26">
        <v>1339118</v>
      </c>
      <c r="T1117" s="26"/>
      <c r="U1117" s="26"/>
      <c r="V1117" s="26">
        <v>1339118</v>
      </c>
      <c r="W1117" s="11" t="str">
        <f>VLOOKUP(MONTH(J1117),'PLANO DISPONIBILIDADES 28-04-20'!$W$2:$X$13,2,0)</f>
        <v>FEBRERO</v>
      </c>
      <c r="X1117" s="11" t="str">
        <f>VLOOKUP(L1117,'PLANO PREDIS EJECUCIONES'!$J$2:$Y$217,16,0)</f>
        <v>3-3-1-15-07-43-7508-191</v>
      </c>
    </row>
    <row r="1118" spans="1:24" x14ac:dyDescent="0.25">
      <c r="A1118" s="11">
        <v>2018</v>
      </c>
      <c r="B1118" s="11">
        <v>136</v>
      </c>
      <c r="C1118" s="11">
        <v>1</v>
      </c>
      <c r="D1118" s="11" t="s">
        <v>601</v>
      </c>
      <c r="E1118" s="11" t="s">
        <v>890</v>
      </c>
      <c r="F1118" s="11" t="s">
        <v>890</v>
      </c>
      <c r="G1118" s="11" t="s">
        <v>542</v>
      </c>
      <c r="H1118" s="11">
        <v>0</v>
      </c>
      <c r="I1118" s="11">
        <v>50</v>
      </c>
      <c r="J1118" s="225">
        <v>43150</v>
      </c>
      <c r="K1118" s="225">
        <v>43150</v>
      </c>
      <c r="L1118" s="11">
        <v>45</v>
      </c>
      <c r="M1118" s="11">
        <v>57</v>
      </c>
      <c r="N1118" s="11" t="s">
        <v>413</v>
      </c>
      <c r="O1118" s="11">
        <v>48</v>
      </c>
      <c r="P1118" s="11" t="s">
        <v>541</v>
      </c>
      <c r="Q1118" s="11">
        <v>25273125</v>
      </c>
      <c r="R1118" s="11" t="s">
        <v>482</v>
      </c>
      <c r="S1118" s="26">
        <v>937383</v>
      </c>
      <c r="T1118" s="26"/>
      <c r="U1118" s="26"/>
      <c r="V1118" s="26">
        <v>937383</v>
      </c>
      <c r="W1118" s="11" t="str">
        <f>VLOOKUP(MONTH(J1118),'PLANO DISPONIBILIDADES 28-04-20'!$W$2:$X$13,2,0)</f>
        <v>FEBRERO</v>
      </c>
      <c r="X1118" s="11" t="str">
        <f>VLOOKUP(L1118,'PLANO PREDIS EJECUCIONES'!$J$2:$Y$217,16,0)</f>
        <v>3-3-1-15-07-43-7508-191</v>
      </c>
    </row>
    <row r="1119" spans="1:24" x14ac:dyDescent="0.25">
      <c r="A1119" s="11">
        <v>2018</v>
      </c>
      <c r="B1119" s="11">
        <v>136</v>
      </c>
      <c r="C1119" s="11">
        <v>1</v>
      </c>
      <c r="D1119" s="11" t="s">
        <v>601</v>
      </c>
      <c r="E1119" s="11" t="s">
        <v>890</v>
      </c>
      <c r="F1119" s="11" t="s">
        <v>890</v>
      </c>
      <c r="G1119" s="11" t="s">
        <v>542</v>
      </c>
      <c r="H1119" s="11">
        <v>0</v>
      </c>
      <c r="I1119" s="11">
        <v>51</v>
      </c>
      <c r="J1119" s="225">
        <v>43150</v>
      </c>
      <c r="K1119" s="225">
        <v>43150</v>
      </c>
      <c r="L1119" s="11">
        <v>32</v>
      </c>
      <c r="M1119" s="11">
        <v>59</v>
      </c>
      <c r="N1119" s="11" t="s">
        <v>413</v>
      </c>
      <c r="O1119" s="11">
        <v>32</v>
      </c>
      <c r="P1119" s="11" t="s">
        <v>541</v>
      </c>
      <c r="Q1119" s="11">
        <v>30742793</v>
      </c>
      <c r="R1119" s="11" t="s">
        <v>481</v>
      </c>
      <c r="S1119" s="26">
        <v>1406074</v>
      </c>
      <c r="T1119" s="26"/>
      <c r="U1119" s="26"/>
      <c r="V1119" s="26">
        <v>1406074</v>
      </c>
      <c r="W1119" s="11" t="str">
        <f>VLOOKUP(MONTH(J1119),'PLANO DISPONIBILIDADES 28-04-20'!$W$2:$X$13,2,0)</f>
        <v>FEBRERO</v>
      </c>
      <c r="X1119" s="11" t="str">
        <f>VLOOKUP(L1119,'PLANO PREDIS EJECUCIONES'!$J$2:$Y$217,16,0)</f>
        <v>3-3-1-15-07-43-7508-191</v>
      </c>
    </row>
    <row r="1120" spans="1:24" x14ac:dyDescent="0.25">
      <c r="A1120" s="11">
        <v>2018</v>
      </c>
      <c r="B1120" s="11">
        <v>136</v>
      </c>
      <c r="C1120" s="11">
        <v>1</v>
      </c>
      <c r="D1120" s="11" t="s">
        <v>601</v>
      </c>
      <c r="E1120" s="11" t="s">
        <v>890</v>
      </c>
      <c r="F1120" s="11" t="s">
        <v>890</v>
      </c>
      <c r="G1120" s="11" t="s">
        <v>542</v>
      </c>
      <c r="H1120" s="11">
        <v>0</v>
      </c>
      <c r="I1120" s="11">
        <v>53</v>
      </c>
      <c r="J1120" s="225">
        <v>43161</v>
      </c>
      <c r="K1120" s="225">
        <v>43161</v>
      </c>
      <c r="L1120" s="11">
        <v>55</v>
      </c>
      <c r="M1120" s="11">
        <v>51</v>
      </c>
      <c r="N1120" s="11" t="s">
        <v>413</v>
      </c>
      <c r="O1120" s="11">
        <v>59</v>
      </c>
      <c r="P1120" s="11" t="s">
        <v>543</v>
      </c>
      <c r="Q1120" s="11">
        <v>900046467</v>
      </c>
      <c r="R1120" s="11" t="s">
        <v>486</v>
      </c>
      <c r="S1120" s="26">
        <v>3370987</v>
      </c>
      <c r="T1120" s="26"/>
      <c r="U1120" s="26"/>
      <c r="V1120" s="26">
        <v>3370987</v>
      </c>
      <c r="W1120" s="11" t="str">
        <f>VLOOKUP(MONTH(J1120),'PLANO DISPONIBILIDADES 28-04-20'!$W$2:$X$13,2,0)</f>
        <v>MARZO</v>
      </c>
      <c r="X1120" s="11" t="str">
        <f>VLOOKUP(L1120,'PLANO PREDIS EJECUCIONES'!$J$2:$Y$217,16,0)</f>
        <v>3-3-1-15-07-43-7508-191</v>
      </c>
    </row>
    <row r="1121" spans="1:24" x14ac:dyDescent="0.25">
      <c r="A1121" s="11">
        <v>2018</v>
      </c>
      <c r="B1121" s="11">
        <v>136</v>
      </c>
      <c r="C1121" s="11">
        <v>1</v>
      </c>
      <c r="D1121" s="11" t="s">
        <v>601</v>
      </c>
      <c r="E1121" s="11" t="s">
        <v>890</v>
      </c>
      <c r="F1121" s="11" t="s">
        <v>890</v>
      </c>
      <c r="G1121" s="11" t="s">
        <v>542</v>
      </c>
      <c r="H1121" s="11">
        <v>0</v>
      </c>
      <c r="I1121" s="11">
        <v>54</v>
      </c>
      <c r="J1121" s="225">
        <v>43161</v>
      </c>
      <c r="K1121" s="225">
        <v>43161</v>
      </c>
      <c r="L1121" s="11">
        <v>5</v>
      </c>
      <c r="M1121" s="11">
        <v>53</v>
      </c>
      <c r="N1121" s="11" t="s">
        <v>413</v>
      </c>
      <c r="O1121" s="11">
        <v>6</v>
      </c>
      <c r="P1121" s="11" t="s">
        <v>541</v>
      </c>
      <c r="Q1121" s="11">
        <v>1049603928</v>
      </c>
      <c r="R1121" s="11" t="s">
        <v>478</v>
      </c>
      <c r="S1121" s="26">
        <v>3013016</v>
      </c>
      <c r="T1121" s="26"/>
      <c r="U1121" s="26"/>
      <c r="V1121" s="26">
        <v>3013016</v>
      </c>
      <c r="W1121" s="11" t="str">
        <f>VLOOKUP(MONTH(J1121),'PLANO DISPONIBILIDADES 28-04-20'!$W$2:$X$13,2,0)</f>
        <v>MARZO</v>
      </c>
      <c r="X1121" s="11" t="str">
        <f>VLOOKUP(L1121,'PLANO PREDIS EJECUCIONES'!$J$2:$Y$217,16,0)</f>
        <v>3-3-1-15-07-43-7508-191</v>
      </c>
    </row>
    <row r="1122" spans="1:24" x14ac:dyDescent="0.25">
      <c r="A1122" s="11">
        <v>2018</v>
      </c>
      <c r="B1122" s="11">
        <v>136</v>
      </c>
      <c r="C1122" s="11">
        <v>1</v>
      </c>
      <c r="D1122" s="11" t="s">
        <v>601</v>
      </c>
      <c r="E1122" s="11" t="s">
        <v>890</v>
      </c>
      <c r="F1122" s="11" t="s">
        <v>890</v>
      </c>
      <c r="G1122" s="11" t="s">
        <v>542</v>
      </c>
      <c r="H1122" s="11">
        <v>0</v>
      </c>
      <c r="I1122" s="11">
        <v>67</v>
      </c>
      <c r="J1122" s="225">
        <v>43167</v>
      </c>
      <c r="K1122" s="225">
        <v>43167</v>
      </c>
      <c r="L1122" s="11">
        <v>67</v>
      </c>
      <c r="M1122" s="11">
        <v>62</v>
      </c>
      <c r="N1122" s="11" t="s">
        <v>491</v>
      </c>
      <c r="O1122" s="11">
        <v>50</v>
      </c>
      <c r="P1122" s="11" t="s">
        <v>541</v>
      </c>
      <c r="Q1122" s="11">
        <v>1014211359</v>
      </c>
      <c r="R1122" s="11" t="s">
        <v>492</v>
      </c>
      <c r="S1122" s="26">
        <v>3000000</v>
      </c>
      <c r="T1122" s="26"/>
      <c r="U1122" s="26"/>
      <c r="V1122" s="26">
        <v>3000000</v>
      </c>
      <c r="W1122" s="11" t="str">
        <f>VLOOKUP(MONTH(J1122),'PLANO DISPONIBILIDADES 28-04-20'!$W$2:$X$13,2,0)</f>
        <v>MARZO</v>
      </c>
      <c r="X1122" s="11" t="str">
        <f>VLOOKUP(L1122,'PLANO PREDIS EJECUCIONES'!$J$2:$Y$217,16,0)</f>
        <v>3-3-1-15-07-43-7508-191</v>
      </c>
    </row>
    <row r="1123" spans="1:24" x14ac:dyDescent="0.25">
      <c r="A1123" s="11">
        <v>2018</v>
      </c>
      <c r="B1123" s="11">
        <v>136</v>
      </c>
      <c r="C1123" s="11">
        <v>1</v>
      </c>
      <c r="D1123" s="11" t="s">
        <v>601</v>
      </c>
      <c r="E1123" s="11" t="s">
        <v>890</v>
      </c>
      <c r="F1123" s="11" t="s">
        <v>890</v>
      </c>
      <c r="G1123" s="11" t="s">
        <v>542</v>
      </c>
      <c r="H1123" s="11">
        <v>0</v>
      </c>
      <c r="I1123" s="11">
        <v>68</v>
      </c>
      <c r="J1123" s="225">
        <v>43167</v>
      </c>
      <c r="K1123" s="225">
        <v>43167</v>
      </c>
      <c r="L1123" s="11">
        <v>45</v>
      </c>
      <c r="M1123" s="11">
        <v>57</v>
      </c>
      <c r="N1123" s="11" t="s">
        <v>413</v>
      </c>
      <c r="O1123" s="11">
        <v>48</v>
      </c>
      <c r="P1123" s="11" t="s">
        <v>541</v>
      </c>
      <c r="Q1123" s="11">
        <v>25273125</v>
      </c>
      <c r="R1123" s="11" t="s">
        <v>482</v>
      </c>
      <c r="S1123" s="26">
        <v>4686913</v>
      </c>
      <c r="T1123" s="26"/>
      <c r="U1123" s="26"/>
      <c r="V1123" s="26">
        <v>4686913</v>
      </c>
      <c r="W1123" s="11" t="str">
        <f>VLOOKUP(MONTH(J1123),'PLANO DISPONIBILIDADES 28-04-20'!$W$2:$X$13,2,0)</f>
        <v>MARZO</v>
      </c>
      <c r="X1123" s="11" t="str">
        <f>VLOOKUP(L1123,'PLANO PREDIS EJECUCIONES'!$J$2:$Y$217,16,0)</f>
        <v>3-3-1-15-07-43-7508-191</v>
      </c>
    </row>
    <row r="1124" spans="1:24" x14ac:dyDescent="0.25">
      <c r="A1124" s="11">
        <v>2018</v>
      </c>
      <c r="B1124" s="11">
        <v>136</v>
      </c>
      <c r="C1124" s="11">
        <v>1</v>
      </c>
      <c r="D1124" s="11" t="s">
        <v>601</v>
      </c>
      <c r="E1124" s="11" t="s">
        <v>890</v>
      </c>
      <c r="F1124" s="11" t="s">
        <v>890</v>
      </c>
      <c r="G1124" s="11" t="s">
        <v>542</v>
      </c>
      <c r="H1124" s="11">
        <v>0</v>
      </c>
      <c r="I1124" s="11">
        <v>69</v>
      </c>
      <c r="J1124" s="225">
        <v>43167</v>
      </c>
      <c r="K1124" s="225">
        <v>43167</v>
      </c>
      <c r="L1124" s="11">
        <v>60</v>
      </c>
      <c r="M1124" s="11">
        <v>52</v>
      </c>
      <c r="N1124" s="11" t="s">
        <v>491</v>
      </c>
      <c r="O1124" s="11">
        <v>60</v>
      </c>
      <c r="P1124" s="11" t="s">
        <v>541</v>
      </c>
      <c r="Q1124" s="11">
        <v>1030602070</v>
      </c>
      <c r="R1124" s="11" t="s">
        <v>490</v>
      </c>
      <c r="S1124" s="26">
        <v>2678236</v>
      </c>
      <c r="T1124" s="26"/>
      <c r="U1124" s="26"/>
      <c r="V1124" s="26">
        <v>2678236</v>
      </c>
      <c r="W1124" s="11" t="str">
        <f>VLOOKUP(MONTH(J1124),'PLANO DISPONIBILIDADES 28-04-20'!$W$2:$X$13,2,0)</f>
        <v>MARZO</v>
      </c>
      <c r="X1124" s="11" t="str">
        <f>VLOOKUP(L1124,'PLANO PREDIS EJECUCIONES'!$J$2:$Y$217,16,0)</f>
        <v>3-3-1-15-07-43-7508-191</v>
      </c>
    </row>
    <row r="1125" spans="1:24" x14ac:dyDescent="0.25">
      <c r="A1125" s="11">
        <v>2018</v>
      </c>
      <c r="B1125" s="11">
        <v>136</v>
      </c>
      <c r="C1125" s="11">
        <v>1</v>
      </c>
      <c r="D1125" s="11" t="s">
        <v>601</v>
      </c>
      <c r="E1125" s="11" t="s">
        <v>890</v>
      </c>
      <c r="F1125" s="11" t="s">
        <v>890</v>
      </c>
      <c r="G1125" s="11" t="s">
        <v>542</v>
      </c>
      <c r="H1125" s="11">
        <v>0</v>
      </c>
      <c r="I1125" s="11">
        <v>74</v>
      </c>
      <c r="J1125" s="225">
        <v>43168</v>
      </c>
      <c r="K1125" s="225">
        <v>43168</v>
      </c>
      <c r="L1125" s="11">
        <v>5</v>
      </c>
      <c r="M1125" s="11">
        <v>53</v>
      </c>
      <c r="N1125" s="11" t="s">
        <v>413</v>
      </c>
      <c r="O1125" s="11">
        <v>6</v>
      </c>
      <c r="P1125" s="11" t="s">
        <v>541</v>
      </c>
      <c r="Q1125" s="11">
        <v>1049603928</v>
      </c>
      <c r="R1125" s="11" t="s">
        <v>478</v>
      </c>
      <c r="S1125" s="26">
        <v>10043385</v>
      </c>
      <c r="T1125" s="26"/>
      <c r="U1125" s="26"/>
      <c r="V1125" s="26">
        <v>10043385</v>
      </c>
      <c r="W1125" s="11" t="str">
        <f>VLOOKUP(MONTH(J1125),'PLANO DISPONIBILIDADES 28-04-20'!$W$2:$X$13,2,0)</f>
        <v>MARZO</v>
      </c>
      <c r="X1125" s="11" t="str">
        <f>VLOOKUP(L1125,'PLANO PREDIS EJECUCIONES'!$J$2:$Y$217,16,0)</f>
        <v>3-3-1-15-07-43-7508-191</v>
      </c>
    </row>
    <row r="1126" spans="1:24" x14ac:dyDescent="0.25">
      <c r="A1126" s="11">
        <v>2018</v>
      </c>
      <c r="B1126" s="11">
        <v>136</v>
      </c>
      <c r="C1126" s="11">
        <v>1</v>
      </c>
      <c r="D1126" s="11" t="s">
        <v>601</v>
      </c>
      <c r="E1126" s="11" t="s">
        <v>890</v>
      </c>
      <c r="F1126" s="11" t="s">
        <v>890</v>
      </c>
      <c r="G1126" s="11" t="s">
        <v>542</v>
      </c>
      <c r="H1126" s="11">
        <v>0</v>
      </c>
      <c r="I1126" s="11">
        <v>78</v>
      </c>
      <c r="J1126" s="225">
        <v>43168</v>
      </c>
      <c r="K1126" s="225">
        <v>43168</v>
      </c>
      <c r="L1126" s="11">
        <v>3</v>
      </c>
      <c r="M1126" s="11">
        <v>55</v>
      </c>
      <c r="N1126" s="11" t="s">
        <v>413</v>
      </c>
      <c r="O1126" s="11">
        <v>4</v>
      </c>
      <c r="P1126" s="11" t="s">
        <v>541</v>
      </c>
      <c r="Q1126" s="11">
        <v>80019562</v>
      </c>
      <c r="R1126" s="11" t="s">
        <v>475</v>
      </c>
      <c r="S1126" s="26">
        <v>10043385</v>
      </c>
      <c r="T1126" s="26"/>
      <c r="U1126" s="26"/>
      <c r="V1126" s="26">
        <v>10043385</v>
      </c>
      <c r="W1126" s="11" t="str">
        <f>VLOOKUP(MONTH(J1126),'PLANO DISPONIBILIDADES 28-04-20'!$W$2:$X$13,2,0)</f>
        <v>MARZO</v>
      </c>
      <c r="X1126" s="11" t="str">
        <f>VLOOKUP(L1126,'PLANO PREDIS EJECUCIONES'!$J$2:$Y$217,16,0)</f>
        <v>3-3-1-15-07-43-7508-191</v>
      </c>
    </row>
    <row r="1127" spans="1:24" x14ac:dyDescent="0.25">
      <c r="A1127" s="11">
        <v>2018</v>
      </c>
      <c r="B1127" s="11">
        <v>136</v>
      </c>
      <c r="C1127" s="11">
        <v>1</v>
      </c>
      <c r="D1127" s="11" t="s">
        <v>601</v>
      </c>
      <c r="E1127" s="11" t="s">
        <v>890</v>
      </c>
      <c r="F1127" s="11" t="s">
        <v>890</v>
      </c>
      <c r="G1127" s="11" t="s">
        <v>542</v>
      </c>
      <c r="H1127" s="11">
        <v>0</v>
      </c>
      <c r="I1127" s="11">
        <v>79</v>
      </c>
      <c r="J1127" s="225">
        <v>43168</v>
      </c>
      <c r="K1127" s="225">
        <v>43168</v>
      </c>
      <c r="L1127" s="11">
        <v>55</v>
      </c>
      <c r="M1127" s="11">
        <v>51</v>
      </c>
      <c r="N1127" s="11" t="s">
        <v>413</v>
      </c>
      <c r="O1127" s="11">
        <v>59</v>
      </c>
      <c r="P1127" s="11" t="s">
        <v>543</v>
      </c>
      <c r="Q1127" s="11">
        <v>900046467</v>
      </c>
      <c r="R1127" s="11" t="s">
        <v>486</v>
      </c>
      <c r="S1127" s="26">
        <v>19472960</v>
      </c>
      <c r="T1127" s="26"/>
      <c r="U1127" s="26"/>
      <c r="V1127" s="26">
        <v>19472960</v>
      </c>
      <c r="W1127" s="11" t="str">
        <f>VLOOKUP(MONTH(J1127),'PLANO DISPONIBILIDADES 28-04-20'!$W$2:$X$13,2,0)</f>
        <v>MARZO</v>
      </c>
      <c r="X1127" s="11" t="str">
        <f>VLOOKUP(L1127,'PLANO PREDIS EJECUCIONES'!$J$2:$Y$217,16,0)</f>
        <v>3-3-1-15-07-43-7508-191</v>
      </c>
    </row>
    <row r="1128" spans="1:24" x14ac:dyDescent="0.25">
      <c r="A1128" s="11">
        <v>2018</v>
      </c>
      <c r="B1128" s="11">
        <v>136</v>
      </c>
      <c r="C1128" s="11">
        <v>1</v>
      </c>
      <c r="D1128" s="11" t="s">
        <v>601</v>
      </c>
      <c r="E1128" s="11" t="s">
        <v>890</v>
      </c>
      <c r="F1128" s="11" t="s">
        <v>890</v>
      </c>
      <c r="G1128" s="11" t="s">
        <v>542</v>
      </c>
      <c r="H1128" s="11">
        <v>0</v>
      </c>
      <c r="I1128" s="11">
        <v>80</v>
      </c>
      <c r="J1128" s="225">
        <v>43168</v>
      </c>
      <c r="K1128" s="225">
        <v>43168</v>
      </c>
      <c r="L1128" s="11">
        <v>15</v>
      </c>
      <c r="M1128" s="11">
        <v>56</v>
      </c>
      <c r="N1128" s="11" t="s">
        <v>413</v>
      </c>
      <c r="O1128" s="11">
        <v>13</v>
      </c>
      <c r="P1128" s="11" t="s">
        <v>541</v>
      </c>
      <c r="Q1128" s="11">
        <v>79573074</v>
      </c>
      <c r="R1128" s="11" t="s">
        <v>479</v>
      </c>
      <c r="S1128" s="26">
        <v>10043385</v>
      </c>
      <c r="T1128" s="26"/>
      <c r="U1128" s="26"/>
      <c r="V1128" s="26">
        <v>10043385</v>
      </c>
      <c r="W1128" s="11" t="str">
        <f>VLOOKUP(MONTH(J1128),'PLANO DISPONIBILIDADES 28-04-20'!$W$2:$X$13,2,0)</f>
        <v>MARZO</v>
      </c>
      <c r="X1128" s="11" t="str">
        <f>VLOOKUP(L1128,'PLANO PREDIS EJECUCIONES'!$J$2:$Y$217,16,0)</f>
        <v>3-3-1-15-07-43-7508-191</v>
      </c>
    </row>
    <row r="1129" spans="1:24" x14ac:dyDescent="0.25">
      <c r="A1129" s="11">
        <v>2018</v>
      </c>
      <c r="B1129" s="11">
        <v>136</v>
      </c>
      <c r="C1129" s="11">
        <v>1</v>
      </c>
      <c r="D1129" s="11" t="s">
        <v>601</v>
      </c>
      <c r="E1129" s="11" t="s">
        <v>890</v>
      </c>
      <c r="F1129" s="11" t="s">
        <v>890</v>
      </c>
      <c r="G1129" s="11" t="s">
        <v>542</v>
      </c>
      <c r="H1129" s="11">
        <v>0</v>
      </c>
      <c r="I1129" s="11">
        <v>81</v>
      </c>
      <c r="J1129" s="225">
        <v>43168</v>
      </c>
      <c r="K1129" s="225">
        <v>43168</v>
      </c>
      <c r="L1129" s="11">
        <v>4</v>
      </c>
      <c r="M1129" s="11">
        <v>54</v>
      </c>
      <c r="N1129" s="11" t="s">
        <v>413</v>
      </c>
      <c r="O1129" s="11">
        <v>5</v>
      </c>
      <c r="P1129" s="11" t="s">
        <v>541</v>
      </c>
      <c r="Q1129" s="11">
        <v>80097672</v>
      </c>
      <c r="R1129" s="11" t="s">
        <v>477</v>
      </c>
      <c r="S1129" s="26">
        <v>10043385</v>
      </c>
      <c r="T1129" s="26"/>
      <c r="U1129" s="26"/>
      <c r="V1129" s="26">
        <v>10043385</v>
      </c>
      <c r="W1129" s="11" t="str">
        <f>VLOOKUP(MONTH(J1129),'PLANO DISPONIBILIDADES 28-04-20'!$W$2:$X$13,2,0)</f>
        <v>MARZO</v>
      </c>
      <c r="X1129" s="11" t="str">
        <f>VLOOKUP(L1129,'PLANO PREDIS EJECUCIONES'!$J$2:$Y$217,16,0)</f>
        <v>3-3-1-15-07-43-7508-191</v>
      </c>
    </row>
    <row r="1130" spans="1:24" x14ac:dyDescent="0.25">
      <c r="A1130" s="11">
        <v>2018</v>
      </c>
      <c r="B1130" s="11">
        <v>136</v>
      </c>
      <c r="C1130" s="11">
        <v>1</v>
      </c>
      <c r="D1130" s="11" t="s">
        <v>601</v>
      </c>
      <c r="E1130" s="11" t="s">
        <v>890</v>
      </c>
      <c r="F1130" s="11" t="s">
        <v>890</v>
      </c>
      <c r="G1130" s="11" t="s">
        <v>542</v>
      </c>
      <c r="H1130" s="11">
        <v>0</v>
      </c>
      <c r="I1130" s="11">
        <v>82</v>
      </c>
      <c r="J1130" s="225">
        <v>43168</v>
      </c>
      <c r="K1130" s="225">
        <v>43168</v>
      </c>
      <c r="L1130" s="11">
        <v>30</v>
      </c>
      <c r="M1130" s="11">
        <v>15</v>
      </c>
      <c r="N1130" s="11" t="s">
        <v>413</v>
      </c>
      <c r="O1130" s="11">
        <v>42</v>
      </c>
      <c r="P1130" s="11" t="s">
        <v>541</v>
      </c>
      <c r="Q1130" s="11">
        <v>60370762</v>
      </c>
      <c r="R1130" s="11" t="s">
        <v>480</v>
      </c>
      <c r="S1130" s="26">
        <v>3744000</v>
      </c>
      <c r="T1130" s="26"/>
      <c r="U1130" s="26"/>
      <c r="V1130" s="26">
        <v>3744000</v>
      </c>
      <c r="W1130" s="11" t="str">
        <f>VLOOKUP(MONTH(J1130),'PLANO DISPONIBILIDADES 28-04-20'!$W$2:$X$13,2,0)</f>
        <v>MARZO</v>
      </c>
      <c r="X1130" s="11" t="str">
        <f>VLOOKUP(L1130,'PLANO PREDIS EJECUCIONES'!$J$2:$Y$217,16,0)</f>
        <v>3-3-1-15-07-43-7508-191</v>
      </c>
    </row>
    <row r="1131" spans="1:24" x14ac:dyDescent="0.25">
      <c r="A1131" s="11">
        <v>2018</v>
      </c>
      <c r="B1131" s="11">
        <v>136</v>
      </c>
      <c r="C1131" s="11">
        <v>1</v>
      </c>
      <c r="D1131" s="11" t="s">
        <v>601</v>
      </c>
      <c r="E1131" s="11" t="s">
        <v>890</v>
      </c>
      <c r="F1131" s="11" t="s">
        <v>890</v>
      </c>
      <c r="G1131" s="11" t="s">
        <v>542</v>
      </c>
      <c r="H1131" s="11">
        <v>0</v>
      </c>
      <c r="I1131" s="11">
        <v>83</v>
      </c>
      <c r="J1131" s="225">
        <v>43168</v>
      </c>
      <c r="K1131" s="225">
        <v>43168</v>
      </c>
      <c r="L1131" s="11">
        <v>30</v>
      </c>
      <c r="M1131" s="11">
        <v>15</v>
      </c>
      <c r="N1131" s="11" t="s">
        <v>413</v>
      </c>
      <c r="O1131" s="11">
        <v>42</v>
      </c>
      <c r="P1131" s="11" t="s">
        <v>541</v>
      </c>
      <c r="Q1131" s="11">
        <v>60370762</v>
      </c>
      <c r="R1131" s="11" t="s">
        <v>480</v>
      </c>
      <c r="S1131" s="26">
        <v>12480000</v>
      </c>
      <c r="T1131" s="26"/>
      <c r="U1131" s="26"/>
      <c r="V1131" s="26">
        <v>12480000</v>
      </c>
      <c r="W1131" s="11" t="str">
        <f>VLOOKUP(MONTH(J1131),'PLANO DISPONIBILIDADES 28-04-20'!$W$2:$X$13,2,0)</f>
        <v>MARZO</v>
      </c>
      <c r="X1131" s="11" t="str">
        <f>VLOOKUP(L1131,'PLANO PREDIS EJECUCIONES'!$J$2:$Y$217,16,0)</f>
        <v>3-3-1-15-07-43-7508-191</v>
      </c>
    </row>
    <row r="1132" spans="1:24" x14ac:dyDescent="0.25">
      <c r="A1132" s="11">
        <v>2018</v>
      </c>
      <c r="B1132" s="11">
        <v>136</v>
      </c>
      <c r="C1132" s="11">
        <v>1</v>
      </c>
      <c r="D1132" s="11" t="s">
        <v>601</v>
      </c>
      <c r="E1132" s="11" t="s">
        <v>890</v>
      </c>
      <c r="F1132" s="11" t="s">
        <v>890</v>
      </c>
      <c r="G1132" s="11" t="s">
        <v>542</v>
      </c>
      <c r="H1132" s="11">
        <v>0</v>
      </c>
      <c r="I1132" s="11">
        <v>98</v>
      </c>
      <c r="J1132" s="225">
        <v>43175</v>
      </c>
      <c r="K1132" s="225">
        <v>43175</v>
      </c>
      <c r="L1132" s="11">
        <v>51</v>
      </c>
      <c r="M1132" s="11">
        <v>58</v>
      </c>
      <c r="N1132" s="11" t="s">
        <v>413</v>
      </c>
      <c r="O1132" s="11">
        <v>53</v>
      </c>
      <c r="P1132" s="11" t="s">
        <v>541</v>
      </c>
      <c r="Q1132" s="11">
        <v>79772448</v>
      </c>
      <c r="R1132" s="11" t="s">
        <v>484</v>
      </c>
      <c r="S1132" s="26">
        <v>3000000</v>
      </c>
      <c r="T1132" s="26"/>
      <c r="U1132" s="26"/>
      <c r="V1132" s="26">
        <v>3000000</v>
      </c>
      <c r="W1132" s="11" t="str">
        <f>VLOOKUP(MONTH(J1132),'PLANO DISPONIBILIDADES 28-04-20'!$W$2:$X$13,2,0)</f>
        <v>MARZO</v>
      </c>
      <c r="X1132" s="11" t="str">
        <f>VLOOKUP(L1132,'PLANO PREDIS EJECUCIONES'!$J$2:$Y$217,16,0)</f>
        <v>3-3-1-15-07-43-7508-191</v>
      </c>
    </row>
    <row r="1133" spans="1:24" x14ac:dyDescent="0.25">
      <c r="A1133" s="11">
        <v>2018</v>
      </c>
      <c r="B1133" s="11">
        <v>136</v>
      </c>
      <c r="C1133" s="11">
        <v>1</v>
      </c>
      <c r="D1133" s="11" t="s">
        <v>601</v>
      </c>
      <c r="E1133" s="11" t="s">
        <v>890</v>
      </c>
      <c r="F1133" s="11" t="s">
        <v>890</v>
      </c>
      <c r="G1133" s="11" t="s">
        <v>542</v>
      </c>
      <c r="H1133" s="11">
        <v>0</v>
      </c>
      <c r="I1133" s="11">
        <v>102</v>
      </c>
      <c r="J1133" s="225">
        <v>43175</v>
      </c>
      <c r="K1133" s="225">
        <v>43175</v>
      </c>
      <c r="L1133" s="11">
        <v>56</v>
      </c>
      <c r="M1133" s="11">
        <v>61</v>
      </c>
      <c r="N1133" s="11" t="s">
        <v>413</v>
      </c>
      <c r="O1133" s="11">
        <v>52</v>
      </c>
      <c r="P1133" s="11" t="s">
        <v>541</v>
      </c>
      <c r="Q1133" s="11">
        <v>11322903</v>
      </c>
      <c r="R1133" s="11" t="s">
        <v>488</v>
      </c>
      <c r="S1133" s="26">
        <v>8034708</v>
      </c>
      <c r="T1133" s="26"/>
      <c r="U1133" s="26"/>
      <c r="V1133" s="26">
        <v>8034708</v>
      </c>
      <c r="W1133" s="11" t="str">
        <f>VLOOKUP(MONTH(J1133),'PLANO DISPONIBILIDADES 28-04-20'!$W$2:$X$13,2,0)</f>
        <v>MARZO</v>
      </c>
      <c r="X1133" s="11" t="str">
        <f>VLOOKUP(L1133,'PLANO PREDIS EJECUCIONES'!$J$2:$Y$217,16,0)</f>
        <v>3-3-1-15-07-43-7508-191</v>
      </c>
    </row>
    <row r="1134" spans="1:24" x14ac:dyDescent="0.25">
      <c r="A1134" s="11">
        <v>2018</v>
      </c>
      <c r="B1134" s="11">
        <v>136</v>
      </c>
      <c r="C1134" s="11">
        <v>1</v>
      </c>
      <c r="D1134" s="11" t="s">
        <v>601</v>
      </c>
      <c r="E1134" s="11" t="s">
        <v>890</v>
      </c>
      <c r="F1134" s="11" t="s">
        <v>890</v>
      </c>
      <c r="G1134" s="11" t="s">
        <v>542</v>
      </c>
      <c r="H1134" s="11">
        <v>0</v>
      </c>
      <c r="I1134" s="11">
        <v>113</v>
      </c>
      <c r="J1134" s="225">
        <v>43175</v>
      </c>
      <c r="K1134" s="225">
        <v>43175</v>
      </c>
      <c r="L1134" s="11">
        <v>32</v>
      </c>
      <c r="M1134" s="11">
        <v>59</v>
      </c>
      <c r="N1134" s="11" t="s">
        <v>413</v>
      </c>
      <c r="O1134" s="11">
        <v>32</v>
      </c>
      <c r="P1134" s="11" t="s">
        <v>541</v>
      </c>
      <c r="Q1134" s="11">
        <v>30742793</v>
      </c>
      <c r="R1134" s="11" t="s">
        <v>481</v>
      </c>
      <c r="S1134" s="26">
        <v>6026031</v>
      </c>
      <c r="T1134" s="26"/>
      <c r="U1134" s="26"/>
      <c r="V1134" s="26">
        <v>6026031</v>
      </c>
      <c r="W1134" s="11" t="str">
        <f>VLOOKUP(MONTH(J1134),'PLANO DISPONIBILIDADES 28-04-20'!$W$2:$X$13,2,0)</f>
        <v>MARZO</v>
      </c>
      <c r="X1134" s="11" t="str">
        <f>VLOOKUP(L1134,'PLANO PREDIS EJECUCIONES'!$J$2:$Y$217,16,0)</f>
        <v>3-3-1-15-07-43-7508-191</v>
      </c>
    </row>
    <row r="1135" spans="1:24" x14ac:dyDescent="0.25">
      <c r="A1135" s="11">
        <v>2018</v>
      </c>
      <c r="B1135" s="11">
        <v>136</v>
      </c>
      <c r="C1135" s="11">
        <v>1</v>
      </c>
      <c r="D1135" s="11" t="s">
        <v>601</v>
      </c>
      <c r="E1135" s="11" t="s">
        <v>890</v>
      </c>
      <c r="F1135" s="11" t="s">
        <v>890</v>
      </c>
      <c r="G1135" s="11" t="s">
        <v>542</v>
      </c>
      <c r="H1135" s="11">
        <v>0</v>
      </c>
      <c r="I1135" s="11">
        <v>116</v>
      </c>
      <c r="J1135" s="225">
        <v>43175</v>
      </c>
      <c r="K1135" s="225">
        <v>43175</v>
      </c>
      <c r="L1135" s="11">
        <v>50</v>
      </c>
      <c r="M1135" s="11">
        <v>75</v>
      </c>
      <c r="N1135" s="11" t="s">
        <v>413</v>
      </c>
      <c r="O1135" s="11">
        <v>51</v>
      </c>
      <c r="P1135" s="11" t="s">
        <v>541</v>
      </c>
      <c r="Q1135" s="11">
        <v>94460645</v>
      </c>
      <c r="R1135" s="11" t="s">
        <v>483</v>
      </c>
      <c r="S1135" s="26">
        <v>6695590</v>
      </c>
      <c r="T1135" s="26"/>
      <c r="U1135" s="26"/>
      <c r="V1135" s="26">
        <v>6695590</v>
      </c>
      <c r="W1135" s="11" t="str">
        <f>VLOOKUP(MONTH(J1135),'PLANO DISPONIBILIDADES 28-04-20'!$W$2:$X$13,2,0)</f>
        <v>MARZO</v>
      </c>
      <c r="X1135" s="11" t="str">
        <f>VLOOKUP(L1135,'PLANO PREDIS EJECUCIONES'!$J$2:$Y$217,16,0)</f>
        <v>3-3-1-15-07-43-7508-191</v>
      </c>
    </row>
    <row r="1136" spans="1:24" x14ac:dyDescent="0.25">
      <c r="A1136" s="11">
        <v>2018</v>
      </c>
      <c r="B1136" s="11">
        <v>136</v>
      </c>
      <c r="C1136" s="11">
        <v>1</v>
      </c>
      <c r="D1136" s="11" t="s">
        <v>601</v>
      </c>
      <c r="E1136" s="11" t="s">
        <v>890</v>
      </c>
      <c r="F1136" s="11" t="s">
        <v>890</v>
      </c>
      <c r="G1136" s="11" t="s">
        <v>542</v>
      </c>
      <c r="H1136" s="11">
        <v>0</v>
      </c>
      <c r="I1136" s="11">
        <v>122</v>
      </c>
      <c r="J1136" s="225">
        <v>43182</v>
      </c>
      <c r="K1136" s="225">
        <v>43182</v>
      </c>
      <c r="L1136" s="11">
        <v>65</v>
      </c>
      <c r="M1136" s="11">
        <v>74</v>
      </c>
      <c r="N1136" s="11" t="s">
        <v>410</v>
      </c>
      <c r="O1136" s="11">
        <v>74</v>
      </c>
      <c r="P1136" s="11" t="s">
        <v>543</v>
      </c>
      <c r="Q1136" s="11">
        <v>800103052</v>
      </c>
      <c r="R1136" s="11" t="s">
        <v>409</v>
      </c>
      <c r="S1136" s="26">
        <v>215014948</v>
      </c>
      <c r="T1136" s="26"/>
      <c r="U1136" s="26"/>
      <c r="V1136" s="26">
        <v>215014948</v>
      </c>
      <c r="W1136" s="11" t="str">
        <f>VLOOKUP(MONTH(J1136),'PLANO DISPONIBILIDADES 28-04-20'!$W$2:$X$13,2,0)</f>
        <v>MARZO</v>
      </c>
      <c r="X1136" s="11" t="str">
        <f>VLOOKUP(L1136,'PLANO PREDIS EJECUCIONES'!$J$2:$Y$217,16,0)</f>
        <v>3-3-1-15-07-43-7508-191</v>
      </c>
    </row>
    <row r="1137" spans="1:24" x14ac:dyDescent="0.25">
      <c r="A1137" s="11">
        <v>2018</v>
      </c>
      <c r="B1137" s="11">
        <v>136</v>
      </c>
      <c r="C1137" s="11">
        <v>1</v>
      </c>
      <c r="D1137" s="11" t="s">
        <v>601</v>
      </c>
      <c r="E1137" s="11" t="s">
        <v>890</v>
      </c>
      <c r="F1137" s="11" t="s">
        <v>890</v>
      </c>
      <c r="G1137" s="11" t="s">
        <v>542</v>
      </c>
      <c r="H1137" s="11">
        <v>0</v>
      </c>
      <c r="I1137" s="11">
        <v>123</v>
      </c>
      <c r="J1137" s="225">
        <v>43182</v>
      </c>
      <c r="K1137" s="225">
        <v>43182</v>
      </c>
      <c r="L1137" s="11">
        <v>64</v>
      </c>
      <c r="M1137" s="11">
        <v>74</v>
      </c>
      <c r="N1137" s="11" t="s">
        <v>410</v>
      </c>
      <c r="O1137" s="11">
        <v>68</v>
      </c>
      <c r="P1137" s="11" t="s">
        <v>543</v>
      </c>
      <c r="Q1137" s="11">
        <v>800103052</v>
      </c>
      <c r="R1137" s="11" t="s">
        <v>409</v>
      </c>
      <c r="S1137" s="26">
        <v>51745999</v>
      </c>
      <c r="T1137" s="26"/>
      <c r="U1137" s="26"/>
      <c r="V1137" s="26">
        <v>51745999</v>
      </c>
      <c r="W1137" s="11" t="str">
        <f>VLOOKUP(MONTH(J1137),'PLANO DISPONIBILIDADES 28-04-20'!$W$2:$X$13,2,0)</f>
        <v>MARZO</v>
      </c>
      <c r="X1137" s="11" t="str">
        <f>VLOOKUP(L1137,'PLANO PREDIS EJECUCIONES'!$J$2:$Y$217,16,0)</f>
        <v>3-3-1-15-07-43-7508-191</v>
      </c>
    </row>
    <row r="1138" spans="1:24" x14ac:dyDescent="0.25">
      <c r="A1138" s="11">
        <v>2018</v>
      </c>
      <c r="B1138" s="11">
        <v>136</v>
      </c>
      <c r="C1138" s="11">
        <v>1</v>
      </c>
      <c r="D1138" s="11" t="s">
        <v>601</v>
      </c>
      <c r="E1138" s="11" t="s">
        <v>890</v>
      </c>
      <c r="F1138" s="11" t="s">
        <v>890</v>
      </c>
      <c r="G1138" s="11" t="s">
        <v>542</v>
      </c>
      <c r="H1138" s="11">
        <v>0</v>
      </c>
      <c r="I1138" s="11">
        <v>126</v>
      </c>
      <c r="J1138" s="225">
        <v>43182</v>
      </c>
      <c r="K1138" s="225">
        <v>43182</v>
      </c>
      <c r="L1138" s="11">
        <v>58</v>
      </c>
      <c r="M1138" s="11">
        <v>63</v>
      </c>
      <c r="N1138" s="11" t="s">
        <v>413</v>
      </c>
      <c r="O1138" s="11">
        <v>31</v>
      </c>
      <c r="P1138" s="11" t="s">
        <v>541</v>
      </c>
      <c r="Q1138" s="11">
        <v>79690681</v>
      </c>
      <c r="R1138" s="11" t="s">
        <v>489</v>
      </c>
      <c r="S1138" s="26">
        <v>6695590</v>
      </c>
      <c r="T1138" s="26"/>
      <c r="U1138" s="26"/>
      <c r="V1138" s="26">
        <v>6695590</v>
      </c>
      <c r="W1138" s="11" t="str">
        <f>VLOOKUP(MONTH(J1138),'PLANO DISPONIBILIDADES 28-04-20'!$W$2:$X$13,2,0)</f>
        <v>MARZO</v>
      </c>
      <c r="X1138" s="11" t="str">
        <f>VLOOKUP(L1138,'PLANO PREDIS EJECUCIONES'!$J$2:$Y$217,16,0)</f>
        <v>3-3-1-15-07-43-7508-191</v>
      </c>
    </row>
    <row r="1139" spans="1:24" x14ac:dyDescent="0.25">
      <c r="A1139" s="11">
        <v>2018</v>
      </c>
      <c r="B1139" s="11">
        <v>136</v>
      </c>
      <c r="C1139" s="11">
        <v>1</v>
      </c>
      <c r="D1139" s="11" t="s">
        <v>601</v>
      </c>
      <c r="E1139" s="11" t="s">
        <v>890</v>
      </c>
      <c r="F1139" s="11" t="s">
        <v>890</v>
      </c>
      <c r="G1139" s="11" t="s">
        <v>542</v>
      </c>
      <c r="H1139" s="11">
        <v>0</v>
      </c>
      <c r="I1139" s="11">
        <v>158</v>
      </c>
      <c r="J1139" s="225">
        <v>43200</v>
      </c>
      <c r="K1139" s="225">
        <v>43200</v>
      </c>
      <c r="L1139" s="11">
        <v>3</v>
      </c>
      <c r="M1139" s="11">
        <v>55</v>
      </c>
      <c r="N1139" s="11" t="s">
        <v>413</v>
      </c>
      <c r="O1139" s="11">
        <v>4</v>
      </c>
      <c r="P1139" s="11" t="s">
        <v>541</v>
      </c>
      <c r="Q1139" s="11">
        <v>80019562</v>
      </c>
      <c r="R1139" s="11" t="s">
        <v>475</v>
      </c>
      <c r="S1139" s="26">
        <v>10043385</v>
      </c>
      <c r="T1139" s="26"/>
      <c r="U1139" s="26"/>
      <c r="V1139" s="26">
        <v>10043385</v>
      </c>
      <c r="W1139" s="11" t="str">
        <f>VLOOKUP(MONTH(J1139),'PLANO DISPONIBILIDADES 28-04-20'!$W$2:$X$13,2,0)</f>
        <v>ABRIL</v>
      </c>
      <c r="X1139" s="11" t="str">
        <f>VLOOKUP(L1139,'PLANO PREDIS EJECUCIONES'!$J$2:$Y$217,16,0)</f>
        <v>3-3-1-15-07-43-7508-191</v>
      </c>
    </row>
    <row r="1140" spans="1:24" x14ac:dyDescent="0.25">
      <c r="A1140" s="11">
        <v>2018</v>
      </c>
      <c r="B1140" s="11">
        <v>136</v>
      </c>
      <c r="C1140" s="11">
        <v>1</v>
      </c>
      <c r="D1140" s="11" t="s">
        <v>601</v>
      </c>
      <c r="E1140" s="11" t="s">
        <v>890</v>
      </c>
      <c r="F1140" s="11" t="s">
        <v>890</v>
      </c>
      <c r="G1140" s="11" t="s">
        <v>542</v>
      </c>
      <c r="H1140" s="11">
        <v>0</v>
      </c>
      <c r="I1140" s="11">
        <v>159</v>
      </c>
      <c r="J1140" s="225">
        <v>43200</v>
      </c>
      <c r="K1140" s="225">
        <v>43200</v>
      </c>
      <c r="L1140" s="11">
        <v>5</v>
      </c>
      <c r="M1140" s="11">
        <v>53</v>
      </c>
      <c r="N1140" s="11" t="s">
        <v>413</v>
      </c>
      <c r="O1140" s="11">
        <v>6</v>
      </c>
      <c r="P1140" s="11" t="s">
        <v>541</v>
      </c>
      <c r="Q1140" s="11">
        <v>1049603928</v>
      </c>
      <c r="R1140" s="11" t="s">
        <v>478</v>
      </c>
      <c r="S1140" s="26">
        <v>10043385</v>
      </c>
      <c r="T1140" s="26"/>
      <c r="U1140" s="26"/>
      <c r="V1140" s="26">
        <v>10043385</v>
      </c>
      <c r="W1140" s="11" t="str">
        <f>VLOOKUP(MONTH(J1140),'PLANO DISPONIBILIDADES 28-04-20'!$W$2:$X$13,2,0)</f>
        <v>ABRIL</v>
      </c>
      <c r="X1140" s="11" t="str">
        <f>VLOOKUP(L1140,'PLANO PREDIS EJECUCIONES'!$J$2:$Y$217,16,0)</f>
        <v>3-3-1-15-07-43-7508-191</v>
      </c>
    </row>
    <row r="1141" spans="1:24" x14ac:dyDescent="0.25">
      <c r="A1141" s="11">
        <v>2018</v>
      </c>
      <c r="B1141" s="11">
        <v>136</v>
      </c>
      <c r="C1141" s="11">
        <v>1</v>
      </c>
      <c r="D1141" s="11" t="s">
        <v>601</v>
      </c>
      <c r="E1141" s="11" t="s">
        <v>890</v>
      </c>
      <c r="F1141" s="11" t="s">
        <v>890</v>
      </c>
      <c r="G1141" s="11" t="s">
        <v>542</v>
      </c>
      <c r="H1141" s="11">
        <v>0</v>
      </c>
      <c r="I1141" s="11">
        <v>160</v>
      </c>
      <c r="J1141" s="225">
        <v>43200</v>
      </c>
      <c r="K1141" s="225">
        <v>43200</v>
      </c>
      <c r="L1141" s="11">
        <v>60</v>
      </c>
      <c r="M1141" s="11">
        <v>52</v>
      </c>
      <c r="N1141" s="11" t="s">
        <v>491</v>
      </c>
      <c r="O1141" s="11">
        <v>60</v>
      </c>
      <c r="P1141" s="11" t="s">
        <v>541</v>
      </c>
      <c r="Q1141" s="11">
        <v>1030602070</v>
      </c>
      <c r="R1141" s="11" t="s">
        <v>490</v>
      </c>
      <c r="S1141" s="26">
        <v>2678236</v>
      </c>
      <c r="T1141" s="26"/>
      <c r="U1141" s="26"/>
      <c r="V1141" s="26">
        <v>2678236</v>
      </c>
      <c r="W1141" s="11" t="str">
        <f>VLOOKUP(MONTH(J1141),'PLANO DISPONIBILIDADES 28-04-20'!$W$2:$X$13,2,0)</f>
        <v>ABRIL</v>
      </c>
      <c r="X1141" s="11" t="str">
        <f>VLOOKUP(L1141,'PLANO PREDIS EJECUCIONES'!$J$2:$Y$217,16,0)</f>
        <v>3-3-1-15-07-43-7508-191</v>
      </c>
    </row>
    <row r="1142" spans="1:24" x14ac:dyDescent="0.25">
      <c r="A1142" s="11">
        <v>2018</v>
      </c>
      <c r="B1142" s="11">
        <v>136</v>
      </c>
      <c r="C1142" s="11">
        <v>1</v>
      </c>
      <c r="D1142" s="11" t="s">
        <v>601</v>
      </c>
      <c r="E1142" s="11" t="s">
        <v>890</v>
      </c>
      <c r="F1142" s="11" t="s">
        <v>890</v>
      </c>
      <c r="G1142" s="11" t="s">
        <v>542</v>
      </c>
      <c r="H1142" s="11">
        <v>0</v>
      </c>
      <c r="I1142" s="11">
        <v>161</v>
      </c>
      <c r="J1142" s="225">
        <v>43200</v>
      </c>
      <c r="K1142" s="225">
        <v>43200</v>
      </c>
      <c r="L1142" s="11">
        <v>55</v>
      </c>
      <c r="M1142" s="11">
        <v>51</v>
      </c>
      <c r="N1142" s="11" t="s">
        <v>413</v>
      </c>
      <c r="O1142" s="11">
        <v>59</v>
      </c>
      <c r="P1142" s="11" t="s">
        <v>543</v>
      </c>
      <c r="Q1142" s="11">
        <v>900046467</v>
      </c>
      <c r="R1142" s="11" t="s">
        <v>486</v>
      </c>
      <c r="S1142" s="26">
        <v>20088641</v>
      </c>
      <c r="T1142" s="26"/>
      <c r="U1142" s="26"/>
      <c r="V1142" s="26">
        <v>20088641</v>
      </c>
      <c r="W1142" s="11" t="str">
        <f>VLOOKUP(MONTH(J1142),'PLANO DISPONIBILIDADES 28-04-20'!$W$2:$X$13,2,0)</f>
        <v>ABRIL</v>
      </c>
      <c r="X1142" s="11" t="str">
        <f>VLOOKUP(L1142,'PLANO PREDIS EJECUCIONES'!$J$2:$Y$217,16,0)</f>
        <v>3-3-1-15-07-43-7508-191</v>
      </c>
    </row>
    <row r="1143" spans="1:24" x14ac:dyDescent="0.25">
      <c r="A1143" s="11">
        <v>2018</v>
      </c>
      <c r="B1143" s="11">
        <v>136</v>
      </c>
      <c r="C1143" s="11">
        <v>1</v>
      </c>
      <c r="D1143" s="11" t="s">
        <v>601</v>
      </c>
      <c r="E1143" s="11" t="s">
        <v>890</v>
      </c>
      <c r="F1143" s="11" t="s">
        <v>890</v>
      </c>
      <c r="G1143" s="11" t="s">
        <v>542</v>
      </c>
      <c r="H1143" s="11">
        <v>0</v>
      </c>
      <c r="I1143" s="11">
        <v>162</v>
      </c>
      <c r="J1143" s="225">
        <v>43200</v>
      </c>
      <c r="K1143" s="225">
        <v>43200</v>
      </c>
      <c r="L1143" s="11">
        <v>30</v>
      </c>
      <c r="M1143" s="11">
        <v>15</v>
      </c>
      <c r="N1143" s="11" t="s">
        <v>413</v>
      </c>
      <c r="O1143" s="11">
        <v>42</v>
      </c>
      <c r="P1143" s="11" t="s">
        <v>541</v>
      </c>
      <c r="Q1143" s="11">
        <v>60370762</v>
      </c>
      <c r="R1143" s="11" t="s">
        <v>480</v>
      </c>
      <c r="S1143" s="26">
        <v>12480000</v>
      </c>
      <c r="T1143" s="26"/>
      <c r="U1143" s="26"/>
      <c r="V1143" s="26">
        <v>12480000</v>
      </c>
      <c r="W1143" s="11" t="str">
        <f>VLOOKUP(MONTH(J1143),'PLANO DISPONIBILIDADES 28-04-20'!$W$2:$X$13,2,0)</f>
        <v>ABRIL</v>
      </c>
      <c r="X1143" s="11" t="str">
        <f>VLOOKUP(L1143,'PLANO PREDIS EJECUCIONES'!$J$2:$Y$217,16,0)</f>
        <v>3-3-1-15-07-43-7508-191</v>
      </c>
    </row>
    <row r="1144" spans="1:24" x14ac:dyDescent="0.25">
      <c r="A1144" s="11">
        <v>2018</v>
      </c>
      <c r="B1144" s="11">
        <v>136</v>
      </c>
      <c r="C1144" s="11">
        <v>1</v>
      </c>
      <c r="D1144" s="11" t="s">
        <v>601</v>
      </c>
      <c r="E1144" s="11" t="s">
        <v>890</v>
      </c>
      <c r="F1144" s="11" t="s">
        <v>890</v>
      </c>
      <c r="G1144" s="11" t="s">
        <v>542</v>
      </c>
      <c r="H1144" s="11">
        <v>0</v>
      </c>
      <c r="I1144" s="11">
        <v>164</v>
      </c>
      <c r="J1144" s="225">
        <v>43200</v>
      </c>
      <c r="K1144" s="225">
        <v>43200</v>
      </c>
      <c r="L1144" s="11">
        <v>4</v>
      </c>
      <c r="M1144" s="11">
        <v>54</v>
      </c>
      <c r="N1144" s="11" t="s">
        <v>413</v>
      </c>
      <c r="O1144" s="11">
        <v>5</v>
      </c>
      <c r="P1144" s="11" t="s">
        <v>541</v>
      </c>
      <c r="Q1144" s="11">
        <v>80097672</v>
      </c>
      <c r="R1144" s="11" t="s">
        <v>477</v>
      </c>
      <c r="S1144" s="26">
        <v>10043385</v>
      </c>
      <c r="T1144" s="26"/>
      <c r="U1144" s="26"/>
      <c r="V1144" s="26">
        <v>10043385</v>
      </c>
      <c r="W1144" s="11" t="str">
        <f>VLOOKUP(MONTH(J1144),'PLANO DISPONIBILIDADES 28-04-20'!$W$2:$X$13,2,0)</f>
        <v>ABRIL</v>
      </c>
      <c r="X1144" s="11" t="str">
        <f>VLOOKUP(L1144,'PLANO PREDIS EJECUCIONES'!$J$2:$Y$217,16,0)</f>
        <v>3-3-1-15-07-43-7508-191</v>
      </c>
    </row>
    <row r="1145" spans="1:24" x14ac:dyDescent="0.25">
      <c r="A1145" s="11">
        <v>2018</v>
      </c>
      <c r="B1145" s="11">
        <v>136</v>
      </c>
      <c r="C1145" s="11">
        <v>1</v>
      </c>
      <c r="D1145" s="11" t="s">
        <v>601</v>
      </c>
      <c r="E1145" s="11" t="s">
        <v>890</v>
      </c>
      <c r="F1145" s="11" t="s">
        <v>890</v>
      </c>
      <c r="G1145" s="11" t="s">
        <v>542</v>
      </c>
      <c r="H1145" s="11">
        <v>0</v>
      </c>
      <c r="I1145" s="11">
        <v>181</v>
      </c>
      <c r="J1145" s="225">
        <v>43202</v>
      </c>
      <c r="K1145" s="225">
        <v>43202</v>
      </c>
      <c r="L1145" s="11">
        <v>50</v>
      </c>
      <c r="M1145" s="11">
        <v>75</v>
      </c>
      <c r="N1145" s="11" t="s">
        <v>413</v>
      </c>
      <c r="O1145" s="11">
        <v>51</v>
      </c>
      <c r="P1145" s="11" t="s">
        <v>541</v>
      </c>
      <c r="Q1145" s="11">
        <v>94460645</v>
      </c>
      <c r="R1145" s="11" t="s">
        <v>483</v>
      </c>
      <c r="S1145" s="26">
        <v>6695590</v>
      </c>
      <c r="T1145" s="26"/>
      <c r="U1145" s="26"/>
      <c r="V1145" s="26">
        <v>6695590</v>
      </c>
      <c r="W1145" s="11" t="str">
        <f>VLOOKUP(MONTH(J1145),'PLANO DISPONIBILIDADES 28-04-20'!$W$2:$X$13,2,0)</f>
        <v>ABRIL</v>
      </c>
      <c r="X1145" s="11" t="str">
        <f>VLOOKUP(L1145,'PLANO PREDIS EJECUCIONES'!$J$2:$Y$217,16,0)</f>
        <v>3-3-1-15-07-43-7508-191</v>
      </c>
    </row>
    <row r="1146" spans="1:24" x14ac:dyDescent="0.25">
      <c r="A1146" s="11">
        <v>2018</v>
      </c>
      <c r="B1146" s="11">
        <v>136</v>
      </c>
      <c r="C1146" s="11">
        <v>1</v>
      </c>
      <c r="D1146" s="11" t="s">
        <v>601</v>
      </c>
      <c r="E1146" s="11" t="s">
        <v>890</v>
      </c>
      <c r="F1146" s="11" t="s">
        <v>890</v>
      </c>
      <c r="G1146" s="11" t="s">
        <v>542</v>
      </c>
      <c r="H1146" s="11">
        <v>0</v>
      </c>
      <c r="I1146" s="11">
        <v>182</v>
      </c>
      <c r="J1146" s="225">
        <v>43202</v>
      </c>
      <c r="K1146" s="225">
        <v>43202</v>
      </c>
      <c r="L1146" s="11">
        <v>32</v>
      </c>
      <c r="M1146" s="11">
        <v>59</v>
      </c>
      <c r="N1146" s="11" t="s">
        <v>413</v>
      </c>
      <c r="O1146" s="11">
        <v>32</v>
      </c>
      <c r="P1146" s="11" t="s">
        <v>541</v>
      </c>
      <c r="Q1146" s="11">
        <v>30742793</v>
      </c>
      <c r="R1146" s="11" t="s">
        <v>481</v>
      </c>
      <c r="S1146" s="26">
        <v>6026031</v>
      </c>
      <c r="T1146" s="26"/>
      <c r="U1146" s="26"/>
      <c r="V1146" s="26">
        <v>6026031</v>
      </c>
      <c r="W1146" s="11" t="str">
        <f>VLOOKUP(MONTH(J1146),'PLANO DISPONIBILIDADES 28-04-20'!$W$2:$X$13,2,0)</f>
        <v>ABRIL</v>
      </c>
      <c r="X1146" s="11" t="str">
        <f>VLOOKUP(L1146,'PLANO PREDIS EJECUCIONES'!$J$2:$Y$217,16,0)</f>
        <v>3-3-1-15-07-43-7508-191</v>
      </c>
    </row>
    <row r="1147" spans="1:24" x14ac:dyDescent="0.25">
      <c r="A1147" s="11">
        <v>2018</v>
      </c>
      <c r="B1147" s="11">
        <v>136</v>
      </c>
      <c r="C1147" s="11">
        <v>1</v>
      </c>
      <c r="D1147" s="11" t="s">
        <v>601</v>
      </c>
      <c r="E1147" s="11" t="s">
        <v>890</v>
      </c>
      <c r="F1147" s="11" t="s">
        <v>890</v>
      </c>
      <c r="G1147" s="11" t="s">
        <v>542</v>
      </c>
      <c r="H1147" s="11">
        <v>0</v>
      </c>
      <c r="I1147" s="11">
        <v>183</v>
      </c>
      <c r="J1147" s="225">
        <v>43202</v>
      </c>
      <c r="K1147" s="225">
        <v>43202</v>
      </c>
      <c r="L1147" s="11">
        <v>15</v>
      </c>
      <c r="M1147" s="11">
        <v>56</v>
      </c>
      <c r="N1147" s="11" t="s">
        <v>413</v>
      </c>
      <c r="O1147" s="11">
        <v>13</v>
      </c>
      <c r="P1147" s="11" t="s">
        <v>541</v>
      </c>
      <c r="Q1147" s="11">
        <v>79573074</v>
      </c>
      <c r="R1147" s="11" t="s">
        <v>479</v>
      </c>
      <c r="S1147" s="26">
        <v>10043385</v>
      </c>
      <c r="T1147" s="26"/>
      <c r="U1147" s="26"/>
      <c r="V1147" s="26">
        <v>10043385</v>
      </c>
      <c r="W1147" s="11" t="str">
        <f>VLOOKUP(MONTH(J1147),'PLANO DISPONIBILIDADES 28-04-20'!$W$2:$X$13,2,0)</f>
        <v>ABRIL</v>
      </c>
      <c r="X1147" s="11" t="str">
        <f>VLOOKUP(L1147,'PLANO PREDIS EJECUCIONES'!$J$2:$Y$217,16,0)</f>
        <v>3-3-1-15-07-43-7508-191</v>
      </c>
    </row>
    <row r="1148" spans="1:24" x14ac:dyDescent="0.25">
      <c r="A1148" s="11">
        <v>2018</v>
      </c>
      <c r="B1148" s="11">
        <v>136</v>
      </c>
      <c r="C1148" s="11">
        <v>1</v>
      </c>
      <c r="D1148" s="11" t="s">
        <v>601</v>
      </c>
      <c r="E1148" s="11" t="s">
        <v>890</v>
      </c>
      <c r="F1148" s="11" t="s">
        <v>890</v>
      </c>
      <c r="G1148" s="11" t="s">
        <v>542</v>
      </c>
      <c r="H1148" s="11">
        <v>0</v>
      </c>
      <c r="I1148" s="11">
        <v>188</v>
      </c>
      <c r="J1148" s="225">
        <v>43202</v>
      </c>
      <c r="K1148" s="225">
        <v>43202</v>
      </c>
      <c r="L1148" s="11">
        <v>67</v>
      </c>
      <c r="M1148" s="11">
        <v>62</v>
      </c>
      <c r="N1148" s="11" t="s">
        <v>491</v>
      </c>
      <c r="O1148" s="11">
        <v>50</v>
      </c>
      <c r="P1148" s="11" t="s">
        <v>541</v>
      </c>
      <c r="Q1148" s="11">
        <v>1014211359</v>
      </c>
      <c r="R1148" s="11" t="s">
        <v>492</v>
      </c>
      <c r="S1148" s="26">
        <v>3000000</v>
      </c>
      <c r="T1148" s="26">
        <v>3000000</v>
      </c>
      <c r="U1148" s="26"/>
      <c r="V1148" s="26"/>
      <c r="W1148" s="11" t="str">
        <f>VLOOKUP(MONTH(J1148),'PLANO DISPONIBILIDADES 28-04-20'!$W$2:$X$13,2,0)</f>
        <v>ABRIL</v>
      </c>
      <c r="X1148" s="11" t="str">
        <f>VLOOKUP(L1148,'PLANO PREDIS EJECUCIONES'!$J$2:$Y$217,16,0)</f>
        <v>3-3-1-15-07-43-7508-191</v>
      </c>
    </row>
    <row r="1149" spans="1:24" x14ac:dyDescent="0.25">
      <c r="A1149" s="11">
        <v>2018</v>
      </c>
      <c r="B1149" s="11">
        <v>136</v>
      </c>
      <c r="C1149" s="11">
        <v>1</v>
      </c>
      <c r="D1149" s="11" t="s">
        <v>601</v>
      </c>
      <c r="E1149" s="11" t="s">
        <v>890</v>
      </c>
      <c r="F1149" s="11" t="s">
        <v>890</v>
      </c>
      <c r="G1149" s="11" t="s">
        <v>542</v>
      </c>
      <c r="H1149" s="11">
        <v>0</v>
      </c>
      <c r="I1149" s="11">
        <v>190</v>
      </c>
      <c r="J1149" s="225">
        <v>43203</v>
      </c>
      <c r="K1149" s="225">
        <v>43203</v>
      </c>
      <c r="L1149" s="11">
        <v>67</v>
      </c>
      <c r="M1149" s="11">
        <v>62</v>
      </c>
      <c r="N1149" s="11" t="s">
        <v>491</v>
      </c>
      <c r="O1149" s="11">
        <v>50</v>
      </c>
      <c r="P1149" s="11" t="s">
        <v>541</v>
      </c>
      <c r="Q1149" s="11">
        <v>1014211359</v>
      </c>
      <c r="R1149" s="11" t="s">
        <v>492</v>
      </c>
      <c r="S1149" s="26">
        <v>3000000</v>
      </c>
      <c r="T1149" s="26"/>
      <c r="U1149" s="26"/>
      <c r="V1149" s="26">
        <v>3000000</v>
      </c>
      <c r="W1149" s="11" t="str">
        <f>VLOOKUP(MONTH(J1149),'PLANO DISPONIBILIDADES 28-04-20'!$W$2:$X$13,2,0)</f>
        <v>ABRIL</v>
      </c>
      <c r="X1149" s="11" t="str">
        <f>VLOOKUP(L1149,'PLANO PREDIS EJECUCIONES'!$J$2:$Y$217,16,0)</f>
        <v>3-3-1-15-07-43-7508-191</v>
      </c>
    </row>
    <row r="1150" spans="1:24" x14ac:dyDescent="0.25">
      <c r="A1150" s="11">
        <v>2018</v>
      </c>
      <c r="B1150" s="11">
        <v>136</v>
      </c>
      <c r="C1150" s="11">
        <v>1</v>
      </c>
      <c r="D1150" s="11" t="s">
        <v>601</v>
      </c>
      <c r="E1150" s="11" t="s">
        <v>890</v>
      </c>
      <c r="F1150" s="11" t="s">
        <v>890</v>
      </c>
      <c r="G1150" s="11" t="s">
        <v>542</v>
      </c>
      <c r="H1150" s="11">
        <v>0</v>
      </c>
      <c r="I1150" s="11">
        <v>192</v>
      </c>
      <c r="J1150" s="225">
        <v>43203</v>
      </c>
      <c r="K1150" s="225">
        <v>43203</v>
      </c>
      <c r="L1150" s="11">
        <v>51</v>
      </c>
      <c r="M1150" s="11">
        <v>58</v>
      </c>
      <c r="N1150" s="11" t="s">
        <v>413</v>
      </c>
      <c r="O1150" s="11">
        <v>53</v>
      </c>
      <c r="P1150" s="11" t="s">
        <v>541</v>
      </c>
      <c r="Q1150" s="11">
        <v>79772448</v>
      </c>
      <c r="R1150" s="11" t="s">
        <v>484</v>
      </c>
      <c r="S1150" s="26">
        <v>3000000</v>
      </c>
      <c r="T1150" s="26"/>
      <c r="U1150" s="26"/>
      <c r="V1150" s="26">
        <v>3000000</v>
      </c>
      <c r="W1150" s="11" t="str">
        <f>VLOOKUP(MONTH(J1150),'PLANO DISPONIBILIDADES 28-04-20'!$W$2:$X$13,2,0)</f>
        <v>ABRIL</v>
      </c>
      <c r="X1150" s="11" t="str">
        <f>VLOOKUP(L1150,'PLANO PREDIS EJECUCIONES'!$J$2:$Y$217,16,0)</f>
        <v>3-3-1-15-07-43-7508-191</v>
      </c>
    </row>
    <row r="1151" spans="1:24" x14ac:dyDescent="0.25">
      <c r="A1151" s="11">
        <v>2018</v>
      </c>
      <c r="B1151" s="11">
        <v>136</v>
      </c>
      <c r="C1151" s="11">
        <v>1</v>
      </c>
      <c r="D1151" s="11" t="s">
        <v>601</v>
      </c>
      <c r="E1151" s="11" t="s">
        <v>890</v>
      </c>
      <c r="F1151" s="11" t="s">
        <v>890</v>
      </c>
      <c r="G1151" s="11" t="s">
        <v>542</v>
      </c>
      <c r="H1151" s="11">
        <v>0</v>
      </c>
      <c r="I1151" s="11">
        <v>203</v>
      </c>
      <c r="J1151" s="225">
        <v>43215</v>
      </c>
      <c r="K1151" s="225">
        <v>43215</v>
      </c>
      <c r="L1151" s="11">
        <v>45</v>
      </c>
      <c r="M1151" s="11">
        <v>57</v>
      </c>
      <c r="N1151" s="11" t="s">
        <v>413</v>
      </c>
      <c r="O1151" s="11">
        <v>48</v>
      </c>
      <c r="P1151" s="11" t="s">
        <v>541</v>
      </c>
      <c r="Q1151" s="11">
        <v>25273125</v>
      </c>
      <c r="R1151" s="11" t="s">
        <v>482</v>
      </c>
      <c r="S1151" s="26">
        <v>4686913</v>
      </c>
      <c r="T1151" s="26"/>
      <c r="U1151" s="26"/>
      <c r="V1151" s="26">
        <v>4686913</v>
      </c>
      <c r="W1151" s="11" t="str">
        <f>VLOOKUP(MONTH(J1151),'PLANO DISPONIBILIDADES 28-04-20'!$W$2:$X$13,2,0)</f>
        <v>ABRIL</v>
      </c>
      <c r="X1151" s="11" t="str">
        <f>VLOOKUP(L1151,'PLANO PREDIS EJECUCIONES'!$J$2:$Y$217,16,0)</f>
        <v>3-3-1-15-07-43-7508-191</v>
      </c>
    </row>
    <row r="1152" spans="1:24" x14ac:dyDescent="0.25">
      <c r="A1152" s="11">
        <v>2018</v>
      </c>
      <c r="B1152" s="11">
        <v>136</v>
      </c>
      <c r="C1152" s="11">
        <v>1</v>
      </c>
      <c r="D1152" s="11" t="s">
        <v>601</v>
      </c>
      <c r="E1152" s="11" t="s">
        <v>890</v>
      </c>
      <c r="F1152" s="11" t="s">
        <v>890</v>
      </c>
      <c r="G1152" s="11" t="s">
        <v>542</v>
      </c>
      <c r="H1152" s="11">
        <v>0</v>
      </c>
      <c r="I1152" s="11">
        <v>204</v>
      </c>
      <c r="J1152" s="225">
        <v>43208</v>
      </c>
      <c r="K1152" s="225">
        <v>43208</v>
      </c>
      <c r="L1152" s="11">
        <v>56</v>
      </c>
      <c r="M1152" s="11">
        <v>61</v>
      </c>
      <c r="N1152" s="11" t="s">
        <v>413</v>
      </c>
      <c r="O1152" s="11">
        <v>52</v>
      </c>
      <c r="P1152" s="11" t="s">
        <v>541</v>
      </c>
      <c r="Q1152" s="11">
        <v>11322903</v>
      </c>
      <c r="R1152" s="11" t="s">
        <v>488</v>
      </c>
      <c r="S1152" s="26">
        <v>8034708</v>
      </c>
      <c r="T1152" s="26"/>
      <c r="U1152" s="26"/>
      <c r="V1152" s="26">
        <v>8034708</v>
      </c>
      <c r="W1152" s="11" t="str">
        <f>VLOOKUP(MONTH(J1152),'PLANO DISPONIBILIDADES 28-04-20'!$W$2:$X$13,2,0)</f>
        <v>ABRIL</v>
      </c>
      <c r="X1152" s="11" t="str">
        <f>VLOOKUP(L1152,'PLANO PREDIS EJECUCIONES'!$J$2:$Y$217,16,0)</f>
        <v>3-3-1-15-07-43-7508-191</v>
      </c>
    </row>
    <row r="1153" spans="1:24" x14ac:dyDescent="0.25">
      <c r="A1153" s="11">
        <v>2018</v>
      </c>
      <c r="B1153" s="11">
        <v>136</v>
      </c>
      <c r="C1153" s="11">
        <v>1</v>
      </c>
      <c r="D1153" s="11" t="s">
        <v>601</v>
      </c>
      <c r="E1153" s="11" t="s">
        <v>890</v>
      </c>
      <c r="F1153" s="11" t="s">
        <v>890</v>
      </c>
      <c r="G1153" s="11" t="s">
        <v>542</v>
      </c>
      <c r="H1153" s="11">
        <v>0</v>
      </c>
      <c r="I1153" s="11">
        <v>205</v>
      </c>
      <c r="J1153" s="225">
        <v>43213</v>
      </c>
      <c r="K1153" s="225">
        <v>43213</v>
      </c>
      <c r="L1153" s="11">
        <v>83</v>
      </c>
      <c r="M1153" s="11">
        <v>1</v>
      </c>
      <c r="N1153" s="11" t="s">
        <v>532</v>
      </c>
      <c r="O1153" s="11">
        <v>82</v>
      </c>
      <c r="P1153" s="11" t="s">
        <v>543</v>
      </c>
      <c r="Q1153" s="11">
        <v>800104672</v>
      </c>
      <c r="R1153" s="11" t="s">
        <v>531</v>
      </c>
      <c r="S1153" s="26">
        <v>234674997</v>
      </c>
      <c r="T1153" s="26"/>
      <c r="U1153" s="26"/>
      <c r="V1153" s="26">
        <v>234674997</v>
      </c>
      <c r="W1153" s="11" t="str">
        <f>VLOOKUP(MONTH(J1153),'PLANO DISPONIBILIDADES 28-04-20'!$W$2:$X$13,2,0)</f>
        <v>ABRIL</v>
      </c>
      <c r="X1153" s="11" t="str">
        <f>VLOOKUP(L1153,'PLANO PREDIS EJECUCIONES'!$J$2:$Y$217,16,0)</f>
        <v>3-3-1-15-07-43-7508-191</v>
      </c>
    </row>
    <row r="1154" spans="1:24" x14ac:dyDescent="0.25">
      <c r="A1154" s="11">
        <v>2018</v>
      </c>
      <c r="B1154" s="11">
        <v>136</v>
      </c>
      <c r="C1154" s="11">
        <v>1</v>
      </c>
      <c r="D1154" s="11" t="s">
        <v>601</v>
      </c>
      <c r="E1154" s="11" t="s">
        <v>890</v>
      </c>
      <c r="F1154" s="11" t="s">
        <v>890</v>
      </c>
      <c r="G1154" s="11" t="s">
        <v>542</v>
      </c>
      <c r="H1154" s="11">
        <v>0</v>
      </c>
      <c r="I1154" s="11">
        <v>206</v>
      </c>
      <c r="J1154" s="225">
        <v>43213</v>
      </c>
      <c r="K1154" s="225">
        <v>43213</v>
      </c>
      <c r="L1154" s="11">
        <v>82</v>
      </c>
      <c r="M1154" s="11">
        <v>2</v>
      </c>
      <c r="N1154" s="11" t="s">
        <v>529</v>
      </c>
      <c r="O1154" s="11">
        <v>83</v>
      </c>
      <c r="P1154" s="11" t="s">
        <v>543</v>
      </c>
      <c r="Q1154" s="11">
        <v>900883191</v>
      </c>
      <c r="R1154" s="11" t="s">
        <v>528</v>
      </c>
      <c r="S1154" s="26">
        <v>74594399</v>
      </c>
      <c r="T1154" s="26"/>
      <c r="U1154" s="26"/>
      <c r="V1154" s="26">
        <v>74594399</v>
      </c>
      <c r="W1154" s="11" t="str">
        <f>VLOOKUP(MONTH(J1154),'PLANO DISPONIBILIDADES 28-04-20'!$W$2:$X$13,2,0)</f>
        <v>ABRIL</v>
      </c>
      <c r="X1154" s="11" t="str">
        <f>VLOOKUP(L1154,'PLANO PREDIS EJECUCIONES'!$J$2:$Y$217,16,0)</f>
        <v>3-3-1-15-07-43-7508-191</v>
      </c>
    </row>
    <row r="1155" spans="1:24" x14ac:dyDescent="0.25">
      <c r="A1155" s="11">
        <v>2018</v>
      </c>
      <c r="B1155" s="11">
        <v>136</v>
      </c>
      <c r="C1155" s="11">
        <v>1</v>
      </c>
      <c r="D1155" s="11" t="s">
        <v>601</v>
      </c>
      <c r="E1155" s="11" t="s">
        <v>890</v>
      </c>
      <c r="F1155" s="11" t="s">
        <v>890</v>
      </c>
      <c r="G1155" s="11" t="s">
        <v>542</v>
      </c>
      <c r="H1155" s="11">
        <v>0</v>
      </c>
      <c r="I1155" s="11">
        <v>207</v>
      </c>
      <c r="J1155" s="225">
        <v>43214</v>
      </c>
      <c r="K1155" s="225">
        <v>43214</v>
      </c>
      <c r="L1155" s="11">
        <v>58</v>
      </c>
      <c r="M1155" s="11">
        <v>63</v>
      </c>
      <c r="N1155" s="11" t="s">
        <v>413</v>
      </c>
      <c r="O1155" s="11">
        <v>31</v>
      </c>
      <c r="P1155" s="11" t="s">
        <v>541</v>
      </c>
      <c r="Q1155" s="11">
        <v>79690681</v>
      </c>
      <c r="R1155" s="11" t="s">
        <v>489</v>
      </c>
      <c r="S1155" s="26">
        <v>223186</v>
      </c>
      <c r="T1155" s="26"/>
      <c r="U1155" s="26"/>
      <c r="V1155" s="26">
        <v>223186</v>
      </c>
      <c r="W1155" s="11" t="str">
        <f>VLOOKUP(MONTH(J1155),'PLANO DISPONIBILIDADES 28-04-20'!$W$2:$X$13,2,0)</f>
        <v>ABRIL</v>
      </c>
      <c r="X1155" s="11" t="str">
        <f>VLOOKUP(L1155,'PLANO PREDIS EJECUCIONES'!$J$2:$Y$217,16,0)</f>
        <v>3-3-1-15-07-43-7508-191</v>
      </c>
    </row>
    <row r="1156" spans="1:24" x14ac:dyDescent="0.25">
      <c r="A1156" s="11">
        <v>2018</v>
      </c>
      <c r="B1156" s="11">
        <v>136</v>
      </c>
      <c r="C1156" s="11">
        <v>1</v>
      </c>
      <c r="D1156" s="11" t="s">
        <v>601</v>
      </c>
      <c r="E1156" s="11" t="s">
        <v>890</v>
      </c>
      <c r="F1156" s="11" t="s">
        <v>890</v>
      </c>
      <c r="G1156" s="11" t="s">
        <v>542</v>
      </c>
      <c r="H1156" s="11">
        <v>0</v>
      </c>
      <c r="I1156" s="11">
        <v>208</v>
      </c>
      <c r="J1156" s="225">
        <v>43214</v>
      </c>
      <c r="K1156" s="225">
        <v>43214</v>
      </c>
      <c r="L1156" s="11">
        <v>58</v>
      </c>
      <c r="M1156" s="11">
        <v>63</v>
      </c>
      <c r="N1156" s="11" t="s">
        <v>413</v>
      </c>
      <c r="O1156" s="11">
        <v>31</v>
      </c>
      <c r="P1156" s="11" t="s">
        <v>541</v>
      </c>
      <c r="Q1156" s="11">
        <v>79690681</v>
      </c>
      <c r="R1156" s="11" t="s">
        <v>489</v>
      </c>
      <c r="S1156" s="26">
        <v>6695590</v>
      </c>
      <c r="T1156" s="26"/>
      <c r="U1156" s="26"/>
      <c r="V1156" s="26">
        <v>6695590</v>
      </c>
      <c r="W1156" s="11" t="str">
        <f>VLOOKUP(MONTH(J1156),'PLANO DISPONIBILIDADES 28-04-20'!$W$2:$X$13,2,0)</f>
        <v>ABRIL</v>
      </c>
      <c r="X1156" s="11" t="str">
        <f>VLOOKUP(L1156,'PLANO PREDIS EJECUCIONES'!$J$2:$Y$217,16,0)</f>
        <v>3-3-1-15-07-43-7508-191</v>
      </c>
    </row>
    <row r="1157" spans="1:24" x14ac:dyDescent="0.25">
      <c r="A1157" s="11">
        <v>2018</v>
      </c>
      <c r="B1157" s="11">
        <v>136</v>
      </c>
      <c r="C1157" s="11">
        <v>1</v>
      </c>
      <c r="D1157" s="11" t="s">
        <v>601</v>
      </c>
      <c r="E1157" s="11" t="s">
        <v>890</v>
      </c>
      <c r="F1157" s="11" t="s">
        <v>890</v>
      </c>
      <c r="G1157" s="11" t="s">
        <v>542</v>
      </c>
      <c r="H1157" s="11">
        <v>0</v>
      </c>
      <c r="I1157" s="11">
        <v>209</v>
      </c>
      <c r="J1157" s="225">
        <v>43213</v>
      </c>
      <c r="K1157" s="225">
        <v>43213</v>
      </c>
      <c r="L1157" s="11">
        <v>64</v>
      </c>
      <c r="M1157" s="11">
        <v>74</v>
      </c>
      <c r="N1157" s="11" t="s">
        <v>410</v>
      </c>
      <c r="O1157" s="11">
        <v>68</v>
      </c>
      <c r="P1157" s="11" t="s">
        <v>543</v>
      </c>
      <c r="Q1157" s="11">
        <v>800103052</v>
      </c>
      <c r="R1157" s="11" t="s">
        <v>409</v>
      </c>
      <c r="S1157" s="26">
        <v>98292220</v>
      </c>
      <c r="T1157" s="26"/>
      <c r="U1157" s="26"/>
      <c r="V1157" s="26">
        <v>98292220</v>
      </c>
      <c r="W1157" s="11" t="str">
        <f>VLOOKUP(MONTH(J1157),'PLANO DISPONIBILIDADES 28-04-20'!$W$2:$X$13,2,0)</f>
        <v>ABRIL</v>
      </c>
      <c r="X1157" s="11" t="str">
        <f>VLOOKUP(L1157,'PLANO PREDIS EJECUCIONES'!$J$2:$Y$217,16,0)</f>
        <v>3-3-1-15-07-43-7508-191</v>
      </c>
    </row>
    <row r="1158" spans="1:24" x14ac:dyDescent="0.25">
      <c r="A1158" s="11">
        <v>2018</v>
      </c>
      <c r="B1158" s="11">
        <v>136</v>
      </c>
      <c r="C1158" s="11">
        <v>1</v>
      </c>
      <c r="D1158" s="11" t="s">
        <v>601</v>
      </c>
      <c r="E1158" s="11" t="s">
        <v>890</v>
      </c>
      <c r="F1158" s="11" t="s">
        <v>890</v>
      </c>
      <c r="G1158" s="11" t="s">
        <v>542</v>
      </c>
      <c r="H1158" s="11">
        <v>0</v>
      </c>
      <c r="I1158" s="11">
        <v>225</v>
      </c>
      <c r="J1158" s="225">
        <v>43228</v>
      </c>
      <c r="K1158" s="225">
        <v>43228</v>
      </c>
      <c r="L1158" s="11">
        <v>51</v>
      </c>
      <c r="M1158" s="11">
        <v>58</v>
      </c>
      <c r="N1158" s="11" t="s">
        <v>413</v>
      </c>
      <c r="O1158" s="11">
        <v>53</v>
      </c>
      <c r="P1158" s="11" t="s">
        <v>541</v>
      </c>
      <c r="Q1158" s="11">
        <v>79772448</v>
      </c>
      <c r="R1158" s="11" t="s">
        <v>484</v>
      </c>
      <c r="S1158" s="26">
        <v>3000000</v>
      </c>
      <c r="T1158" s="26"/>
      <c r="U1158" s="26"/>
      <c r="V1158" s="26">
        <v>3000000</v>
      </c>
      <c r="W1158" s="11" t="str">
        <f>VLOOKUP(MONTH(J1158),'PLANO DISPONIBILIDADES 28-04-20'!$W$2:$X$13,2,0)</f>
        <v>MAYO</v>
      </c>
      <c r="X1158" s="11" t="str">
        <f>VLOOKUP(L1158,'PLANO PREDIS EJECUCIONES'!$J$2:$Y$217,16,0)</f>
        <v>3-3-1-15-07-43-7508-191</v>
      </c>
    </row>
    <row r="1159" spans="1:24" x14ac:dyDescent="0.25">
      <c r="A1159" s="11">
        <v>2018</v>
      </c>
      <c r="B1159" s="11">
        <v>136</v>
      </c>
      <c r="C1159" s="11">
        <v>1</v>
      </c>
      <c r="D1159" s="11" t="s">
        <v>601</v>
      </c>
      <c r="E1159" s="11" t="s">
        <v>890</v>
      </c>
      <c r="F1159" s="11" t="s">
        <v>890</v>
      </c>
      <c r="G1159" s="11" t="s">
        <v>542</v>
      </c>
      <c r="H1159" s="11">
        <v>0</v>
      </c>
      <c r="I1159" s="11">
        <v>226</v>
      </c>
      <c r="J1159" s="225">
        <v>43228</v>
      </c>
      <c r="K1159" s="225">
        <v>43228</v>
      </c>
      <c r="L1159" s="11">
        <v>30</v>
      </c>
      <c r="M1159" s="11">
        <v>15</v>
      </c>
      <c r="N1159" s="11" t="s">
        <v>413</v>
      </c>
      <c r="O1159" s="11">
        <v>42</v>
      </c>
      <c r="P1159" s="11" t="s">
        <v>541</v>
      </c>
      <c r="Q1159" s="11">
        <v>60370762</v>
      </c>
      <c r="R1159" s="11" t="s">
        <v>480</v>
      </c>
      <c r="S1159" s="26">
        <v>12480000</v>
      </c>
      <c r="T1159" s="26"/>
      <c r="U1159" s="26"/>
      <c r="V1159" s="26">
        <v>12480000</v>
      </c>
      <c r="W1159" s="11" t="str">
        <f>VLOOKUP(MONTH(J1159),'PLANO DISPONIBILIDADES 28-04-20'!$W$2:$X$13,2,0)</f>
        <v>MAYO</v>
      </c>
      <c r="X1159" s="11" t="str">
        <f>VLOOKUP(L1159,'PLANO PREDIS EJECUCIONES'!$J$2:$Y$217,16,0)</f>
        <v>3-3-1-15-07-43-7508-191</v>
      </c>
    </row>
    <row r="1160" spans="1:24" x14ac:dyDescent="0.25">
      <c r="A1160" s="11">
        <v>2018</v>
      </c>
      <c r="B1160" s="11">
        <v>136</v>
      </c>
      <c r="C1160" s="11">
        <v>1</v>
      </c>
      <c r="D1160" s="11" t="s">
        <v>601</v>
      </c>
      <c r="E1160" s="11" t="s">
        <v>890</v>
      </c>
      <c r="F1160" s="11" t="s">
        <v>890</v>
      </c>
      <c r="G1160" s="11" t="s">
        <v>542</v>
      </c>
      <c r="H1160" s="11">
        <v>0</v>
      </c>
      <c r="I1160" s="11">
        <v>227</v>
      </c>
      <c r="J1160" s="225">
        <v>43228</v>
      </c>
      <c r="K1160" s="225">
        <v>43228</v>
      </c>
      <c r="L1160" s="11">
        <v>50</v>
      </c>
      <c r="M1160" s="11">
        <v>75</v>
      </c>
      <c r="N1160" s="11" t="s">
        <v>413</v>
      </c>
      <c r="O1160" s="11">
        <v>51</v>
      </c>
      <c r="P1160" s="11" t="s">
        <v>541</v>
      </c>
      <c r="Q1160" s="11">
        <v>94460645</v>
      </c>
      <c r="R1160" s="11" t="s">
        <v>483</v>
      </c>
      <c r="S1160" s="26">
        <v>6695590</v>
      </c>
      <c r="T1160" s="26"/>
      <c r="U1160" s="26"/>
      <c r="V1160" s="26">
        <v>6695590</v>
      </c>
      <c r="W1160" s="11" t="str">
        <f>VLOOKUP(MONTH(J1160),'PLANO DISPONIBILIDADES 28-04-20'!$W$2:$X$13,2,0)</f>
        <v>MAYO</v>
      </c>
      <c r="X1160" s="11" t="str">
        <f>VLOOKUP(L1160,'PLANO PREDIS EJECUCIONES'!$J$2:$Y$217,16,0)</f>
        <v>3-3-1-15-07-43-7508-191</v>
      </c>
    </row>
    <row r="1161" spans="1:24" x14ac:dyDescent="0.25">
      <c r="A1161" s="11">
        <v>2018</v>
      </c>
      <c r="B1161" s="11">
        <v>136</v>
      </c>
      <c r="C1161" s="11">
        <v>1</v>
      </c>
      <c r="D1161" s="11" t="s">
        <v>601</v>
      </c>
      <c r="E1161" s="11" t="s">
        <v>890</v>
      </c>
      <c r="F1161" s="11" t="s">
        <v>890</v>
      </c>
      <c r="G1161" s="11" t="s">
        <v>542</v>
      </c>
      <c r="H1161" s="11">
        <v>0</v>
      </c>
      <c r="I1161" s="11">
        <v>228</v>
      </c>
      <c r="J1161" s="225">
        <v>43228</v>
      </c>
      <c r="K1161" s="225">
        <v>43228</v>
      </c>
      <c r="L1161" s="11">
        <v>15</v>
      </c>
      <c r="M1161" s="11">
        <v>56</v>
      </c>
      <c r="N1161" s="11" t="s">
        <v>413</v>
      </c>
      <c r="O1161" s="11">
        <v>13</v>
      </c>
      <c r="P1161" s="11" t="s">
        <v>541</v>
      </c>
      <c r="Q1161" s="11">
        <v>79573074</v>
      </c>
      <c r="R1161" s="11" t="s">
        <v>479</v>
      </c>
      <c r="S1161" s="26">
        <v>10043385</v>
      </c>
      <c r="T1161" s="26"/>
      <c r="U1161" s="26"/>
      <c r="V1161" s="26">
        <v>10043385</v>
      </c>
      <c r="W1161" s="11" t="str">
        <f>VLOOKUP(MONTH(J1161),'PLANO DISPONIBILIDADES 28-04-20'!$W$2:$X$13,2,0)</f>
        <v>MAYO</v>
      </c>
      <c r="X1161" s="11" t="str">
        <f>VLOOKUP(L1161,'PLANO PREDIS EJECUCIONES'!$J$2:$Y$217,16,0)</f>
        <v>3-3-1-15-07-43-7508-191</v>
      </c>
    </row>
    <row r="1162" spans="1:24" x14ac:dyDescent="0.25">
      <c r="A1162" s="11">
        <v>2018</v>
      </c>
      <c r="B1162" s="11">
        <v>136</v>
      </c>
      <c r="C1162" s="11">
        <v>1</v>
      </c>
      <c r="D1162" s="11" t="s">
        <v>601</v>
      </c>
      <c r="E1162" s="11" t="s">
        <v>890</v>
      </c>
      <c r="F1162" s="11" t="s">
        <v>890</v>
      </c>
      <c r="G1162" s="11" t="s">
        <v>542</v>
      </c>
      <c r="H1162" s="11">
        <v>0</v>
      </c>
      <c r="I1162" s="11">
        <v>229</v>
      </c>
      <c r="J1162" s="225">
        <v>43228</v>
      </c>
      <c r="K1162" s="225">
        <v>43228</v>
      </c>
      <c r="L1162" s="11">
        <v>5</v>
      </c>
      <c r="M1162" s="11">
        <v>53</v>
      </c>
      <c r="N1162" s="11" t="s">
        <v>413</v>
      </c>
      <c r="O1162" s="11">
        <v>6</v>
      </c>
      <c r="P1162" s="11" t="s">
        <v>541</v>
      </c>
      <c r="Q1162" s="11">
        <v>1049603928</v>
      </c>
      <c r="R1162" s="11" t="s">
        <v>478</v>
      </c>
      <c r="S1162" s="26">
        <v>10043385</v>
      </c>
      <c r="T1162" s="26"/>
      <c r="U1162" s="26"/>
      <c r="V1162" s="26">
        <v>10043385</v>
      </c>
      <c r="W1162" s="11" t="str">
        <f>VLOOKUP(MONTH(J1162),'PLANO DISPONIBILIDADES 28-04-20'!$W$2:$X$13,2,0)</f>
        <v>MAYO</v>
      </c>
      <c r="X1162" s="11" t="str">
        <f>VLOOKUP(L1162,'PLANO PREDIS EJECUCIONES'!$J$2:$Y$217,16,0)</f>
        <v>3-3-1-15-07-43-7508-191</v>
      </c>
    </row>
    <row r="1163" spans="1:24" x14ac:dyDescent="0.25">
      <c r="A1163" s="11">
        <v>2018</v>
      </c>
      <c r="B1163" s="11">
        <v>136</v>
      </c>
      <c r="C1163" s="11">
        <v>1</v>
      </c>
      <c r="D1163" s="11" t="s">
        <v>601</v>
      </c>
      <c r="E1163" s="11" t="s">
        <v>890</v>
      </c>
      <c r="F1163" s="11" t="s">
        <v>890</v>
      </c>
      <c r="G1163" s="11" t="s">
        <v>542</v>
      </c>
      <c r="H1163" s="11">
        <v>0</v>
      </c>
      <c r="I1163" s="11">
        <v>230</v>
      </c>
      <c r="J1163" s="225">
        <v>43228</v>
      </c>
      <c r="K1163" s="225">
        <v>43228</v>
      </c>
      <c r="L1163" s="11">
        <v>60</v>
      </c>
      <c r="M1163" s="11">
        <v>52</v>
      </c>
      <c r="N1163" s="11" t="s">
        <v>491</v>
      </c>
      <c r="O1163" s="11">
        <v>60</v>
      </c>
      <c r="P1163" s="11" t="s">
        <v>541</v>
      </c>
      <c r="Q1163" s="11">
        <v>1030602070</v>
      </c>
      <c r="R1163" s="11" t="s">
        <v>490</v>
      </c>
      <c r="S1163" s="26">
        <v>2678236</v>
      </c>
      <c r="T1163" s="26"/>
      <c r="U1163" s="26"/>
      <c r="V1163" s="26">
        <v>2678236</v>
      </c>
      <c r="W1163" s="11" t="str">
        <f>VLOOKUP(MONTH(J1163),'PLANO DISPONIBILIDADES 28-04-20'!$W$2:$X$13,2,0)</f>
        <v>MAYO</v>
      </c>
      <c r="X1163" s="11" t="str">
        <f>VLOOKUP(L1163,'PLANO PREDIS EJECUCIONES'!$J$2:$Y$217,16,0)</f>
        <v>3-3-1-15-07-43-7508-191</v>
      </c>
    </row>
    <row r="1164" spans="1:24" x14ac:dyDescent="0.25">
      <c r="A1164" s="11">
        <v>2018</v>
      </c>
      <c r="B1164" s="11">
        <v>136</v>
      </c>
      <c r="C1164" s="11">
        <v>1</v>
      </c>
      <c r="D1164" s="11" t="s">
        <v>601</v>
      </c>
      <c r="E1164" s="11" t="s">
        <v>890</v>
      </c>
      <c r="F1164" s="11" t="s">
        <v>890</v>
      </c>
      <c r="G1164" s="11" t="s">
        <v>542</v>
      </c>
      <c r="H1164" s="11">
        <v>0</v>
      </c>
      <c r="I1164" s="11">
        <v>249</v>
      </c>
      <c r="J1164" s="225">
        <v>43230</v>
      </c>
      <c r="K1164" s="225">
        <v>43230</v>
      </c>
      <c r="L1164" s="11">
        <v>4</v>
      </c>
      <c r="M1164" s="11">
        <v>54</v>
      </c>
      <c r="N1164" s="11" t="s">
        <v>413</v>
      </c>
      <c r="O1164" s="11">
        <v>5</v>
      </c>
      <c r="P1164" s="11" t="s">
        <v>541</v>
      </c>
      <c r="Q1164" s="11">
        <v>80097672</v>
      </c>
      <c r="R1164" s="11" t="s">
        <v>477</v>
      </c>
      <c r="S1164" s="26">
        <v>10043385</v>
      </c>
      <c r="T1164" s="26"/>
      <c r="U1164" s="26"/>
      <c r="V1164" s="26">
        <v>10043385</v>
      </c>
      <c r="W1164" s="11" t="str">
        <f>VLOOKUP(MONTH(J1164),'PLANO DISPONIBILIDADES 28-04-20'!$W$2:$X$13,2,0)</f>
        <v>MAYO</v>
      </c>
      <c r="X1164" s="11" t="str">
        <f>VLOOKUP(L1164,'PLANO PREDIS EJECUCIONES'!$J$2:$Y$217,16,0)</f>
        <v>3-3-1-15-07-43-7508-191</v>
      </c>
    </row>
    <row r="1165" spans="1:24" x14ac:dyDescent="0.25">
      <c r="A1165" s="11">
        <v>2018</v>
      </c>
      <c r="B1165" s="11">
        <v>136</v>
      </c>
      <c r="C1165" s="11">
        <v>1</v>
      </c>
      <c r="D1165" s="11" t="s">
        <v>601</v>
      </c>
      <c r="E1165" s="11" t="s">
        <v>890</v>
      </c>
      <c r="F1165" s="11" t="s">
        <v>890</v>
      </c>
      <c r="G1165" s="11" t="s">
        <v>542</v>
      </c>
      <c r="H1165" s="11">
        <v>0</v>
      </c>
      <c r="I1165" s="11">
        <v>250</v>
      </c>
      <c r="J1165" s="225">
        <v>43230</v>
      </c>
      <c r="K1165" s="225">
        <v>43230</v>
      </c>
      <c r="L1165" s="11">
        <v>3</v>
      </c>
      <c r="M1165" s="11">
        <v>55</v>
      </c>
      <c r="N1165" s="11" t="s">
        <v>413</v>
      </c>
      <c r="O1165" s="11">
        <v>4</v>
      </c>
      <c r="P1165" s="11" t="s">
        <v>541</v>
      </c>
      <c r="Q1165" s="11">
        <v>80019562</v>
      </c>
      <c r="R1165" s="11" t="s">
        <v>475</v>
      </c>
      <c r="S1165" s="26">
        <v>10043385</v>
      </c>
      <c r="T1165" s="26"/>
      <c r="U1165" s="26"/>
      <c r="V1165" s="26">
        <v>10043385</v>
      </c>
      <c r="W1165" s="11" t="str">
        <f>VLOOKUP(MONTH(J1165),'PLANO DISPONIBILIDADES 28-04-20'!$W$2:$X$13,2,0)</f>
        <v>MAYO</v>
      </c>
      <c r="X1165" s="11" t="str">
        <f>VLOOKUP(L1165,'PLANO PREDIS EJECUCIONES'!$J$2:$Y$217,16,0)</f>
        <v>3-3-1-15-07-43-7508-191</v>
      </c>
    </row>
    <row r="1166" spans="1:24" x14ac:dyDescent="0.25">
      <c r="A1166" s="11">
        <v>2018</v>
      </c>
      <c r="B1166" s="11">
        <v>136</v>
      </c>
      <c r="C1166" s="11">
        <v>1</v>
      </c>
      <c r="D1166" s="11" t="s">
        <v>601</v>
      </c>
      <c r="E1166" s="11" t="s">
        <v>890</v>
      </c>
      <c r="F1166" s="11" t="s">
        <v>890</v>
      </c>
      <c r="G1166" s="11" t="s">
        <v>542</v>
      </c>
      <c r="H1166" s="11">
        <v>0</v>
      </c>
      <c r="I1166" s="11">
        <v>251</v>
      </c>
      <c r="J1166" s="225">
        <v>43230</v>
      </c>
      <c r="K1166" s="225">
        <v>43230</v>
      </c>
      <c r="L1166" s="11">
        <v>67</v>
      </c>
      <c r="M1166" s="11">
        <v>62</v>
      </c>
      <c r="N1166" s="11" t="s">
        <v>491</v>
      </c>
      <c r="O1166" s="11">
        <v>50</v>
      </c>
      <c r="P1166" s="11" t="s">
        <v>541</v>
      </c>
      <c r="Q1166" s="11">
        <v>1014211359</v>
      </c>
      <c r="R1166" s="11" t="s">
        <v>492</v>
      </c>
      <c r="S1166" s="26">
        <v>3000000</v>
      </c>
      <c r="T1166" s="26"/>
      <c r="U1166" s="26"/>
      <c r="V1166" s="26">
        <v>3000000</v>
      </c>
      <c r="W1166" s="11" t="str">
        <f>VLOOKUP(MONTH(J1166),'PLANO DISPONIBILIDADES 28-04-20'!$W$2:$X$13,2,0)</f>
        <v>MAYO</v>
      </c>
      <c r="X1166" s="11" t="str">
        <f>VLOOKUP(L1166,'PLANO PREDIS EJECUCIONES'!$J$2:$Y$217,16,0)</f>
        <v>3-3-1-15-07-43-7508-191</v>
      </c>
    </row>
    <row r="1167" spans="1:24" x14ac:dyDescent="0.25">
      <c r="A1167" s="11">
        <v>2018</v>
      </c>
      <c r="B1167" s="11">
        <v>136</v>
      </c>
      <c r="C1167" s="11">
        <v>1</v>
      </c>
      <c r="D1167" s="11" t="s">
        <v>601</v>
      </c>
      <c r="E1167" s="11" t="s">
        <v>890</v>
      </c>
      <c r="F1167" s="11" t="s">
        <v>890</v>
      </c>
      <c r="G1167" s="11" t="s">
        <v>542</v>
      </c>
      <c r="H1167" s="11">
        <v>0</v>
      </c>
      <c r="I1167" s="11">
        <v>252</v>
      </c>
      <c r="J1167" s="225">
        <v>43230</v>
      </c>
      <c r="K1167" s="225">
        <v>43230</v>
      </c>
      <c r="L1167" s="11">
        <v>55</v>
      </c>
      <c r="M1167" s="11">
        <v>51</v>
      </c>
      <c r="N1167" s="11" t="s">
        <v>413</v>
      </c>
      <c r="O1167" s="11">
        <v>59</v>
      </c>
      <c r="P1167" s="11" t="s">
        <v>543</v>
      </c>
      <c r="Q1167" s="11">
        <v>900046467</v>
      </c>
      <c r="R1167" s="11" t="s">
        <v>486</v>
      </c>
      <c r="S1167" s="26">
        <v>13624000</v>
      </c>
      <c r="T1167" s="26"/>
      <c r="U1167" s="26"/>
      <c r="V1167" s="26">
        <v>13624000</v>
      </c>
      <c r="W1167" s="11" t="str">
        <f>VLOOKUP(MONTH(J1167),'PLANO DISPONIBILIDADES 28-04-20'!$W$2:$X$13,2,0)</f>
        <v>MAYO</v>
      </c>
      <c r="X1167" s="11" t="str">
        <f>VLOOKUP(L1167,'PLANO PREDIS EJECUCIONES'!$J$2:$Y$217,16,0)</f>
        <v>3-3-1-15-07-43-7508-191</v>
      </c>
    </row>
    <row r="1168" spans="1:24" x14ac:dyDescent="0.25">
      <c r="A1168" s="11">
        <v>2018</v>
      </c>
      <c r="B1168" s="11">
        <v>136</v>
      </c>
      <c r="C1168" s="11">
        <v>1</v>
      </c>
      <c r="D1168" s="11" t="s">
        <v>601</v>
      </c>
      <c r="E1168" s="11" t="s">
        <v>890</v>
      </c>
      <c r="F1168" s="11" t="s">
        <v>890</v>
      </c>
      <c r="G1168" s="11" t="s">
        <v>542</v>
      </c>
      <c r="H1168" s="11">
        <v>0</v>
      </c>
      <c r="I1168" s="11">
        <v>263</v>
      </c>
      <c r="J1168" s="225">
        <v>43236</v>
      </c>
      <c r="K1168" s="225">
        <v>43236</v>
      </c>
      <c r="L1168" s="11">
        <v>32</v>
      </c>
      <c r="M1168" s="11">
        <v>59</v>
      </c>
      <c r="N1168" s="11" t="s">
        <v>413</v>
      </c>
      <c r="O1168" s="11">
        <v>32</v>
      </c>
      <c r="P1168" s="11" t="s">
        <v>541</v>
      </c>
      <c r="Q1168" s="11">
        <v>30742793</v>
      </c>
      <c r="R1168" s="11" t="s">
        <v>481</v>
      </c>
      <c r="S1168" s="26">
        <v>6026031</v>
      </c>
      <c r="T1168" s="26"/>
      <c r="U1168" s="26"/>
      <c r="V1168" s="26">
        <v>6026031</v>
      </c>
      <c r="W1168" s="11" t="str">
        <f>VLOOKUP(MONTH(J1168),'PLANO DISPONIBILIDADES 28-04-20'!$W$2:$X$13,2,0)</f>
        <v>MAYO</v>
      </c>
      <c r="X1168" s="11" t="str">
        <f>VLOOKUP(L1168,'PLANO PREDIS EJECUCIONES'!$J$2:$Y$217,16,0)</f>
        <v>3-3-1-15-07-43-7508-191</v>
      </c>
    </row>
    <row r="1169" spans="1:24" x14ac:dyDescent="0.25">
      <c r="A1169" s="11">
        <v>2018</v>
      </c>
      <c r="B1169" s="11">
        <v>136</v>
      </c>
      <c r="C1169" s="11">
        <v>1</v>
      </c>
      <c r="D1169" s="11" t="s">
        <v>601</v>
      </c>
      <c r="E1169" s="11" t="s">
        <v>890</v>
      </c>
      <c r="F1169" s="11" t="s">
        <v>890</v>
      </c>
      <c r="G1169" s="11" t="s">
        <v>542</v>
      </c>
      <c r="H1169" s="11">
        <v>0</v>
      </c>
      <c r="I1169" s="11">
        <v>269</v>
      </c>
      <c r="J1169" s="225">
        <v>43231</v>
      </c>
      <c r="K1169" s="225">
        <v>43231</v>
      </c>
      <c r="L1169" s="11">
        <v>45</v>
      </c>
      <c r="M1169" s="11">
        <v>57</v>
      </c>
      <c r="N1169" s="11" t="s">
        <v>413</v>
      </c>
      <c r="O1169" s="11">
        <v>48</v>
      </c>
      <c r="P1169" s="11" t="s">
        <v>541</v>
      </c>
      <c r="Q1169" s="11">
        <v>25273125</v>
      </c>
      <c r="R1169" s="11" t="s">
        <v>482</v>
      </c>
      <c r="S1169" s="26">
        <v>4686913</v>
      </c>
      <c r="T1169" s="26"/>
      <c r="U1169" s="26"/>
      <c r="V1169" s="26">
        <v>4686913</v>
      </c>
      <c r="W1169" s="11" t="str">
        <f>VLOOKUP(MONTH(J1169),'PLANO DISPONIBILIDADES 28-04-20'!$W$2:$X$13,2,0)</f>
        <v>MAYO</v>
      </c>
      <c r="X1169" s="11" t="str">
        <f>VLOOKUP(L1169,'PLANO PREDIS EJECUCIONES'!$J$2:$Y$217,16,0)</f>
        <v>3-3-1-15-07-43-7508-191</v>
      </c>
    </row>
    <row r="1170" spans="1:24" x14ac:dyDescent="0.25">
      <c r="A1170" s="11">
        <v>2018</v>
      </c>
      <c r="B1170" s="11">
        <v>136</v>
      </c>
      <c r="C1170" s="11">
        <v>1</v>
      </c>
      <c r="D1170" s="11" t="s">
        <v>601</v>
      </c>
      <c r="E1170" s="11" t="s">
        <v>890</v>
      </c>
      <c r="F1170" s="11" t="s">
        <v>890</v>
      </c>
      <c r="G1170" s="11" t="s">
        <v>542</v>
      </c>
      <c r="H1170" s="11">
        <v>0</v>
      </c>
      <c r="I1170" s="11">
        <v>275</v>
      </c>
      <c r="J1170" s="225">
        <v>43236</v>
      </c>
      <c r="K1170" s="225">
        <v>43236</v>
      </c>
      <c r="L1170" s="11">
        <v>58</v>
      </c>
      <c r="M1170" s="11">
        <v>63</v>
      </c>
      <c r="N1170" s="11" t="s">
        <v>413</v>
      </c>
      <c r="O1170" s="11">
        <v>31</v>
      </c>
      <c r="P1170" s="11" t="s">
        <v>541</v>
      </c>
      <c r="Q1170" s="11">
        <v>79690681</v>
      </c>
      <c r="R1170" s="11" t="s">
        <v>489</v>
      </c>
      <c r="S1170" s="26">
        <v>6695590</v>
      </c>
      <c r="T1170" s="26"/>
      <c r="U1170" s="26"/>
      <c r="V1170" s="26">
        <v>6695590</v>
      </c>
      <c r="W1170" s="11" t="str">
        <f>VLOOKUP(MONTH(J1170),'PLANO DISPONIBILIDADES 28-04-20'!$W$2:$X$13,2,0)</f>
        <v>MAYO</v>
      </c>
      <c r="X1170" s="11" t="str">
        <f>VLOOKUP(L1170,'PLANO PREDIS EJECUCIONES'!$J$2:$Y$217,16,0)</f>
        <v>3-3-1-15-07-43-7508-191</v>
      </c>
    </row>
    <row r="1171" spans="1:24" x14ac:dyDescent="0.25">
      <c r="A1171" s="11">
        <v>2018</v>
      </c>
      <c r="B1171" s="11">
        <v>136</v>
      </c>
      <c r="C1171" s="11">
        <v>1</v>
      </c>
      <c r="D1171" s="11" t="s">
        <v>601</v>
      </c>
      <c r="E1171" s="11" t="s">
        <v>890</v>
      </c>
      <c r="F1171" s="11" t="s">
        <v>890</v>
      </c>
      <c r="G1171" s="11" t="s">
        <v>542</v>
      </c>
      <c r="H1171" s="11">
        <v>0</v>
      </c>
      <c r="I1171" s="11">
        <v>277</v>
      </c>
      <c r="J1171" s="225">
        <v>43236</v>
      </c>
      <c r="K1171" s="225">
        <v>43236</v>
      </c>
      <c r="L1171" s="11">
        <v>56</v>
      </c>
      <c r="M1171" s="11">
        <v>61</v>
      </c>
      <c r="N1171" s="11" t="s">
        <v>413</v>
      </c>
      <c r="O1171" s="11">
        <v>52</v>
      </c>
      <c r="P1171" s="11" t="s">
        <v>541</v>
      </c>
      <c r="Q1171" s="11">
        <v>11322903</v>
      </c>
      <c r="R1171" s="11" t="s">
        <v>488</v>
      </c>
      <c r="S1171" s="26">
        <v>8034708</v>
      </c>
      <c r="T1171" s="26"/>
      <c r="U1171" s="26"/>
      <c r="V1171" s="26">
        <v>8034708</v>
      </c>
      <c r="W1171" s="11" t="str">
        <f>VLOOKUP(MONTH(J1171),'PLANO DISPONIBILIDADES 28-04-20'!$W$2:$X$13,2,0)</f>
        <v>MAYO</v>
      </c>
      <c r="X1171" s="11" t="str">
        <f>VLOOKUP(L1171,'PLANO PREDIS EJECUCIONES'!$J$2:$Y$217,16,0)</f>
        <v>3-3-1-15-07-43-7508-191</v>
      </c>
    </row>
    <row r="1172" spans="1:24" x14ac:dyDescent="0.25">
      <c r="A1172" s="11">
        <v>2018</v>
      </c>
      <c r="B1172" s="11">
        <v>136</v>
      </c>
      <c r="C1172" s="11">
        <v>1</v>
      </c>
      <c r="D1172" s="11" t="s">
        <v>601</v>
      </c>
      <c r="E1172" s="11" t="s">
        <v>890</v>
      </c>
      <c r="F1172" s="11" t="s">
        <v>890</v>
      </c>
      <c r="G1172" s="11" t="s">
        <v>542</v>
      </c>
      <c r="H1172" s="11">
        <v>0</v>
      </c>
      <c r="I1172" s="11">
        <v>282</v>
      </c>
      <c r="J1172" s="225">
        <v>43243</v>
      </c>
      <c r="K1172" s="225">
        <v>43243</v>
      </c>
      <c r="L1172" s="11">
        <v>82</v>
      </c>
      <c r="M1172" s="11">
        <v>2</v>
      </c>
      <c r="N1172" s="11" t="s">
        <v>529</v>
      </c>
      <c r="O1172" s="11">
        <v>83</v>
      </c>
      <c r="P1172" s="11" t="s">
        <v>543</v>
      </c>
      <c r="Q1172" s="11">
        <v>900883191</v>
      </c>
      <c r="R1172" s="11" t="s">
        <v>528</v>
      </c>
      <c r="S1172" s="26">
        <v>43513400</v>
      </c>
      <c r="T1172" s="26"/>
      <c r="U1172" s="26"/>
      <c r="V1172" s="26">
        <v>43513400</v>
      </c>
      <c r="W1172" s="11" t="str">
        <f>VLOOKUP(MONTH(J1172),'PLANO DISPONIBILIDADES 28-04-20'!$W$2:$X$13,2,0)</f>
        <v>MAYO</v>
      </c>
      <c r="X1172" s="11" t="str">
        <f>VLOOKUP(L1172,'PLANO PREDIS EJECUCIONES'!$J$2:$Y$217,16,0)</f>
        <v>3-3-1-15-07-43-7508-191</v>
      </c>
    </row>
    <row r="1173" spans="1:24" x14ac:dyDescent="0.25">
      <c r="A1173" s="11">
        <v>2018</v>
      </c>
      <c r="B1173" s="11">
        <v>136</v>
      </c>
      <c r="C1173" s="11">
        <v>1</v>
      </c>
      <c r="D1173" s="11" t="s">
        <v>601</v>
      </c>
      <c r="E1173" s="11" t="s">
        <v>890</v>
      </c>
      <c r="F1173" s="11" t="s">
        <v>890</v>
      </c>
      <c r="G1173" s="11" t="s">
        <v>542</v>
      </c>
      <c r="H1173" s="11">
        <v>0</v>
      </c>
      <c r="I1173" s="11">
        <v>324</v>
      </c>
      <c r="J1173" s="225">
        <v>43263</v>
      </c>
      <c r="K1173" s="225">
        <v>43263</v>
      </c>
      <c r="L1173" s="11">
        <v>51</v>
      </c>
      <c r="M1173" s="11">
        <v>58</v>
      </c>
      <c r="N1173" s="11" t="s">
        <v>413</v>
      </c>
      <c r="O1173" s="11">
        <v>53</v>
      </c>
      <c r="P1173" s="11" t="s">
        <v>541</v>
      </c>
      <c r="Q1173" s="11">
        <v>79772448</v>
      </c>
      <c r="R1173" s="11" t="s">
        <v>484</v>
      </c>
      <c r="S1173" s="26">
        <v>3000000</v>
      </c>
      <c r="T1173" s="26"/>
      <c r="U1173" s="26"/>
      <c r="V1173" s="26">
        <v>3000000</v>
      </c>
      <c r="W1173" s="11" t="str">
        <f>VLOOKUP(MONTH(J1173),'PLANO DISPONIBILIDADES 28-04-20'!$W$2:$X$13,2,0)</f>
        <v>JUNIO</v>
      </c>
      <c r="X1173" s="11" t="str">
        <f>VLOOKUP(L1173,'PLANO PREDIS EJECUCIONES'!$J$2:$Y$217,16,0)</f>
        <v>3-3-1-15-07-43-7508-191</v>
      </c>
    </row>
    <row r="1174" spans="1:24" x14ac:dyDescent="0.25">
      <c r="A1174" s="11">
        <v>2018</v>
      </c>
      <c r="B1174" s="11">
        <v>136</v>
      </c>
      <c r="C1174" s="11">
        <v>1</v>
      </c>
      <c r="D1174" s="11" t="s">
        <v>601</v>
      </c>
      <c r="E1174" s="11" t="s">
        <v>890</v>
      </c>
      <c r="F1174" s="11" t="s">
        <v>890</v>
      </c>
      <c r="G1174" s="11" t="s">
        <v>542</v>
      </c>
      <c r="H1174" s="11">
        <v>0</v>
      </c>
      <c r="I1174" s="11">
        <v>325</v>
      </c>
      <c r="J1174" s="225">
        <v>43263</v>
      </c>
      <c r="K1174" s="225">
        <v>43263</v>
      </c>
      <c r="L1174" s="11">
        <v>3</v>
      </c>
      <c r="M1174" s="11">
        <v>55</v>
      </c>
      <c r="N1174" s="11" t="s">
        <v>413</v>
      </c>
      <c r="O1174" s="11">
        <v>4</v>
      </c>
      <c r="P1174" s="11" t="s">
        <v>541</v>
      </c>
      <c r="Q1174" s="11">
        <v>80019562</v>
      </c>
      <c r="R1174" s="11" t="s">
        <v>475</v>
      </c>
      <c r="S1174" s="26">
        <v>10043385</v>
      </c>
      <c r="T1174" s="26"/>
      <c r="U1174" s="26"/>
      <c r="V1174" s="26">
        <v>10043385</v>
      </c>
      <c r="W1174" s="11" t="str">
        <f>VLOOKUP(MONTH(J1174),'PLANO DISPONIBILIDADES 28-04-20'!$W$2:$X$13,2,0)</f>
        <v>JUNIO</v>
      </c>
      <c r="X1174" s="11" t="str">
        <f>VLOOKUP(L1174,'PLANO PREDIS EJECUCIONES'!$J$2:$Y$217,16,0)</f>
        <v>3-3-1-15-07-43-7508-191</v>
      </c>
    </row>
    <row r="1175" spans="1:24" x14ac:dyDescent="0.25">
      <c r="A1175" s="11">
        <v>2018</v>
      </c>
      <c r="B1175" s="11">
        <v>136</v>
      </c>
      <c r="C1175" s="11">
        <v>1</v>
      </c>
      <c r="D1175" s="11" t="s">
        <v>601</v>
      </c>
      <c r="E1175" s="11" t="s">
        <v>890</v>
      </c>
      <c r="F1175" s="11" t="s">
        <v>890</v>
      </c>
      <c r="G1175" s="11" t="s">
        <v>542</v>
      </c>
      <c r="H1175" s="11">
        <v>0</v>
      </c>
      <c r="I1175" s="11">
        <v>326</v>
      </c>
      <c r="J1175" s="225">
        <v>43263</v>
      </c>
      <c r="K1175" s="225">
        <v>43263</v>
      </c>
      <c r="L1175" s="11">
        <v>15</v>
      </c>
      <c r="M1175" s="11">
        <v>56</v>
      </c>
      <c r="N1175" s="11" t="s">
        <v>413</v>
      </c>
      <c r="O1175" s="11">
        <v>13</v>
      </c>
      <c r="P1175" s="11" t="s">
        <v>541</v>
      </c>
      <c r="Q1175" s="11">
        <v>79573074</v>
      </c>
      <c r="R1175" s="11" t="s">
        <v>479</v>
      </c>
      <c r="S1175" s="26">
        <v>10043385</v>
      </c>
      <c r="T1175" s="26"/>
      <c r="U1175" s="26"/>
      <c r="V1175" s="26">
        <v>10043385</v>
      </c>
      <c r="W1175" s="11" t="str">
        <f>VLOOKUP(MONTH(J1175),'PLANO DISPONIBILIDADES 28-04-20'!$W$2:$X$13,2,0)</f>
        <v>JUNIO</v>
      </c>
      <c r="X1175" s="11" t="str">
        <f>VLOOKUP(L1175,'PLANO PREDIS EJECUCIONES'!$J$2:$Y$217,16,0)</f>
        <v>3-3-1-15-07-43-7508-191</v>
      </c>
    </row>
    <row r="1176" spans="1:24" x14ac:dyDescent="0.25">
      <c r="A1176" s="11">
        <v>2018</v>
      </c>
      <c r="B1176" s="11">
        <v>136</v>
      </c>
      <c r="C1176" s="11">
        <v>1</v>
      </c>
      <c r="D1176" s="11" t="s">
        <v>601</v>
      </c>
      <c r="E1176" s="11" t="s">
        <v>890</v>
      </c>
      <c r="F1176" s="11" t="s">
        <v>890</v>
      </c>
      <c r="G1176" s="11" t="s">
        <v>542</v>
      </c>
      <c r="H1176" s="11">
        <v>0</v>
      </c>
      <c r="I1176" s="11">
        <v>327</v>
      </c>
      <c r="J1176" s="225">
        <v>43263</v>
      </c>
      <c r="K1176" s="225">
        <v>43263</v>
      </c>
      <c r="L1176" s="11">
        <v>4</v>
      </c>
      <c r="M1176" s="11">
        <v>54</v>
      </c>
      <c r="N1176" s="11" t="s">
        <v>413</v>
      </c>
      <c r="O1176" s="11">
        <v>5</v>
      </c>
      <c r="P1176" s="11" t="s">
        <v>541</v>
      </c>
      <c r="Q1176" s="11">
        <v>80097672</v>
      </c>
      <c r="R1176" s="11" t="s">
        <v>477</v>
      </c>
      <c r="S1176" s="26">
        <v>10043385</v>
      </c>
      <c r="T1176" s="26"/>
      <c r="U1176" s="26"/>
      <c r="V1176" s="26">
        <v>10043385</v>
      </c>
      <c r="W1176" s="11" t="str">
        <f>VLOOKUP(MONTH(J1176),'PLANO DISPONIBILIDADES 28-04-20'!$W$2:$X$13,2,0)</f>
        <v>JUNIO</v>
      </c>
      <c r="X1176" s="11" t="str">
        <f>VLOOKUP(L1176,'PLANO PREDIS EJECUCIONES'!$J$2:$Y$217,16,0)</f>
        <v>3-3-1-15-07-43-7508-191</v>
      </c>
    </row>
    <row r="1177" spans="1:24" x14ac:dyDescent="0.25">
      <c r="A1177" s="11">
        <v>2018</v>
      </c>
      <c r="B1177" s="11">
        <v>136</v>
      </c>
      <c r="C1177" s="11">
        <v>1</v>
      </c>
      <c r="D1177" s="11" t="s">
        <v>601</v>
      </c>
      <c r="E1177" s="11" t="s">
        <v>890</v>
      </c>
      <c r="F1177" s="11" t="s">
        <v>890</v>
      </c>
      <c r="G1177" s="11" t="s">
        <v>542</v>
      </c>
      <c r="H1177" s="11">
        <v>0</v>
      </c>
      <c r="I1177" s="11">
        <v>328</v>
      </c>
      <c r="J1177" s="225">
        <v>43263</v>
      </c>
      <c r="K1177" s="225">
        <v>43263</v>
      </c>
      <c r="L1177" s="11">
        <v>55</v>
      </c>
      <c r="M1177" s="11">
        <v>51</v>
      </c>
      <c r="N1177" s="11" t="s">
        <v>413</v>
      </c>
      <c r="O1177" s="11">
        <v>59</v>
      </c>
      <c r="P1177" s="11" t="s">
        <v>543</v>
      </c>
      <c r="Q1177" s="11">
        <v>900046467</v>
      </c>
      <c r="R1177" s="11" t="s">
        <v>486</v>
      </c>
      <c r="S1177" s="26">
        <v>13624000</v>
      </c>
      <c r="T1177" s="26"/>
      <c r="U1177" s="26"/>
      <c r="V1177" s="26">
        <v>13624000</v>
      </c>
      <c r="W1177" s="11" t="str">
        <f>VLOOKUP(MONTH(J1177),'PLANO DISPONIBILIDADES 28-04-20'!$W$2:$X$13,2,0)</f>
        <v>JUNIO</v>
      </c>
      <c r="X1177" s="11" t="str">
        <f>VLOOKUP(L1177,'PLANO PREDIS EJECUCIONES'!$J$2:$Y$217,16,0)</f>
        <v>3-3-1-15-07-43-7508-191</v>
      </c>
    </row>
    <row r="1178" spans="1:24" x14ac:dyDescent="0.25">
      <c r="A1178" s="11">
        <v>2018</v>
      </c>
      <c r="B1178" s="11">
        <v>136</v>
      </c>
      <c r="C1178" s="11">
        <v>1</v>
      </c>
      <c r="D1178" s="11" t="s">
        <v>601</v>
      </c>
      <c r="E1178" s="11" t="s">
        <v>890</v>
      </c>
      <c r="F1178" s="11" t="s">
        <v>890</v>
      </c>
      <c r="G1178" s="11" t="s">
        <v>542</v>
      </c>
      <c r="H1178" s="11">
        <v>0</v>
      </c>
      <c r="I1178" s="11">
        <v>329</v>
      </c>
      <c r="J1178" s="225">
        <v>43263</v>
      </c>
      <c r="K1178" s="225">
        <v>43263</v>
      </c>
      <c r="L1178" s="11">
        <v>60</v>
      </c>
      <c r="M1178" s="11">
        <v>52</v>
      </c>
      <c r="N1178" s="11" t="s">
        <v>491</v>
      </c>
      <c r="O1178" s="11">
        <v>60</v>
      </c>
      <c r="P1178" s="11" t="s">
        <v>541</v>
      </c>
      <c r="Q1178" s="11">
        <v>1030602070</v>
      </c>
      <c r="R1178" s="11" t="s">
        <v>490</v>
      </c>
      <c r="S1178" s="26">
        <v>2678236</v>
      </c>
      <c r="T1178" s="26"/>
      <c r="U1178" s="26"/>
      <c r="V1178" s="26">
        <v>2678236</v>
      </c>
      <c r="W1178" s="11" t="str">
        <f>VLOOKUP(MONTH(J1178),'PLANO DISPONIBILIDADES 28-04-20'!$W$2:$X$13,2,0)</f>
        <v>JUNIO</v>
      </c>
      <c r="X1178" s="11" t="str">
        <f>VLOOKUP(L1178,'PLANO PREDIS EJECUCIONES'!$J$2:$Y$217,16,0)</f>
        <v>3-3-1-15-07-43-7508-191</v>
      </c>
    </row>
    <row r="1179" spans="1:24" x14ac:dyDescent="0.25">
      <c r="A1179" s="11">
        <v>2018</v>
      </c>
      <c r="B1179" s="11">
        <v>136</v>
      </c>
      <c r="C1179" s="11">
        <v>1</v>
      </c>
      <c r="D1179" s="11" t="s">
        <v>601</v>
      </c>
      <c r="E1179" s="11" t="s">
        <v>890</v>
      </c>
      <c r="F1179" s="11" t="s">
        <v>890</v>
      </c>
      <c r="G1179" s="11" t="s">
        <v>542</v>
      </c>
      <c r="H1179" s="11">
        <v>0</v>
      </c>
      <c r="I1179" s="11">
        <v>330</v>
      </c>
      <c r="J1179" s="225">
        <v>43263</v>
      </c>
      <c r="K1179" s="225">
        <v>43263</v>
      </c>
      <c r="L1179" s="11">
        <v>30</v>
      </c>
      <c r="M1179" s="11">
        <v>15</v>
      </c>
      <c r="N1179" s="11" t="s">
        <v>413</v>
      </c>
      <c r="O1179" s="11">
        <v>42</v>
      </c>
      <c r="P1179" s="11" t="s">
        <v>541</v>
      </c>
      <c r="Q1179" s="11">
        <v>60370762</v>
      </c>
      <c r="R1179" s="11" t="s">
        <v>480</v>
      </c>
      <c r="S1179" s="26">
        <v>12480000</v>
      </c>
      <c r="T1179" s="26"/>
      <c r="U1179" s="26"/>
      <c r="V1179" s="26">
        <v>12480000</v>
      </c>
      <c r="W1179" s="11" t="str">
        <f>VLOOKUP(MONTH(J1179),'PLANO DISPONIBILIDADES 28-04-20'!$W$2:$X$13,2,0)</f>
        <v>JUNIO</v>
      </c>
      <c r="X1179" s="11" t="str">
        <f>VLOOKUP(L1179,'PLANO PREDIS EJECUCIONES'!$J$2:$Y$217,16,0)</f>
        <v>3-3-1-15-07-43-7508-191</v>
      </c>
    </row>
    <row r="1180" spans="1:24" x14ac:dyDescent="0.25">
      <c r="A1180" s="11">
        <v>2018</v>
      </c>
      <c r="B1180" s="11">
        <v>136</v>
      </c>
      <c r="C1180" s="11">
        <v>1</v>
      </c>
      <c r="D1180" s="11" t="s">
        <v>601</v>
      </c>
      <c r="E1180" s="11" t="s">
        <v>890</v>
      </c>
      <c r="F1180" s="11" t="s">
        <v>890</v>
      </c>
      <c r="G1180" s="11" t="s">
        <v>542</v>
      </c>
      <c r="H1180" s="11">
        <v>0</v>
      </c>
      <c r="I1180" s="11">
        <v>331</v>
      </c>
      <c r="J1180" s="225">
        <v>43263</v>
      </c>
      <c r="K1180" s="225">
        <v>43263</v>
      </c>
      <c r="L1180" s="11">
        <v>5</v>
      </c>
      <c r="M1180" s="11">
        <v>53</v>
      </c>
      <c r="N1180" s="11" t="s">
        <v>413</v>
      </c>
      <c r="O1180" s="11">
        <v>6</v>
      </c>
      <c r="P1180" s="11" t="s">
        <v>541</v>
      </c>
      <c r="Q1180" s="11">
        <v>1049603928</v>
      </c>
      <c r="R1180" s="11" t="s">
        <v>478</v>
      </c>
      <c r="S1180" s="26">
        <v>10043385</v>
      </c>
      <c r="T1180" s="26"/>
      <c r="U1180" s="26"/>
      <c r="V1180" s="26">
        <v>10043385</v>
      </c>
      <c r="W1180" s="11" t="str">
        <f>VLOOKUP(MONTH(J1180),'PLANO DISPONIBILIDADES 28-04-20'!$W$2:$X$13,2,0)</f>
        <v>JUNIO</v>
      </c>
      <c r="X1180" s="11" t="str">
        <f>VLOOKUP(L1180,'PLANO PREDIS EJECUCIONES'!$J$2:$Y$217,16,0)</f>
        <v>3-3-1-15-07-43-7508-191</v>
      </c>
    </row>
    <row r="1181" spans="1:24" x14ac:dyDescent="0.25">
      <c r="A1181" s="11">
        <v>2018</v>
      </c>
      <c r="B1181" s="11">
        <v>136</v>
      </c>
      <c r="C1181" s="11">
        <v>1</v>
      </c>
      <c r="D1181" s="11" t="s">
        <v>601</v>
      </c>
      <c r="E1181" s="11" t="s">
        <v>890</v>
      </c>
      <c r="F1181" s="11" t="s">
        <v>890</v>
      </c>
      <c r="G1181" s="11" t="s">
        <v>542</v>
      </c>
      <c r="H1181" s="11">
        <v>0</v>
      </c>
      <c r="I1181" s="11">
        <v>332</v>
      </c>
      <c r="J1181" s="225">
        <v>43263</v>
      </c>
      <c r="K1181" s="225">
        <v>43263</v>
      </c>
      <c r="L1181" s="11">
        <v>45</v>
      </c>
      <c r="M1181" s="11">
        <v>57</v>
      </c>
      <c r="N1181" s="11" t="s">
        <v>413</v>
      </c>
      <c r="O1181" s="11">
        <v>48</v>
      </c>
      <c r="P1181" s="11" t="s">
        <v>541</v>
      </c>
      <c r="Q1181" s="11">
        <v>25273125</v>
      </c>
      <c r="R1181" s="11" t="s">
        <v>482</v>
      </c>
      <c r="S1181" s="26">
        <v>4686913</v>
      </c>
      <c r="T1181" s="26"/>
      <c r="U1181" s="26"/>
      <c r="V1181" s="26">
        <v>4686913</v>
      </c>
      <c r="W1181" s="11" t="str">
        <f>VLOOKUP(MONTH(J1181),'PLANO DISPONIBILIDADES 28-04-20'!$W$2:$X$13,2,0)</f>
        <v>JUNIO</v>
      </c>
      <c r="X1181" s="11" t="str">
        <f>VLOOKUP(L1181,'PLANO PREDIS EJECUCIONES'!$J$2:$Y$217,16,0)</f>
        <v>3-3-1-15-07-43-7508-191</v>
      </c>
    </row>
    <row r="1182" spans="1:24" x14ac:dyDescent="0.25">
      <c r="A1182" s="11">
        <v>2018</v>
      </c>
      <c r="B1182" s="11">
        <v>136</v>
      </c>
      <c r="C1182" s="11">
        <v>1</v>
      </c>
      <c r="D1182" s="11" t="s">
        <v>601</v>
      </c>
      <c r="E1182" s="11" t="s">
        <v>890</v>
      </c>
      <c r="F1182" s="11" t="s">
        <v>890</v>
      </c>
      <c r="G1182" s="11" t="s">
        <v>542</v>
      </c>
      <c r="H1182" s="11">
        <v>0</v>
      </c>
      <c r="I1182" s="11">
        <v>333</v>
      </c>
      <c r="J1182" s="225">
        <v>43269</v>
      </c>
      <c r="K1182" s="225">
        <v>43269</v>
      </c>
      <c r="L1182" s="11">
        <v>67</v>
      </c>
      <c r="M1182" s="11">
        <v>62</v>
      </c>
      <c r="N1182" s="11" t="s">
        <v>491</v>
      </c>
      <c r="O1182" s="11">
        <v>50</v>
      </c>
      <c r="P1182" s="11" t="s">
        <v>541</v>
      </c>
      <c r="Q1182" s="11">
        <v>1014211359</v>
      </c>
      <c r="R1182" s="11" t="s">
        <v>492</v>
      </c>
      <c r="S1182" s="26">
        <v>3000000</v>
      </c>
      <c r="T1182" s="26"/>
      <c r="U1182" s="26"/>
      <c r="V1182" s="26">
        <v>3000000</v>
      </c>
      <c r="W1182" s="11" t="str">
        <f>VLOOKUP(MONTH(J1182),'PLANO DISPONIBILIDADES 28-04-20'!$W$2:$X$13,2,0)</f>
        <v>JUNIO</v>
      </c>
      <c r="X1182" s="11" t="str">
        <f>VLOOKUP(L1182,'PLANO PREDIS EJECUCIONES'!$J$2:$Y$217,16,0)</f>
        <v>3-3-1-15-07-43-7508-191</v>
      </c>
    </row>
    <row r="1183" spans="1:24" x14ac:dyDescent="0.25">
      <c r="A1183" s="11">
        <v>2018</v>
      </c>
      <c r="B1183" s="11">
        <v>136</v>
      </c>
      <c r="C1183" s="11">
        <v>1</v>
      </c>
      <c r="D1183" s="11" t="s">
        <v>601</v>
      </c>
      <c r="E1183" s="11" t="s">
        <v>890</v>
      </c>
      <c r="F1183" s="11" t="s">
        <v>890</v>
      </c>
      <c r="G1183" s="11" t="s">
        <v>542</v>
      </c>
      <c r="H1183" s="11">
        <v>0</v>
      </c>
      <c r="I1183" s="11">
        <v>336</v>
      </c>
      <c r="J1183" s="225">
        <v>43269</v>
      </c>
      <c r="K1183" s="225">
        <v>43269</v>
      </c>
      <c r="L1183" s="11">
        <v>58</v>
      </c>
      <c r="M1183" s="11">
        <v>63</v>
      </c>
      <c r="N1183" s="11" t="s">
        <v>413</v>
      </c>
      <c r="O1183" s="11">
        <v>31</v>
      </c>
      <c r="P1183" s="11" t="s">
        <v>541</v>
      </c>
      <c r="Q1183" s="11">
        <v>79690681</v>
      </c>
      <c r="R1183" s="11" t="s">
        <v>489</v>
      </c>
      <c r="S1183" s="26">
        <v>6695590</v>
      </c>
      <c r="T1183" s="26"/>
      <c r="U1183" s="26"/>
      <c r="V1183" s="26">
        <v>6695590</v>
      </c>
      <c r="W1183" s="11" t="str">
        <f>VLOOKUP(MONTH(J1183),'PLANO DISPONIBILIDADES 28-04-20'!$W$2:$X$13,2,0)</f>
        <v>JUNIO</v>
      </c>
      <c r="X1183" s="11" t="str">
        <f>VLOOKUP(L1183,'PLANO PREDIS EJECUCIONES'!$J$2:$Y$217,16,0)</f>
        <v>3-3-1-15-07-43-7508-191</v>
      </c>
    </row>
    <row r="1184" spans="1:24" x14ac:dyDescent="0.25">
      <c r="A1184" s="11">
        <v>2018</v>
      </c>
      <c r="B1184" s="11">
        <v>136</v>
      </c>
      <c r="C1184" s="11">
        <v>1</v>
      </c>
      <c r="D1184" s="11" t="s">
        <v>601</v>
      </c>
      <c r="E1184" s="11" t="s">
        <v>890</v>
      </c>
      <c r="F1184" s="11" t="s">
        <v>890</v>
      </c>
      <c r="G1184" s="11" t="s">
        <v>542</v>
      </c>
      <c r="H1184" s="11">
        <v>0</v>
      </c>
      <c r="I1184" s="11">
        <v>337</v>
      </c>
      <c r="J1184" s="225">
        <v>43269</v>
      </c>
      <c r="K1184" s="225">
        <v>43269</v>
      </c>
      <c r="L1184" s="11">
        <v>32</v>
      </c>
      <c r="M1184" s="11">
        <v>59</v>
      </c>
      <c r="N1184" s="11" t="s">
        <v>413</v>
      </c>
      <c r="O1184" s="11">
        <v>32</v>
      </c>
      <c r="P1184" s="11" t="s">
        <v>541</v>
      </c>
      <c r="Q1184" s="11">
        <v>30742793</v>
      </c>
      <c r="R1184" s="11" t="s">
        <v>481</v>
      </c>
      <c r="S1184" s="26">
        <v>6026031</v>
      </c>
      <c r="T1184" s="26"/>
      <c r="U1184" s="26"/>
      <c r="V1184" s="26">
        <v>6026031</v>
      </c>
      <c r="W1184" s="11" t="str">
        <f>VLOOKUP(MONTH(J1184),'PLANO DISPONIBILIDADES 28-04-20'!$W$2:$X$13,2,0)</f>
        <v>JUNIO</v>
      </c>
      <c r="X1184" s="11" t="str">
        <f>VLOOKUP(L1184,'PLANO PREDIS EJECUCIONES'!$J$2:$Y$217,16,0)</f>
        <v>3-3-1-15-07-43-7508-191</v>
      </c>
    </row>
    <row r="1185" spans="1:24" x14ac:dyDescent="0.25">
      <c r="A1185" s="11">
        <v>2018</v>
      </c>
      <c r="B1185" s="11">
        <v>136</v>
      </c>
      <c r="C1185" s="11">
        <v>1</v>
      </c>
      <c r="D1185" s="11" t="s">
        <v>601</v>
      </c>
      <c r="E1185" s="11" t="s">
        <v>890</v>
      </c>
      <c r="F1185" s="11" t="s">
        <v>890</v>
      </c>
      <c r="G1185" s="11" t="s">
        <v>542</v>
      </c>
      <c r="H1185" s="11">
        <v>0</v>
      </c>
      <c r="I1185" s="11">
        <v>340</v>
      </c>
      <c r="J1185" s="225">
        <v>43269</v>
      </c>
      <c r="K1185" s="225">
        <v>43269</v>
      </c>
      <c r="L1185" s="11">
        <v>56</v>
      </c>
      <c r="M1185" s="11">
        <v>61</v>
      </c>
      <c r="N1185" s="11" t="s">
        <v>413</v>
      </c>
      <c r="O1185" s="11">
        <v>52</v>
      </c>
      <c r="P1185" s="11" t="s">
        <v>541</v>
      </c>
      <c r="Q1185" s="11">
        <v>11322903</v>
      </c>
      <c r="R1185" s="11" t="s">
        <v>488</v>
      </c>
      <c r="S1185" s="26">
        <v>8034708</v>
      </c>
      <c r="T1185" s="26"/>
      <c r="U1185" s="26"/>
      <c r="V1185" s="26">
        <v>8034708</v>
      </c>
      <c r="W1185" s="11" t="str">
        <f>VLOOKUP(MONTH(J1185),'PLANO DISPONIBILIDADES 28-04-20'!$W$2:$X$13,2,0)</f>
        <v>JUNIO</v>
      </c>
      <c r="X1185" s="11" t="str">
        <f>VLOOKUP(L1185,'PLANO PREDIS EJECUCIONES'!$J$2:$Y$217,16,0)</f>
        <v>3-3-1-15-07-43-7508-191</v>
      </c>
    </row>
    <row r="1186" spans="1:24" x14ac:dyDescent="0.25">
      <c r="A1186" s="11">
        <v>2018</v>
      </c>
      <c r="B1186" s="11">
        <v>136</v>
      </c>
      <c r="C1186" s="11">
        <v>1</v>
      </c>
      <c r="D1186" s="11" t="s">
        <v>601</v>
      </c>
      <c r="E1186" s="11" t="s">
        <v>890</v>
      </c>
      <c r="F1186" s="11" t="s">
        <v>890</v>
      </c>
      <c r="G1186" s="11" t="s">
        <v>542</v>
      </c>
      <c r="H1186" s="11">
        <v>0</v>
      </c>
      <c r="I1186" s="11">
        <v>341</v>
      </c>
      <c r="J1186" s="225">
        <v>43269</v>
      </c>
      <c r="K1186" s="225">
        <v>43269</v>
      </c>
      <c r="L1186" s="11">
        <v>50</v>
      </c>
      <c r="M1186" s="11">
        <v>75</v>
      </c>
      <c r="N1186" s="11" t="s">
        <v>413</v>
      </c>
      <c r="O1186" s="11">
        <v>51</v>
      </c>
      <c r="P1186" s="11" t="s">
        <v>541</v>
      </c>
      <c r="Q1186" s="11">
        <v>94460645</v>
      </c>
      <c r="R1186" s="11" t="s">
        <v>483</v>
      </c>
      <c r="S1186" s="26">
        <v>6695590</v>
      </c>
      <c r="T1186" s="26"/>
      <c r="U1186" s="26"/>
      <c r="V1186" s="26">
        <v>6695590</v>
      </c>
      <c r="W1186" s="11" t="str">
        <f>VLOOKUP(MONTH(J1186),'PLANO DISPONIBILIDADES 28-04-20'!$W$2:$X$13,2,0)</f>
        <v>JUNIO</v>
      </c>
      <c r="X1186" s="11" t="str">
        <f>VLOOKUP(L1186,'PLANO PREDIS EJECUCIONES'!$J$2:$Y$217,16,0)</f>
        <v>3-3-1-15-07-43-7508-191</v>
      </c>
    </row>
    <row r="1187" spans="1:24" x14ac:dyDescent="0.25">
      <c r="A1187" s="11">
        <v>2018</v>
      </c>
      <c r="B1187" s="11">
        <v>136</v>
      </c>
      <c r="C1187" s="11">
        <v>1</v>
      </c>
      <c r="D1187" s="11" t="s">
        <v>601</v>
      </c>
      <c r="E1187" s="11" t="s">
        <v>890</v>
      </c>
      <c r="F1187" s="11" t="s">
        <v>890</v>
      </c>
      <c r="G1187" s="11" t="s">
        <v>542</v>
      </c>
      <c r="H1187" s="11">
        <v>0</v>
      </c>
      <c r="I1187" s="11">
        <v>357</v>
      </c>
      <c r="J1187" s="225">
        <v>43277</v>
      </c>
      <c r="K1187" s="225">
        <v>43277</v>
      </c>
      <c r="L1187" s="11">
        <v>82</v>
      </c>
      <c r="M1187" s="11">
        <v>2</v>
      </c>
      <c r="N1187" s="11" t="s">
        <v>529</v>
      </c>
      <c r="O1187" s="11">
        <v>83</v>
      </c>
      <c r="P1187" s="11" t="s">
        <v>543</v>
      </c>
      <c r="Q1187" s="11">
        <v>900883191</v>
      </c>
      <c r="R1187" s="11" t="s">
        <v>528</v>
      </c>
      <c r="S1187" s="26">
        <v>102018811</v>
      </c>
      <c r="T1187" s="26"/>
      <c r="U1187" s="26"/>
      <c r="V1187" s="26">
        <v>102018811</v>
      </c>
      <c r="W1187" s="11" t="str">
        <f>VLOOKUP(MONTH(J1187),'PLANO DISPONIBILIDADES 28-04-20'!$W$2:$X$13,2,0)</f>
        <v>JUNIO</v>
      </c>
      <c r="X1187" s="11" t="str">
        <f>VLOOKUP(L1187,'PLANO PREDIS EJECUCIONES'!$J$2:$Y$217,16,0)</f>
        <v>3-3-1-15-07-43-7508-191</v>
      </c>
    </row>
    <row r="1188" spans="1:24" x14ac:dyDescent="0.25">
      <c r="A1188" s="11">
        <v>2018</v>
      </c>
      <c r="B1188" s="11">
        <v>136</v>
      </c>
      <c r="C1188" s="11">
        <v>1</v>
      </c>
      <c r="D1188" s="11" t="s">
        <v>601</v>
      </c>
      <c r="E1188" s="11" t="s">
        <v>890</v>
      </c>
      <c r="F1188" s="11" t="s">
        <v>890</v>
      </c>
      <c r="G1188" s="11" t="s">
        <v>542</v>
      </c>
      <c r="H1188" s="11">
        <v>0</v>
      </c>
      <c r="I1188" s="11">
        <v>362</v>
      </c>
      <c r="J1188" s="225">
        <v>43285</v>
      </c>
      <c r="K1188" s="225">
        <v>43285</v>
      </c>
      <c r="L1188" s="11">
        <v>60</v>
      </c>
      <c r="M1188" s="11">
        <v>52</v>
      </c>
      <c r="N1188" s="11" t="s">
        <v>491</v>
      </c>
      <c r="O1188" s="11">
        <v>60</v>
      </c>
      <c r="P1188" s="11" t="s">
        <v>541</v>
      </c>
      <c r="Q1188" s="11">
        <v>1030602070</v>
      </c>
      <c r="R1188" s="11" t="s">
        <v>490</v>
      </c>
      <c r="S1188" s="26">
        <v>2678236</v>
      </c>
      <c r="T1188" s="26"/>
      <c r="U1188" s="26"/>
      <c r="V1188" s="26">
        <v>2678236</v>
      </c>
      <c r="W1188" s="11" t="str">
        <f>VLOOKUP(MONTH(J1188),'PLANO DISPONIBILIDADES 28-04-20'!$W$2:$X$13,2,0)</f>
        <v>JULIO</v>
      </c>
      <c r="X1188" s="11" t="str">
        <f>VLOOKUP(L1188,'PLANO PREDIS EJECUCIONES'!$J$2:$Y$217,16,0)</f>
        <v>3-3-1-15-07-43-7508-191</v>
      </c>
    </row>
    <row r="1189" spans="1:24" x14ac:dyDescent="0.25">
      <c r="A1189" s="11">
        <v>2018</v>
      </c>
      <c r="B1189" s="11">
        <v>136</v>
      </c>
      <c r="C1189" s="11">
        <v>1</v>
      </c>
      <c r="D1189" s="11" t="s">
        <v>601</v>
      </c>
      <c r="E1189" s="11" t="s">
        <v>890</v>
      </c>
      <c r="F1189" s="11" t="s">
        <v>890</v>
      </c>
      <c r="G1189" s="11" t="s">
        <v>542</v>
      </c>
      <c r="H1189" s="11">
        <v>0</v>
      </c>
      <c r="I1189" s="11">
        <v>366</v>
      </c>
      <c r="J1189" s="225">
        <v>43290</v>
      </c>
      <c r="K1189" s="225">
        <v>43290</v>
      </c>
      <c r="L1189" s="11">
        <v>3</v>
      </c>
      <c r="M1189" s="11">
        <v>55</v>
      </c>
      <c r="N1189" s="11" t="s">
        <v>413</v>
      </c>
      <c r="O1189" s="11">
        <v>4</v>
      </c>
      <c r="P1189" s="11" t="s">
        <v>541</v>
      </c>
      <c r="Q1189" s="11">
        <v>80019562</v>
      </c>
      <c r="R1189" s="11" t="s">
        <v>475</v>
      </c>
      <c r="S1189" s="26">
        <v>10043385</v>
      </c>
      <c r="T1189" s="26"/>
      <c r="U1189" s="26"/>
      <c r="V1189" s="26">
        <v>10043385</v>
      </c>
      <c r="W1189" s="11" t="str">
        <f>VLOOKUP(MONTH(J1189),'PLANO DISPONIBILIDADES 28-04-20'!$W$2:$X$13,2,0)</f>
        <v>JULIO</v>
      </c>
      <c r="X1189" s="11" t="str">
        <f>VLOOKUP(L1189,'PLANO PREDIS EJECUCIONES'!$J$2:$Y$217,16,0)</f>
        <v>3-3-1-15-07-43-7508-191</v>
      </c>
    </row>
    <row r="1190" spans="1:24" x14ac:dyDescent="0.25">
      <c r="A1190" s="11">
        <v>2018</v>
      </c>
      <c r="B1190" s="11">
        <v>136</v>
      </c>
      <c r="C1190" s="11">
        <v>1</v>
      </c>
      <c r="D1190" s="11" t="s">
        <v>601</v>
      </c>
      <c r="E1190" s="11" t="s">
        <v>890</v>
      </c>
      <c r="F1190" s="11" t="s">
        <v>890</v>
      </c>
      <c r="G1190" s="11" t="s">
        <v>542</v>
      </c>
      <c r="H1190" s="11">
        <v>0</v>
      </c>
      <c r="I1190" s="11">
        <v>368</v>
      </c>
      <c r="J1190" s="225">
        <v>43290</v>
      </c>
      <c r="K1190" s="225">
        <v>43290</v>
      </c>
      <c r="L1190" s="11">
        <v>67</v>
      </c>
      <c r="M1190" s="11">
        <v>62</v>
      </c>
      <c r="N1190" s="11" t="s">
        <v>491</v>
      </c>
      <c r="O1190" s="11">
        <v>50</v>
      </c>
      <c r="P1190" s="11" t="s">
        <v>541</v>
      </c>
      <c r="Q1190" s="11">
        <v>1014211359</v>
      </c>
      <c r="R1190" s="11" t="s">
        <v>492</v>
      </c>
      <c r="S1190" s="26">
        <v>3000000</v>
      </c>
      <c r="T1190" s="26"/>
      <c r="U1190" s="26"/>
      <c r="V1190" s="26">
        <v>3000000</v>
      </c>
      <c r="W1190" s="11" t="str">
        <f>VLOOKUP(MONTH(J1190),'PLANO DISPONIBILIDADES 28-04-20'!$W$2:$X$13,2,0)</f>
        <v>JULIO</v>
      </c>
      <c r="X1190" s="11" t="str">
        <f>VLOOKUP(L1190,'PLANO PREDIS EJECUCIONES'!$J$2:$Y$217,16,0)</f>
        <v>3-3-1-15-07-43-7508-191</v>
      </c>
    </row>
    <row r="1191" spans="1:24" x14ac:dyDescent="0.25">
      <c r="A1191" s="11">
        <v>2018</v>
      </c>
      <c r="B1191" s="11">
        <v>136</v>
      </c>
      <c r="C1191" s="11">
        <v>1</v>
      </c>
      <c r="D1191" s="11" t="s">
        <v>601</v>
      </c>
      <c r="E1191" s="11" t="s">
        <v>890</v>
      </c>
      <c r="F1191" s="11" t="s">
        <v>890</v>
      </c>
      <c r="G1191" s="11" t="s">
        <v>542</v>
      </c>
      <c r="H1191" s="11">
        <v>0</v>
      </c>
      <c r="I1191" s="11">
        <v>369</v>
      </c>
      <c r="J1191" s="225">
        <v>43290</v>
      </c>
      <c r="K1191" s="225">
        <v>43290</v>
      </c>
      <c r="L1191" s="11">
        <v>4</v>
      </c>
      <c r="M1191" s="11">
        <v>54</v>
      </c>
      <c r="N1191" s="11" t="s">
        <v>413</v>
      </c>
      <c r="O1191" s="11">
        <v>5</v>
      </c>
      <c r="P1191" s="11" t="s">
        <v>541</v>
      </c>
      <c r="Q1191" s="11">
        <v>80097672</v>
      </c>
      <c r="R1191" s="11" t="s">
        <v>477</v>
      </c>
      <c r="S1191" s="26">
        <v>10043385</v>
      </c>
      <c r="T1191" s="26"/>
      <c r="U1191" s="26"/>
      <c r="V1191" s="26">
        <v>10043385</v>
      </c>
      <c r="W1191" s="11" t="str">
        <f>VLOOKUP(MONTH(J1191),'PLANO DISPONIBILIDADES 28-04-20'!$W$2:$X$13,2,0)</f>
        <v>JULIO</v>
      </c>
      <c r="X1191" s="11" t="str">
        <f>VLOOKUP(L1191,'PLANO PREDIS EJECUCIONES'!$J$2:$Y$217,16,0)</f>
        <v>3-3-1-15-07-43-7508-191</v>
      </c>
    </row>
    <row r="1192" spans="1:24" x14ac:dyDescent="0.25">
      <c r="A1192" s="11">
        <v>2018</v>
      </c>
      <c r="B1192" s="11">
        <v>136</v>
      </c>
      <c r="C1192" s="11">
        <v>1</v>
      </c>
      <c r="D1192" s="11" t="s">
        <v>601</v>
      </c>
      <c r="E1192" s="11" t="s">
        <v>890</v>
      </c>
      <c r="F1192" s="11" t="s">
        <v>890</v>
      </c>
      <c r="G1192" s="11" t="s">
        <v>542</v>
      </c>
      <c r="H1192" s="11">
        <v>0</v>
      </c>
      <c r="I1192" s="11">
        <v>370</v>
      </c>
      <c r="J1192" s="225">
        <v>43290</v>
      </c>
      <c r="K1192" s="225">
        <v>43290</v>
      </c>
      <c r="L1192" s="11">
        <v>30</v>
      </c>
      <c r="M1192" s="11">
        <v>15</v>
      </c>
      <c r="N1192" s="11" t="s">
        <v>413</v>
      </c>
      <c r="O1192" s="11">
        <v>42</v>
      </c>
      <c r="P1192" s="11" t="s">
        <v>541</v>
      </c>
      <c r="Q1192" s="11">
        <v>60370762</v>
      </c>
      <c r="R1192" s="11" t="s">
        <v>480</v>
      </c>
      <c r="S1192" s="26">
        <v>12480000</v>
      </c>
      <c r="T1192" s="26"/>
      <c r="U1192" s="26"/>
      <c r="V1192" s="26">
        <v>12480000</v>
      </c>
      <c r="W1192" s="11" t="str">
        <f>VLOOKUP(MONTH(J1192),'PLANO DISPONIBILIDADES 28-04-20'!$W$2:$X$13,2,0)</f>
        <v>JULIO</v>
      </c>
      <c r="X1192" s="11" t="str">
        <f>VLOOKUP(L1192,'PLANO PREDIS EJECUCIONES'!$J$2:$Y$217,16,0)</f>
        <v>3-3-1-15-07-43-7508-191</v>
      </c>
    </row>
    <row r="1193" spans="1:24" x14ac:dyDescent="0.25">
      <c r="A1193" s="11">
        <v>2018</v>
      </c>
      <c r="B1193" s="11">
        <v>136</v>
      </c>
      <c r="C1193" s="11">
        <v>1</v>
      </c>
      <c r="D1193" s="11" t="s">
        <v>601</v>
      </c>
      <c r="E1193" s="11" t="s">
        <v>890</v>
      </c>
      <c r="F1193" s="11" t="s">
        <v>890</v>
      </c>
      <c r="G1193" s="11" t="s">
        <v>542</v>
      </c>
      <c r="H1193" s="11">
        <v>0</v>
      </c>
      <c r="I1193" s="11">
        <v>371</v>
      </c>
      <c r="J1193" s="225">
        <v>43290</v>
      </c>
      <c r="K1193" s="225">
        <v>43290</v>
      </c>
      <c r="L1193" s="11">
        <v>5</v>
      </c>
      <c r="M1193" s="11">
        <v>53</v>
      </c>
      <c r="N1193" s="11" t="s">
        <v>413</v>
      </c>
      <c r="O1193" s="11">
        <v>6</v>
      </c>
      <c r="P1193" s="11" t="s">
        <v>541</v>
      </c>
      <c r="Q1193" s="11">
        <v>1049603928</v>
      </c>
      <c r="R1193" s="11" t="s">
        <v>478</v>
      </c>
      <c r="S1193" s="26">
        <v>10043385</v>
      </c>
      <c r="T1193" s="26"/>
      <c r="U1193" s="26"/>
      <c r="V1193" s="26">
        <v>10043385</v>
      </c>
      <c r="W1193" s="11" t="str">
        <f>VLOOKUP(MONTH(J1193),'PLANO DISPONIBILIDADES 28-04-20'!$W$2:$X$13,2,0)</f>
        <v>JULIO</v>
      </c>
      <c r="X1193" s="11" t="str">
        <f>VLOOKUP(L1193,'PLANO PREDIS EJECUCIONES'!$J$2:$Y$217,16,0)</f>
        <v>3-3-1-15-07-43-7508-191</v>
      </c>
    </row>
    <row r="1194" spans="1:24" x14ac:dyDescent="0.25">
      <c r="A1194" s="11">
        <v>2018</v>
      </c>
      <c r="B1194" s="11">
        <v>136</v>
      </c>
      <c r="C1194" s="11">
        <v>1</v>
      </c>
      <c r="D1194" s="11" t="s">
        <v>601</v>
      </c>
      <c r="E1194" s="11" t="s">
        <v>890</v>
      </c>
      <c r="F1194" s="11" t="s">
        <v>890</v>
      </c>
      <c r="G1194" s="11" t="s">
        <v>542</v>
      </c>
      <c r="H1194" s="11">
        <v>0</v>
      </c>
      <c r="I1194" s="11">
        <v>372</v>
      </c>
      <c r="J1194" s="225">
        <v>43290</v>
      </c>
      <c r="K1194" s="225">
        <v>43290</v>
      </c>
      <c r="L1194" s="11">
        <v>15</v>
      </c>
      <c r="M1194" s="11">
        <v>56</v>
      </c>
      <c r="N1194" s="11" t="s">
        <v>413</v>
      </c>
      <c r="O1194" s="11">
        <v>13</v>
      </c>
      <c r="P1194" s="11" t="s">
        <v>541</v>
      </c>
      <c r="Q1194" s="11">
        <v>79573074</v>
      </c>
      <c r="R1194" s="11" t="s">
        <v>479</v>
      </c>
      <c r="S1194" s="26">
        <v>10043385</v>
      </c>
      <c r="T1194" s="26"/>
      <c r="U1194" s="26"/>
      <c r="V1194" s="26">
        <v>10043385</v>
      </c>
      <c r="W1194" s="11" t="str">
        <f>VLOOKUP(MONTH(J1194),'PLANO DISPONIBILIDADES 28-04-20'!$W$2:$X$13,2,0)</f>
        <v>JULIO</v>
      </c>
      <c r="X1194" s="11" t="str">
        <f>VLOOKUP(L1194,'PLANO PREDIS EJECUCIONES'!$J$2:$Y$217,16,0)</f>
        <v>3-3-1-15-07-43-7508-191</v>
      </c>
    </row>
    <row r="1195" spans="1:24" x14ac:dyDescent="0.25">
      <c r="A1195" s="11">
        <v>2018</v>
      </c>
      <c r="B1195" s="11">
        <v>136</v>
      </c>
      <c r="C1195" s="11">
        <v>1</v>
      </c>
      <c r="D1195" s="11" t="s">
        <v>601</v>
      </c>
      <c r="E1195" s="11" t="s">
        <v>890</v>
      </c>
      <c r="F1195" s="11" t="s">
        <v>890</v>
      </c>
      <c r="G1195" s="11" t="s">
        <v>542</v>
      </c>
      <c r="H1195" s="11">
        <v>0</v>
      </c>
      <c r="I1195" s="11">
        <v>373</v>
      </c>
      <c r="J1195" s="225">
        <v>43290</v>
      </c>
      <c r="K1195" s="225">
        <v>43290</v>
      </c>
      <c r="L1195" s="11">
        <v>51</v>
      </c>
      <c r="M1195" s="11">
        <v>58</v>
      </c>
      <c r="N1195" s="11" t="s">
        <v>413</v>
      </c>
      <c r="O1195" s="11">
        <v>53</v>
      </c>
      <c r="P1195" s="11" t="s">
        <v>541</v>
      </c>
      <c r="Q1195" s="11">
        <v>79772448</v>
      </c>
      <c r="R1195" s="11" t="s">
        <v>484</v>
      </c>
      <c r="S1195" s="26">
        <v>3000000</v>
      </c>
      <c r="T1195" s="26"/>
      <c r="U1195" s="26"/>
      <c r="V1195" s="26">
        <v>3000000</v>
      </c>
      <c r="W1195" s="11" t="str">
        <f>VLOOKUP(MONTH(J1195),'PLANO DISPONIBILIDADES 28-04-20'!$W$2:$X$13,2,0)</f>
        <v>JULIO</v>
      </c>
      <c r="X1195" s="11" t="str">
        <f>VLOOKUP(L1195,'PLANO PREDIS EJECUCIONES'!$J$2:$Y$217,16,0)</f>
        <v>3-3-1-15-07-43-7508-191</v>
      </c>
    </row>
    <row r="1196" spans="1:24" x14ac:dyDescent="0.25">
      <c r="A1196" s="11">
        <v>2018</v>
      </c>
      <c r="B1196" s="11">
        <v>136</v>
      </c>
      <c r="C1196" s="11">
        <v>1</v>
      </c>
      <c r="D1196" s="11" t="s">
        <v>601</v>
      </c>
      <c r="E1196" s="11" t="s">
        <v>890</v>
      </c>
      <c r="F1196" s="11" t="s">
        <v>890</v>
      </c>
      <c r="G1196" s="11" t="s">
        <v>542</v>
      </c>
      <c r="H1196" s="11">
        <v>0</v>
      </c>
      <c r="I1196" s="11">
        <v>394</v>
      </c>
      <c r="J1196" s="225">
        <v>43291</v>
      </c>
      <c r="K1196" s="225">
        <v>43291</v>
      </c>
      <c r="L1196" s="11">
        <v>45</v>
      </c>
      <c r="M1196" s="11">
        <v>57</v>
      </c>
      <c r="N1196" s="11" t="s">
        <v>413</v>
      </c>
      <c r="O1196" s="11">
        <v>48</v>
      </c>
      <c r="P1196" s="11" t="s">
        <v>541</v>
      </c>
      <c r="Q1196" s="11">
        <v>25273125</v>
      </c>
      <c r="R1196" s="11" t="s">
        <v>482</v>
      </c>
      <c r="S1196" s="26">
        <v>4686913</v>
      </c>
      <c r="T1196" s="26"/>
      <c r="U1196" s="26"/>
      <c r="V1196" s="26">
        <v>4686913</v>
      </c>
      <c r="W1196" s="11" t="str">
        <f>VLOOKUP(MONTH(J1196),'PLANO DISPONIBILIDADES 28-04-20'!$W$2:$X$13,2,0)</f>
        <v>JULIO</v>
      </c>
      <c r="X1196" s="11" t="str">
        <f>VLOOKUP(L1196,'PLANO PREDIS EJECUCIONES'!$J$2:$Y$217,16,0)</f>
        <v>3-3-1-15-07-43-7508-191</v>
      </c>
    </row>
    <row r="1197" spans="1:24" x14ac:dyDescent="0.25">
      <c r="A1197" s="11">
        <v>2018</v>
      </c>
      <c r="B1197" s="11">
        <v>136</v>
      </c>
      <c r="C1197" s="11">
        <v>1</v>
      </c>
      <c r="D1197" s="11" t="s">
        <v>601</v>
      </c>
      <c r="E1197" s="11" t="s">
        <v>890</v>
      </c>
      <c r="F1197" s="11" t="s">
        <v>890</v>
      </c>
      <c r="G1197" s="11" t="s">
        <v>542</v>
      </c>
      <c r="H1197" s="11">
        <v>0</v>
      </c>
      <c r="I1197" s="11">
        <v>395</v>
      </c>
      <c r="J1197" s="225">
        <v>43291</v>
      </c>
      <c r="K1197" s="225">
        <v>43291</v>
      </c>
      <c r="L1197" s="11">
        <v>55</v>
      </c>
      <c r="M1197" s="11">
        <v>51</v>
      </c>
      <c r="N1197" s="11" t="s">
        <v>413</v>
      </c>
      <c r="O1197" s="11">
        <v>59</v>
      </c>
      <c r="P1197" s="11" t="s">
        <v>543</v>
      </c>
      <c r="Q1197" s="11">
        <v>900046467</v>
      </c>
      <c r="R1197" s="11" t="s">
        <v>486</v>
      </c>
      <c r="S1197" s="26">
        <v>15471040</v>
      </c>
      <c r="T1197" s="26"/>
      <c r="U1197" s="26"/>
      <c r="V1197" s="26">
        <v>15471040</v>
      </c>
      <c r="W1197" s="11" t="str">
        <f>VLOOKUP(MONTH(J1197),'PLANO DISPONIBILIDADES 28-04-20'!$W$2:$X$13,2,0)</f>
        <v>JULIO</v>
      </c>
      <c r="X1197" s="11" t="str">
        <f>VLOOKUP(L1197,'PLANO PREDIS EJECUCIONES'!$J$2:$Y$217,16,0)</f>
        <v>3-3-1-15-07-43-7508-191</v>
      </c>
    </row>
    <row r="1198" spans="1:24" x14ac:dyDescent="0.25">
      <c r="A1198" s="11">
        <v>2018</v>
      </c>
      <c r="B1198" s="11">
        <v>136</v>
      </c>
      <c r="C1198" s="11">
        <v>1</v>
      </c>
      <c r="D1198" s="11" t="s">
        <v>601</v>
      </c>
      <c r="E1198" s="11" t="s">
        <v>890</v>
      </c>
      <c r="F1198" s="11" t="s">
        <v>890</v>
      </c>
      <c r="G1198" s="11" t="s">
        <v>542</v>
      </c>
      <c r="H1198" s="11">
        <v>0</v>
      </c>
      <c r="I1198" s="11">
        <v>399</v>
      </c>
      <c r="J1198" s="225">
        <v>43292</v>
      </c>
      <c r="K1198" s="225">
        <v>43292</v>
      </c>
      <c r="L1198" s="11">
        <v>50</v>
      </c>
      <c r="M1198" s="11">
        <v>75</v>
      </c>
      <c r="N1198" s="11" t="s">
        <v>413</v>
      </c>
      <c r="O1198" s="11">
        <v>51</v>
      </c>
      <c r="P1198" s="11" t="s">
        <v>541</v>
      </c>
      <c r="Q1198" s="11">
        <v>94460645</v>
      </c>
      <c r="R1198" s="11" t="s">
        <v>483</v>
      </c>
      <c r="S1198" s="26">
        <v>6695590</v>
      </c>
      <c r="T1198" s="26"/>
      <c r="U1198" s="26"/>
      <c r="V1198" s="26">
        <v>6695590</v>
      </c>
      <c r="W1198" s="11" t="str">
        <f>VLOOKUP(MONTH(J1198),'PLANO DISPONIBILIDADES 28-04-20'!$W$2:$X$13,2,0)</f>
        <v>JULIO</v>
      </c>
      <c r="X1198" s="11" t="str">
        <f>VLOOKUP(L1198,'PLANO PREDIS EJECUCIONES'!$J$2:$Y$217,16,0)</f>
        <v>3-3-1-15-07-43-7508-191</v>
      </c>
    </row>
    <row r="1199" spans="1:24" x14ac:dyDescent="0.25">
      <c r="A1199" s="11">
        <v>2018</v>
      </c>
      <c r="B1199" s="11">
        <v>136</v>
      </c>
      <c r="C1199" s="11">
        <v>1</v>
      </c>
      <c r="D1199" s="11" t="s">
        <v>601</v>
      </c>
      <c r="E1199" s="11" t="s">
        <v>890</v>
      </c>
      <c r="F1199" s="11" t="s">
        <v>890</v>
      </c>
      <c r="G1199" s="11" t="s">
        <v>542</v>
      </c>
      <c r="H1199" s="11">
        <v>0</v>
      </c>
      <c r="I1199" s="11">
        <v>400</v>
      </c>
      <c r="J1199" s="225">
        <v>43292</v>
      </c>
      <c r="K1199" s="225">
        <v>43292</v>
      </c>
      <c r="L1199" s="11">
        <v>32</v>
      </c>
      <c r="M1199" s="11">
        <v>59</v>
      </c>
      <c r="N1199" s="11" t="s">
        <v>413</v>
      </c>
      <c r="O1199" s="11">
        <v>32</v>
      </c>
      <c r="P1199" s="11" t="s">
        <v>541</v>
      </c>
      <c r="Q1199" s="11">
        <v>30742793</v>
      </c>
      <c r="R1199" s="11" t="s">
        <v>481</v>
      </c>
      <c r="S1199" s="26">
        <v>6026031</v>
      </c>
      <c r="T1199" s="26"/>
      <c r="U1199" s="26"/>
      <c r="V1199" s="26">
        <v>6026031</v>
      </c>
      <c r="W1199" s="11" t="str">
        <f>VLOOKUP(MONTH(J1199),'PLANO DISPONIBILIDADES 28-04-20'!$W$2:$X$13,2,0)</f>
        <v>JULIO</v>
      </c>
      <c r="X1199" s="11" t="str">
        <f>VLOOKUP(L1199,'PLANO PREDIS EJECUCIONES'!$J$2:$Y$217,16,0)</f>
        <v>3-3-1-15-07-43-7508-191</v>
      </c>
    </row>
    <row r="1200" spans="1:24" x14ac:dyDescent="0.25">
      <c r="A1200" s="11">
        <v>2018</v>
      </c>
      <c r="B1200" s="11">
        <v>136</v>
      </c>
      <c r="C1200" s="11">
        <v>1</v>
      </c>
      <c r="D1200" s="11" t="s">
        <v>601</v>
      </c>
      <c r="E1200" s="11" t="s">
        <v>890</v>
      </c>
      <c r="F1200" s="11" t="s">
        <v>890</v>
      </c>
      <c r="G1200" s="11" t="s">
        <v>542</v>
      </c>
      <c r="H1200" s="11">
        <v>0</v>
      </c>
      <c r="I1200" s="11">
        <v>408</v>
      </c>
      <c r="J1200" s="225">
        <v>43292</v>
      </c>
      <c r="K1200" s="225">
        <v>43292</v>
      </c>
      <c r="L1200" s="11">
        <v>58</v>
      </c>
      <c r="M1200" s="11">
        <v>63</v>
      </c>
      <c r="N1200" s="11" t="s">
        <v>413</v>
      </c>
      <c r="O1200" s="11">
        <v>31</v>
      </c>
      <c r="P1200" s="11" t="s">
        <v>541</v>
      </c>
      <c r="Q1200" s="11">
        <v>79690681</v>
      </c>
      <c r="R1200" s="11" t="s">
        <v>489</v>
      </c>
      <c r="S1200" s="26">
        <v>6695590</v>
      </c>
      <c r="T1200" s="26"/>
      <c r="U1200" s="26"/>
      <c r="V1200" s="26">
        <v>6695590</v>
      </c>
      <c r="W1200" s="11" t="str">
        <f>VLOOKUP(MONTH(J1200),'PLANO DISPONIBILIDADES 28-04-20'!$W$2:$X$13,2,0)</f>
        <v>JULIO</v>
      </c>
      <c r="X1200" s="11" t="str">
        <f>VLOOKUP(L1200,'PLANO PREDIS EJECUCIONES'!$J$2:$Y$217,16,0)</f>
        <v>3-3-1-15-07-43-7508-191</v>
      </c>
    </row>
    <row r="1201" spans="1:24" x14ac:dyDescent="0.25">
      <c r="A1201" s="11">
        <v>2018</v>
      </c>
      <c r="B1201" s="11">
        <v>136</v>
      </c>
      <c r="C1201" s="11">
        <v>1</v>
      </c>
      <c r="D1201" s="11" t="s">
        <v>601</v>
      </c>
      <c r="E1201" s="11" t="s">
        <v>890</v>
      </c>
      <c r="F1201" s="11" t="s">
        <v>890</v>
      </c>
      <c r="G1201" s="11" t="s">
        <v>542</v>
      </c>
      <c r="H1201" s="11">
        <v>0</v>
      </c>
      <c r="I1201" s="11">
        <v>425</v>
      </c>
      <c r="J1201" s="225">
        <v>43294</v>
      </c>
      <c r="K1201" s="225">
        <v>43294</v>
      </c>
      <c r="L1201" s="11">
        <v>56</v>
      </c>
      <c r="M1201" s="11">
        <v>61</v>
      </c>
      <c r="N1201" s="11" t="s">
        <v>413</v>
      </c>
      <c r="O1201" s="11">
        <v>52</v>
      </c>
      <c r="P1201" s="11" t="s">
        <v>541</v>
      </c>
      <c r="Q1201" s="11">
        <v>11322903</v>
      </c>
      <c r="R1201" s="11" t="s">
        <v>488</v>
      </c>
      <c r="S1201" s="26">
        <v>8034708</v>
      </c>
      <c r="T1201" s="26"/>
      <c r="U1201" s="26"/>
      <c r="V1201" s="26">
        <v>8034708</v>
      </c>
      <c r="W1201" s="11" t="str">
        <f>VLOOKUP(MONTH(J1201),'PLANO DISPONIBILIDADES 28-04-20'!$W$2:$X$13,2,0)</f>
        <v>JULIO</v>
      </c>
      <c r="X1201" s="11" t="str">
        <f>VLOOKUP(L1201,'PLANO PREDIS EJECUCIONES'!$J$2:$Y$217,16,0)</f>
        <v>3-3-1-15-07-43-7508-191</v>
      </c>
    </row>
    <row r="1202" spans="1:24" x14ac:dyDescent="0.25">
      <c r="A1202" s="11">
        <v>2018</v>
      </c>
      <c r="B1202" s="11">
        <v>136</v>
      </c>
      <c r="C1202" s="11">
        <v>1</v>
      </c>
      <c r="D1202" s="11" t="s">
        <v>601</v>
      </c>
      <c r="E1202" s="11" t="s">
        <v>890</v>
      </c>
      <c r="F1202" s="11" t="s">
        <v>890</v>
      </c>
      <c r="G1202" s="11" t="s">
        <v>542</v>
      </c>
      <c r="H1202" s="11">
        <v>0</v>
      </c>
      <c r="I1202" s="11">
        <v>432</v>
      </c>
      <c r="J1202" s="225">
        <v>43307</v>
      </c>
      <c r="K1202" s="225">
        <v>43307</v>
      </c>
      <c r="L1202" s="11">
        <v>82</v>
      </c>
      <c r="M1202" s="11">
        <v>2</v>
      </c>
      <c r="N1202" s="11" t="s">
        <v>529</v>
      </c>
      <c r="O1202" s="11">
        <v>83</v>
      </c>
      <c r="P1202" s="11" t="s">
        <v>543</v>
      </c>
      <c r="Q1202" s="11">
        <v>900883191</v>
      </c>
      <c r="R1202" s="11" t="s">
        <v>528</v>
      </c>
      <c r="S1202" s="26">
        <v>43513400</v>
      </c>
      <c r="T1202" s="26"/>
      <c r="U1202" s="26"/>
      <c r="V1202" s="26">
        <v>43513400</v>
      </c>
      <c r="W1202" s="11" t="str">
        <f>VLOOKUP(MONTH(J1202),'PLANO DISPONIBILIDADES 28-04-20'!$W$2:$X$13,2,0)</f>
        <v>JULIO</v>
      </c>
      <c r="X1202" s="11" t="str">
        <f>VLOOKUP(L1202,'PLANO PREDIS EJECUCIONES'!$J$2:$Y$217,16,0)</f>
        <v>3-3-1-15-07-43-7508-191</v>
      </c>
    </row>
    <row r="1203" spans="1:24" x14ac:dyDescent="0.25">
      <c r="A1203" s="11">
        <v>2018</v>
      </c>
      <c r="B1203" s="11">
        <v>136</v>
      </c>
      <c r="C1203" s="11">
        <v>1</v>
      </c>
      <c r="D1203" s="11" t="s">
        <v>601</v>
      </c>
      <c r="E1203" s="11" t="s">
        <v>890</v>
      </c>
      <c r="F1203" s="11" t="s">
        <v>890</v>
      </c>
      <c r="G1203" s="11" t="s">
        <v>542</v>
      </c>
      <c r="H1203" s="11">
        <v>0</v>
      </c>
      <c r="I1203" s="11">
        <v>442</v>
      </c>
      <c r="J1203" s="225">
        <v>43315</v>
      </c>
      <c r="K1203" s="225">
        <v>43315</v>
      </c>
      <c r="L1203" s="11">
        <v>4</v>
      </c>
      <c r="M1203" s="11">
        <v>54</v>
      </c>
      <c r="N1203" s="11" t="s">
        <v>413</v>
      </c>
      <c r="O1203" s="11">
        <v>5</v>
      </c>
      <c r="P1203" s="11" t="s">
        <v>541</v>
      </c>
      <c r="Q1203" s="11">
        <v>80097672</v>
      </c>
      <c r="R1203" s="11" t="s">
        <v>477</v>
      </c>
      <c r="S1203" s="26">
        <v>10043385</v>
      </c>
      <c r="T1203" s="26"/>
      <c r="U1203" s="26"/>
      <c r="V1203" s="26">
        <v>10043385</v>
      </c>
      <c r="W1203" s="11" t="str">
        <f>VLOOKUP(MONTH(J1203),'PLANO DISPONIBILIDADES 28-04-20'!$W$2:$X$13,2,0)</f>
        <v>AGOSTO</v>
      </c>
      <c r="X1203" s="11" t="str">
        <f>VLOOKUP(L1203,'PLANO PREDIS EJECUCIONES'!$J$2:$Y$217,16,0)</f>
        <v>3-3-1-15-07-43-7508-191</v>
      </c>
    </row>
    <row r="1204" spans="1:24" x14ac:dyDescent="0.25">
      <c r="A1204" s="11">
        <v>2018</v>
      </c>
      <c r="B1204" s="11">
        <v>136</v>
      </c>
      <c r="C1204" s="11">
        <v>1</v>
      </c>
      <c r="D1204" s="11" t="s">
        <v>601</v>
      </c>
      <c r="E1204" s="11" t="s">
        <v>890</v>
      </c>
      <c r="F1204" s="11" t="s">
        <v>890</v>
      </c>
      <c r="G1204" s="11" t="s">
        <v>542</v>
      </c>
      <c r="H1204" s="11">
        <v>0</v>
      </c>
      <c r="I1204" s="11">
        <v>446</v>
      </c>
      <c r="J1204" s="225">
        <v>43315</v>
      </c>
      <c r="K1204" s="225">
        <v>43315</v>
      </c>
      <c r="L1204" s="11">
        <v>60</v>
      </c>
      <c r="M1204" s="11">
        <v>52</v>
      </c>
      <c r="N1204" s="11" t="s">
        <v>491</v>
      </c>
      <c r="O1204" s="11">
        <v>60</v>
      </c>
      <c r="P1204" s="11" t="s">
        <v>541</v>
      </c>
      <c r="Q1204" s="11">
        <v>1030602070</v>
      </c>
      <c r="R1204" s="11" t="s">
        <v>490</v>
      </c>
      <c r="S1204" s="26">
        <v>2678236</v>
      </c>
      <c r="T1204" s="26"/>
      <c r="U1204" s="26"/>
      <c r="V1204" s="26">
        <v>2678236</v>
      </c>
      <c r="W1204" s="11" t="str">
        <f>VLOOKUP(MONTH(J1204),'PLANO DISPONIBILIDADES 28-04-20'!$W$2:$X$13,2,0)</f>
        <v>AGOSTO</v>
      </c>
      <c r="X1204" s="11" t="str">
        <f>VLOOKUP(L1204,'PLANO PREDIS EJECUCIONES'!$J$2:$Y$217,16,0)</f>
        <v>3-3-1-15-07-43-7508-191</v>
      </c>
    </row>
    <row r="1205" spans="1:24" x14ac:dyDescent="0.25">
      <c r="A1205" s="11">
        <v>2018</v>
      </c>
      <c r="B1205" s="11">
        <v>136</v>
      </c>
      <c r="C1205" s="11">
        <v>1</v>
      </c>
      <c r="D1205" s="11" t="s">
        <v>601</v>
      </c>
      <c r="E1205" s="11" t="s">
        <v>890</v>
      </c>
      <c r="F1205" s="11" t="s">
        <v>890</v>
      </c>
      <c r="G1205" s="11" t="s">
        <v>542</v>
      </c>
      <c r="H1205" s="11">
        <v>0</v>
      </c>
      <c r="I1205" s="11">
        <v>447</v>
      </c>
      <c r="J1205" s="225">
        <v>43315</v>
      </c>
      <c r="K1205" s="225">
        <v>43315</v>
      </c>
      <c r="L1205" s="11">
        <v>15</v>
      </c>
      <c r="M1205" s="11">
        <v>56</v>
      </c>
      <c r="N1205" s="11" t="s">
        <v>413</v>
      </c>
      <c r="O1205" s="11">
        <v>13</v>
      </c>
      <c r="P1205" s="11" t="s">
        <v>541</v>
      </c>
      <c r="Q1205" s="11">
        <v>79573074</v>
      </c>
      <c r="R1205" s="11" t="s">
        <v>479</v>
      </c>
      <c r="S1205" s="26">
        <v>10043385</v>
      </c>
      <c r="T1205" s="26"/>
      <c r="U1205" s="26"/>
      <c r="V1205" s="26">
        <v>10043385</v>
      </c>
      <c r="W1205" s="11" t="str">
        <f>VLOOKUP(MONTH(J1205),'PLANO DISPONIBILIDADES 28-04-20'!$W$2:$X$13,2,0)</f>
        <v>AGOSTO</v>
      </c>
      <c r="X1205" s="11" t="str">
        <f>VLOOKUP(L1205,'PLANO PREDIS EJECUCIONES'!$J$2:$Y$217,16,0)</f>
        <v>3-3-1-15-07-43-7508-191</v>
      </c>
    </row>
    <row r="1206" spans="1:24" x14ac:dyDescent="0.25">
      <c r="A1206" s="11">
        <v>2018</v>
      </c>
      <c r="B1206" s="11">
        <v>136</v>
      </c>
      <c r="C1206" s="11">
        <v>1</v>
      </c>
      <c r="D1206" s="11" t="s">
        <v>601</v>
      </c>
      <c r="E1206" s="11" t="s">
        <v>890</v>
      </c>
      <c r="F1206" s="11" t="s">
        <v>890</v>
      </c>
      <c r="G1206" s="11" t="s">
        <v>542</v>
      </c>
      <c r="H1206" s="11">
        <v>0</v>
      </c>
      <c r="I1206" s="11">
        <v>448</v>
      </c>
      <c r="J1206" s="225">
        <v>43315</v>
      </c>
      <c r="K1206" s="225">
        <v>43315</v>
      </c>
      <c r="L1206" s="11">
        <v>3</v>
      </c>
      <c r="M1206" s="11">
        <v>55</v>
      </c>
      <c r="N1206" s="11" t="s">
        <v>413</v>
      </c>
      <c r="O1206" s="11">
        <v>4</v>
      </c>
      <c r="P1206" s="11" t="s">
        <v>541</v>
      </c>
      <c r="Q1206" s="11">
        <v>80019562</v>
      </c>
      <c r="R1206" s="11" t="s">
        <v>475</v>
      </c>
      <c r="S1206" s="26">
        <v>10043385</v>
      </c>
      <c r="T1206" s="26"/>
      <c r="U1206" s="26"/>
      <c r="V1206" s="26">
        <v>10043385</v>
      </c>
      <c r="W1206" s="11" t="str">
        <f>VLOOKUP(MONTH(J1206),'PLANO DISPONIBILIDADES 28-04-20'!$W$2:$X$13,2,0)</f>
        <v>AGOSTO</v>
      </c>
      <c r="X1206" s="11" t="str">
        <f>VLOOKUP(L1206,'PLANO PREDIS EJECUCIONES'!$J$2:$Y$217,16,0)</f>
        <v>3-3-1-15-07-43-7508-191</v>
      </c>
    </row>
    <row r="1207" spans="1:24" x14ac:dyDescent="0.25">
      <c r="A1207" s="11">
        <v>2018</v>
      </c>
      <c r="B1207" s="11">
        <v>136</v>
      </c>
      <c r="C1207" s="11">
        <v>1</v>
      </c>
      <c r="D1207" s="11" t="s">
        <v>601</v>
      </c>
      <c r="E1207" s="11" t="s">
        <v>890</v>
      </c>
      <c r="F1207" s="11" t="s">
        <v>890</v>
      </c>
      <c r="G1207" s="11" t="s">
        <v>542</v>
      </c>
      <c r="H1207" s="11">
        <v>0</v>
      </c>
      <c r="I1207" s="11">
        <v>449</v>
      </c>
      <c r="J1207" s="225">
        <v>43315</v>
      </c>
      <c r="K1207" s="225">
        <v>43315</v>
      </c>
      <c r="L1207" s="11">
        <v>67</v>
      </c>
      <c r="M1207" s="11">
        <v>62</v>
      </c>
      <c r="N1207" s="11" t="s">
        <v>491</v>
      </c>
      <c r="O1207" s="11">
        <v>50</v>
      </c>
      <c r="P1207" s="11" t="s">
        <v>541</v>
      </c>
      <c r="Q1207" s="11">
        <v>1014211359</v>
      </c>
      <c r="R1207" s="11" t="s">
        <v>492</v>
      </c>
      <c r="S1207" s="26">
        <v>3000000</v>
      </c>
      <c r="T1207" s="26"/>
      <c r="U1207" s="26"/>
      <c r="V1207" s="26">
        <v>3000000</v>
      </c>
      <c r="W1207" s="11" t="str">
        <f>VLOOKUP(MONTH(J1207),'PLANO DISPONIBILIDADES 28-04-20'!$W$2:$X$13,2,0)</f>
        <v>AGOSTO</v>
      </c>
      <c r="X1207" s="11" t="str">
        <f>VLOOKUP(L1207,'PLANO PREDIS EJECUCIONES'!$J$2:$Y$217,16,0)</f>
        <v>3-3-1-15-07-43-7508-191</v>
      </c>
    </row>
    <row r="1208" spans="1:24" x14ac:dyDescent="0.25">
      <c r="A1208" s="11">
        <v>2018</v>
      </c>
      <c r="B1208" s="11">
        <v>136</v>
      </c>
      <c r="C1208" s="11">
        <v>1</v>
      </c>
      <c r="D1208" s="11" t="s">
        <v>601</v>
      </c>
      <c r="E1208" s="11" t="s">
        <v>890</v>
      </c>
      <c r="F1208" s="11" t="s">
        <v>890</v>
      </c>
      <c r="G1208" s="11" t="s">
        <v>542</v>
      </c>
      <c r="H1208" s="11">
        <v>0</v>
      </c>
      <c r="I1208" s="11">
        <v>452</v>
      </c>
      <c r="J1208" s="225">
        <v>43321</v>
      </c>
      <c r="K1208" s="225">
        <v>43321</v>
      </c>
      <c r="L1208" s="11">
        <v>51</v>
      </c>
      <c r="M1208" s="11">
        <v>58</v>
      </c>
      <c r="N1208" s="11" t="s">
        <v>413</v>
      </c>
      <c r="O1208" s="11">
        <v>53</v>
      </c>
      <c r="P1208" s="11" t="s">
        <v>541</v>
      </c>
      <c r="Q1208" s="11">
        <v>79772448</v>
      </c>
      <c r="R1208" s="11" t="s">
        <v>484</v>
      </c>
      <c r="S1208" s="26">
        <v>3000000</v>
      </c>
      <c r="T1208" s="26"/>
      <c r="U1208" s="26"/>
      <c r="V1208" s="26">
        <v>3000000</v>
      </c>
      <c r="W1208" s="11" t="str">
        <f>VLOOKUP(MONTH(J1208),'PLANO DISPONIBILIDADES 28-04-20'!$W$2:$X$13,2,0)</f>
        <v>AGOSTO</v>
      </c>
      <c r="X1208" s="11" t="str">
        <f>VLOOKUP(L1208,'PLANO PREDIS EJECUCIONES'!$J$2:$Y$217,16,0)</f>
        <v>3-3-1-15-07-43-7508-191</v>
      </c>
    </row>
    <row r="1209" spans="1:24" x14ac:dyDescent="0.25">
      <c r="A1209" s="11">
        <v>2018</v>
      </c>
      <c r="B1209" s="11">
        <v>136</v>
      </c>
      <c r="C1209" s="11">
        <v>1</v>
      </c>
      <c r="D1209" s="11" t="s">
        <v>601</v>
      </c>
      <c r="E1209" s="11" t="s">
        <v>890</v>
      </c>
      <c r="F1209" s="11" t="s">
        <v>890</v>
      </c>
      <c r="G1209" s="11" t="s">
        <v>542</v>
      </c>
      <c r="H1209" s="11">
        <v>0</v>
      </c>
      <c r="I1209" s="11">
        <v>453</v>
      </c>
      <c r="J1209" s="225">
        <v>43321</v>
      </c>
      <c r="K1209" s="225">
        <v>43321</v>
      </c>
      <c r="L1209" s="11">
        <v>83</v>
      </c>
      <c r="M1209" s="11">
        <v>1</v>
      </c>
      <c r="N1209" s="11" t="s">
        <v>532</v>
      </c>
      <c r="O1209" s="11">
        <v>82</v>
      </c>
      <c r="P1209" s="11" t="s">
        <v>543</v>
      </c>
      <c r="Q1209" s="11">
        <v>800104672</v>
      </c>
      <c r="R1209" s="11" t="s">
        <v>531</v>
      </c>
      <c r="S1209" s="26">
        <v>469349994</v>
      </c>
      <c r="T1209" s="26"/>
      <c r="U1209" s="26"/>
      <c r="V1209" s="26">
        <v>469349994</v>
      </c>
      <c r="W1209" s="11" t="str">
        <f>VLOOKUP(MONTH(J1209),'PLANO DISPONIBILIDADES 28-04-20'!$W$2:$X$13,2,0)</f>
        <v>AGOSTO</v>
      </c>
      <c r="X1209" s="11" t="str">
        <f>VLOOKUP(L1209,'PLANO PREDIS EJECUCIONES'!$J$2:$Y$217,16,0)</f>
        <v>3-3-1-15-07-43-7508-191</v>
      </c>
    </row>
    <row r="1210" spans="1:24" x14ac:dyDescent="0.25">
      <c r="A1210" s="11">
        <v>2018</v>
      </c>
      <c r="B1210" s="11">
        <v>136</v>
      </c>
      <c r="C1210" s="11">
        <v>1</v>
      </c>
      <c r="D1210" s="11" t="s">
        <v>601</v>
      </c>
      <c r="E1210" s="11" t="s">
        <v>890</v>
      </c>
      <c r="F1210" s="11" t="s">
        <v>890</v>
      </c>
      <c r="G1210" s="11" t="s">
        <v>542</v>
      </c>
      <c r="H1210" s="11">
        <v>0</v>
      </c>
      <c r="I1210" s="11">
        <v>458</v>
      </c>
      <c r="J1210" s="225">
        <v>43321</v>
      </c>
      <c r="K1210" s="225">
        <v>43321</v>
      </c>
      <c r="L1210" s="11">
        <v>50</v>
      </c>
      <c r="M1210" s="11">
        <v>75</v>
      </c>
      <c r="N1210" s="11" t="s">
        <v>413</v>
      </c>
      <c r="O1210" s="11">
        <v>51</v>
      </c>
      <c r="P1210" s="11" t="s">
        <v>541</v>
      </c>
      <c r="Q1210" s="11">
        <v>94460645</v>
      </c>
      <c r="R1210" s="11" t="s">
        <v>483</v>
      </c>
      <c r="S1210" s="26">
        <v>6695590</v>
      </c>
      <c r="T1210" s="26"/>
      <c r="U1210" s="26"/>
      <c r="V1210" s="26">
        <v>6695590</v>
      </c>
      <c r="W1210" s="11" t="str">
        <f>VLOOKUP(MONTH(J1210),'PLANO DISPONIBILIDADES 28-04-20'!$W$2:$X$13,2,0)</f>
        <v>AGOSTO</v>
      </c>
      <c r="X1210" s="11" t="str">
        <f>VLOOKUP(L1210,'PLANO PREDIS EJECUCIONES'!$J$2:$Y$217,16,0)</f>
        <v>3-3-1-15-07-43-7508-191</v>
      </c>
    </row>
    <row r="1211" spans="1:24" x14ac:dyDescent="0.25">
      <c r="A1211" s="11">
        <v>2018</v>
      </c>
      <c r="B1211" s="11">
        <v>136</v>
      </c>
      <c r="C1211" s="11">
        <v>1</v>
      </c>
      <c r="D1211" s="11" t="s">
        <v>601</v>
      </c>
      <c r="E1211" s="11" t="s">
        <v>890</v>
      </c>
      <c r="F1211" s="11" t="s">
        <v>890</v>
      </c>
      <c r="G1211" s="11" t="s">
        <v>542</v>
      </c>
      <c r="H1211" s="11">
        <v>0</v>
      </c>
      <c r="I1211" s="11">
        <v>459</v>
      </c>
      <c r="J1211" s="225">
        <v>43321</v>
      </c>
      <c r="K1211" s="225">
        <v>43321</v>
      </c>
      <c r="L1211" s="11">
        <v>32</v>
      </c>
      <c r="M1211" s="11">
        <v>59</v>
      </c>
      <c r="N1211" s="11" t="s">
        <v>413</v>
      </c>
      <c r="O1211" s="11">
        <v>32</v>
      </c>
      <c r="P1211" s="11" t="s">
        <v>541</v>
      </c>
      <c r="Q1211" s="11">
        <v>30742793</v>
      </c>
      <c r="R1211" s="11" t="s">
        <v>481</v>
      </c>
      <c r="S1211" s="26">
        <v>6026031</v>
      </c>
      <c r="T1211" s="26"/>
      <c r="U1211" s="26"/>
      <c r="V1211" s="26">
        <v>6026031</v>
      </c>
      <c r="W1211" s="11" t="str">
        <f>VLOOKUP(MONTH(J1211),'PLANO DISPONIBILIDADES 28-04-20'!$W$2:$X$13,2,0)</f>
        <v>AGOSTO</v>
      </c>
      <c r="X1211" s="11" t="str">
        <f>VLOOKUP(L1211,'PLANO PREDIS EJECUCIONES'!$J$2:$Y$217,16,0)</f>
        <v>3-3-1-15-07-43-7508-191</v>
      </c>
    </row>
    <row r="1212" spans="1:24" x14ac:dyDescent="0.25">
      <c r="A1212" s="11">
        <v>2018</v>
      </c>
      <c r="B1212" s="11">
        <v>136</v>
      </c>
      <c r="C1212" s="11">
        <v>1</v>
      </c>
      <c r="D1212" s="11" t="s">
        <v>601</v>
      </c>
      <c r="E1212" s="11" t="s">
        <v>890</v>
      </c>
      <c r="F1212" s="11" t="s">
        <v>890</v>
      </c>
      <c r="G1212" s="11" t="s">
        <v>542</v>
      </c>
      <c r="H1212" s="11">
        <v>0</v>
      </c>
      <c r="I1212" s="11">
        <v>460</v>
      </c>
      <c r="J1212" s="225">
        <v>43321</v>
      </c>
      <c r="K1212" s="225">
        <v>43321</v>
      </c>
      <c r="L1212" s="11">
        <v>5</v>
      </c>
      <c r="M1212" s="11">
        <v>53</v>
      </c>
      <c r="N1212" s="11" t="s">
        <v>413</v>
      </c>
      <c r="O1212" s="11">
        <v>6</v>
      </c>
      <c r="P1212" s="11" t="s">
        <v>541</v>
      </c>
      <c r="Q1212" s="11">
        <v>1049603928</v>
      </c>
      <c r="R1212" s="11" t="s">
        <v>478</v>
      </c>
      <c r="S1212" s="26">
        <v>10043385</v>
      </c>
      <c r="T1212" s="26"/>
      <c r="U1212" s="26"/>
      <c r="V1212" s="26">
        <v>10043385</v>
      </c>
      <c r="W1212" s="11" t="str">
        <f>VLOOKUP(MONTH(J1212),'PLANO DISPONIBILIDADES 28-04-20'!$W$2:$X$13,2,0)</f>
        <v>AGOSTO</v>
      </c>
      <c r="X1212" s="11" t="str">
        <f>VLOOKUP(L1212,'PLANO PREDIS EJECUCIONES'!$J$2:$Y$217,16,0)</f>
        <v>3-3-1-15-07-43-7508-191</v>
      </c>
    </row>
    <row r="1213" spans="1:24" x14ac:dyDescent="0.25">
      <c r="A1213" s="11">
        <v>2018</v>
      </c>
      <c r="B1213" s="11">
        <v>136</v>
      </c>
      <c r="C1213" s="11">
        <v>1</v>
      </c>
      <c r="D1213" s="11" t="s">
        <v>601</v>
      </c>
      <c r="E1213" s="11" t="s">
        <v>890</v>
      </c>
      <c r="F1213" s="11" t="s">
        <v>890</v>
      </c>
      <c r="G1213" s="11" t="s">
        <v>542</v>
      </c>
      <c r="H1213" s="11">
        <v>0</v>
      </c>
      <c r="I1213" s="11">
        <v>462</v>
      </c>
      <c r="J1213" s="225">
        <v>43321</v>
      </c>
      <c r="K1213" s="225">
        <v>43321</v>
      </c>
      <c r="L1213" s="11">
        <v>30</v>
      </c>
      <c r="M1213" s="11">
        <v>15</v>
      </c>
      <c r="N1213" s="11" t="s">
        <v>413</v>
      </c>
      <c r="O1213" s="11">
        <v>42</v>
      </c>
      <c r="P1213" s="11" t="s">
        <v>541</v>
      </c>
      <c r="Q1213" s="11">
        <v>60370762</v>
      </c>
      <c r="R1213" s="11" t="s">
        <v>480</v>
      </c>
      <c r="S1213" s="26">
        <v>12480000</v>
      </c>
      <c r="T1213" s="26"/>
      <c r="U1213" s="26"/>
      <c r="V1213" s="26">
        <v>12480000</v>
      </c>
      <c r="W1213" s="11" t="str">
        <f>VLOOKUP(MONTH(J1213),'PLANO DISPONIBILIDADES 28-04-20'!$W$2:$X$13,2,0)</f>
        <v>AGOSTO</v>
      </c>
      <c r="X1213" s="11" t="str">
        <f>VLOOKUP(L1213,'PLANO PREDIS EJECUCIONES'!$J$2:$Y$217,16,0)</f>
        <v>3-3-1-15-07-43-7508-191</v>
      </c>
    </row>
    <row r="1214" spans="1:24" x14ac:dyDescent="0.25">
      <c r="A1214" s="11">
        <v>2018</v>
      </c>
      <c r="B1214" s="11">
        <v>136</v>
      </c>
      <c r="C1214" s="11">
        <v>1</v>
      </c>
      <c r="D1214" s="11" t="s">
        <v>601</v>
      </c>
      <c r="E1214" s="11" t="s">
        <v>890</v>
      </c>
      <c r="F1214" s="11" t="s">
        <v>890</v>
      </c>
      <c r="G1214" s="11" t="s">
        <v>542</v>
      </c>
      <c r="H1214" s="11">
        <v>0</v>
      </c>
      <c r="I1214" s="11">
        <v>472</v>
      </c>
      <c r="J1214" s="225">
        <v>43325</v>
      </c>
      <c r="K1214" s="225">
        <v>43325</v>
      </c>
      <c r="L1214" s="11">
        <v>55</v>
      </c>
      <c r="M1214" s="11">
        <v>51</v>
      </c>
      <c r="N1214" s="11" t="s">
        <v>413</v>
      </c>
      <c r="O1214" s="11">
        <v>59</v>
      </c>
      <c r="P1214" s="11" t="s">
        <v>543</v>
      </c>
      <c r="Q1214" s="11">
        <v>900046467</v>
      </c>
      <c r="R1214" s="11" t="s">
        <v>486</v>
      </c>
      <c r="S1214" s="26">
        <v>24860160</v>
      </c>
      <c r="T1214" s="26"/>
      <c r="U1214" s="26"/>
      <c r="V1214" s="26">
        <v>24860160</v>
      </c>
      <c r="W1214" s="11" t="str">
        <f>VLOOKUP(MONTH(J1214),'PLANO DISPONIBILIDADES 28-04-20'!$W$2:$X$13,2,0)</f>
        <v>AGOSTO</v>
      </c>
      <c r="X1214" s="11" t="str">
        <f>VLOOKUP(L1214,'PLANO PREDIS EJECUCIONES'!$J$2:$Y$217,16,0)</f>
        <v>3-3-1-15-07-43-7508-191</v>
      </c>
    </row>
    <row r="1215" spans="1:24" x14ac:dyDescent="0.25">
      <c r="A1215" s="11">
        <v>2018</v>
      </c>
      <c r="B1215" s="11">
        <v>136</v>
      </c>
      <c r="C1215" s="11">
        <v>1</v>
      </c>
      <c r="D1215" s="11" t="s">
        <v>601</v>
      </c>
      <c r="E1215" s="11" t="s">
        <v>890</v>
      </c>
      <c r="F1215" s="11" t="s">
        <v>890</v>
      </c>
      <c r="G1215" s="11" t="s">
        <v>542</v>
      </c>
      <c r="H1215" s="11">
        <v>0</v>
      </c>
      <c r="I1215" s="11">
        <v>473</v>
      </c>
      <c r="J1215" s="225">
        <v>43325</v>
      </c>
      <c r="K1215" s="225">
        <v>43325</v>
      </c>
      <c r="L1215" s="11">
        <v>58</v>
      </c>
      <c r="M1215" s="11">
        <v>63</v>
      </c>
      <c r="N1215" s="11" t="s">
        <v>413</v>
      </c>
      <c r="O1215" s="11">
        <v>31</v>
      </c>
      <c r="P1215" s="11" t="s">
        <v>541</v>
      </c>
      <c r="Q1215" s="11">
        <v>79690681</v>
      </c>
      <c r="R1215" s="11" t="s">
        <v>489</v>
      </c>
      <c r="S1215" s="26">
        <v>6695590</v>
      </c>
      <c r="T1215" s="26"/>
      <c r="U1215" s="26"/>
      <c r="V1215" s="26">
        <v>6695590</v>
      </c>
      <c r="W1215" s="11" t="str">
        <f>VLOOKUP(MONTH(J1215),'PLANO DISPONIBILIDADES 28-04-20'!$W$2:$X$13,2,0)</f>
        <v>AGOSTO</v>
      </c>
      <c r="X1215" s="11" t="str">
        <f>VLOOKUP(L1215,'PLANO PREDIS EJECUCIONES'!$J$2:$Y$217,16,0)</f>
        <v>3-3-1-15-07-43-7508-191</v>
      </c>
    </row>
    <row r="1216" spans="1:24" x14ac:dyDescent="0.25">
      <c r="A1216" s="11">
        <v>2018</v>
      </c>
      <c r="B1216" s="11">
        <v>136</v>
      </c>
      <c r="C1216" s="11">
        <v>1</v>
      </c>
      <c r="D1216" s="11" t="s">
        <v>601</v>
      </c>
      <c r="E1216" s="11" t="s">
        <v>890</v>
      </c>
      <c r="F1216" s="11" t="s">
        <v>890</v>
      </c>
      <c r="G1216" s="11" t="s">
        <v>542</v>
      </c>
      <c r="H1216" s="11">
        <v>0</v>
      </c>
      <c r="I1216" s="11">
        <v>491</v>
      </c>
      <c r="J1216" s="225">
        <v>43327</v>
      </c>
      <c r="K1216" s="225">
        <v>43327</v>
      </c>
      <c r="L1216" s="11">
        <v>56</v>
      </c>
      <c r="M1216" s="11">
        <v>61</v>
      </c>
      <c r="N1216" s="11" t="s">
        <v>413</v>
      </c>
      <c r="O1216" s="11">
        <v>52</v>
      </c>
      <c r="P1216" s="11" t="s">
        <v>541</v>
      </c>
      <c r="Q1216" s="11">
        <v>11322903</v>
      </c>
      <c r="R1216" s="11" t="s">
        <v>488</v>
      </c>
      <c r="S1216" s="26">
        <v>8034708</v>
      </c>
      <c r="T1216" s="26"/>
      <c r="U1216" s="26"/>
      <c r="V1216" s="26">
        <v>8034708</v>
      </c>
      <c r="W1216" s="11" t="str">
        <f>VLOOKUP(MONTH(J1216),'PLANO DISPONIBILIDADES 28-04-20'!$W$2:$X$13,2,0)</f>
        <v>AGOSTO</v>
      </c>
      <c r="X1216" s="11" t="str">
        <f>VLOOKUP(L1216,'PLANO PREDIS EJECUCIONES'!$J$2:$Y$217,16,0)</f>
        <v>3-3-1-15-07-43-7508-191</v>
      </c>
    </row>
    <row r="1217" spans="1:24" x14ac:dyDescent="0.25">
      <c r="A1217" s="11">
        <v>2018</v>
      </c>
      <c r="B1217" s="11">
        <v>136</v>
      </c>
      <c r="C1217" s="11">
        <v>1</v>
      </c>
      <c r="D1217" s="11" t="s">
        <v>601</v>
      </c>
      <c r="E1217" s="11" t="s">
        <v>890</v>
      </c>
      <c r="F1217" s="11" t="s">
        <v>890</v>
      </c>
      <c r="G1217" s="11" t="s">
        <v>542</v>
      </c>
      <c r="H1217" s="11">
        <v>0</v>
      </c>
      <c r="I1217" s="11">
        <v>502</v>
      </c>
      <c r="J1217" s="225">
        <v>43340</v>
      </c>
      <c r="K1217" s="225">
        <v>43340</v>
      </c>
      <c r="L1217" s="11">
        <v>82</v>
      </c>
      <c r="M1217" s="11">
        <v>2</v>
      </c>
      <c r="N1217" s="11" t="s">
        <v>529</v>
      </c>
      <c r="O1217" s="11">
        <v>83</v>
      </c>
      <c r="P1217" s="11" t="s">
        <v>543</v>
      </c>
      <c r="Q1217" s="11">
        <v>900883191</v>
      </c>
      <c r="R1217" s="11" t="s">
        <v>528</v>
      </c>
      <c r="S1217" s="26">
        <v>43513400</v>
      </c>
      <c r="T1217" s="26"/>
      <c r="U1217" s="26"/>
      <c r="V1217" s="26">
        <v>43513400</v>
      </c>
      <c r="W1217" s="11" t="str">
        <f>VLOOKUP(MONTH(J1217),'PLANO DISPONIBILIDADES 28-04-20'!$W$2:$X$13,2,0)</f>
        <v>AGOSTO</v>
      </c>
      <c r="X1217" s="11" t="str">
        <f>VLOOKUP(L1217,'PLANO PREDIS EJECUCIONES'!$J$2:$Y$217,16,0)</f>
        <v>3-3-1-15-07-43-7508-191</v>
      </c>
    </row>
    <row r="1218" spans="1:24" x14ac:dyDescent="0.25">
      <c r="A1218" s="11">
        <v>2018</v>
      </c>
      <c r="B1218" s="11">
        <v>136</v>
      </c>
      <c r="C1218" s="11">
        <v>1</v>
      </c>
      <c r="D1218" s="11" t="s">
        <v>601</v>
      </c>
      <c r="E1218" s="11" t="s">
        <v>890</v>
      </c>
      <c r="F1218" s="11" t="s">
        <v>890</v>
      </c>
      <c r="G1218" s="11" t="s">
        <v>542</v>
      </c>
      <c r="H1218" s="11">
        <v>0</v>
      </c>
      <c r="I1218" s="11">
        <v>509</v>
      </c>
      <c r="J1218" s="225">
        <v>43347</v>
      </c>
      <c r="K1218" s="225">
        <v>43347</v>
      </c>
      <c r="L1218" s="11">
        <v>60</v>
      </c>
      <c r="M1218" s="11">
        <v>52</v>
      </c>
      <c r="N1218" s="11" t="s">
        <v>491</v>
      </c>
      <c r="O1218" s="11">
        <v>60</v>
      </c>
      <c r="P1218" s="11" t="s">
        <v>541</v>
      </c>
      <c r="Q1218" s="11">
        <v>1030602070</v>
      </c>
      <c r="R1218" s="11" t="s">
        <v>490</v>
      </c>
      <c r="S1218" s="26">
        <v>2678236</v>
      </c>
      <c r="T1218" s="26"/>
      <c r="U1218" s="26"/>
      <c r="V1218" s="26">
        <v>2678236</v>
      </c>
      <c r="W1218" s="11" t="str">
        <f>VLOOKUP(MONTH(J1218),'PLANO DISPONIBILIDADES 28-04-20'!$W$2:$X$13,2,0)</f>
        <v>SEPTIEMBRE</v>
      </c>
      <c r="X1218" s="11" t="str">
        <f>VLOOKUP(L1218,'PLANO PREDIS EJECUCIONES'!$J$2:$Y$217,16,0)</f>
        <v>3-3-1-15-07-43-7508-191</v>
      </c>
    </row>
    <row r="1219" spans="1:24" x14ac:dyDescent="0.25">
      <c r="A1219" s="11">
        <v>2018</v>
      </c>
      <c r="B1219" s="11">
        <v>136</v>
      </c>
      <c r="C1219" s="11">
        <v>1</v>
      </c>
      <c r="D1219" s="11" t="s">
        <v>601</v>
      </c>
      <c r="E1219" s="11" t="s">
        <v>890</v>
      </c>
      <c r="F1219" s="11" t="s">
        <v>890</v>
      </c>
      <c r="G1219" s="11" t="s">
        <v>542</v>
      </c>
      <c r="H1219" s="11">
        <v>0</v>
      </c>
      <c r="I1219" s="11">
        <v>510</v>
      </c>
      <c r="J1219" s="225">
        <v>43347</v>
      </c>
      <c r="K1219" s="225">
        <v>43347</v>
      </c>
      <c r="L1219" s="11">
        <v>5</v>
      </c>
      <c r="M1219" s="11">
        <v>53</v>
      </c>
      <c r="N1219" s="11" t="s">
        <v>413</v>
      </c>
      <c r="O1219" s="11">
        <v>6</v>
      </c>
      <c r="P1219" s="11" t="s">
        <v>541</v>
      </c>
      <c r="Q1219" s="11">
        <v>1049603928</v>
      </c>
      <c r="R1219" s="11" t="s">
        <v>478</v>
      </c>
      <c r="S1219" s="26">
        <v>10043385</v>
      </c>
      <c r="T1219" s="26"/>
      <c r="U1219" s="26"/>
      <c r="V1219" s="26">
        <v>10043385</v>
      </c>
      <c r="W1219" s="11" t="str">
        <f>VLOOKUP(MONTH(J1219),'PLANO DISPONIBILIDADES 28-04-20'!$W$2:$X$13,2,0)</f>
        <v>SEPTIEMBRE</v>
      </c>
      <c r="X1219" s="11" t="str">
        <f>VLOOKUP(L1219,'PLANO PREDIS EJECUCIONES'!$J$2:$Y$217,16,0)</f>
        <v>3-3-1-15-07-43-7508-191</v>
      </c>
    </row>
    <row r="1220" spans="1:24" x14ac:dyDescent="0.25">
      <c r="A1220" s="11">
        <v>2018</v>
      </c>
      <c r="B1220" s="11">
        <v>136</v>
      </c>
      <c r="C1220" s="11">
        <v>1</v>
      </c>
      <c r="D1220" s="11" t="s">
        <v>601</v>
      </c>
      <c r="E1220" s="11" t="s">
        <v>890</v>
      </c>
      <c r="F1220" s="11" t="s">
        <v>890</v>
      </c>
      <c r="G1220" s="11" t="s">
        <v>542</v>
      </c>
      <c r="H1220" s="11">
        <v>0</v>
      </c>
      <c r="I1220" s="11">
        <v>511</v>
      </c>
      <c r="J1220" s="225">
        <v>43347</v>
      </c>
      <c r="K1220" s="225">
        <v>43347</v>
      </c>
      <c r="L1220" s="11">
        <v>4</v>
      </c>
      <c r="M1220" s="11">
        <v>54</v>
      </c>
      <c r="N1220" s="11" t="s">
        <v>413</v>
      </c>
      <c r="O1220" s="11">
        <v>5</v>
      </c>
      <c r="P1220" s="11" t="s">
        <v>541</v>
      </c>
      <c r="Q1220" s="11">
        <v>80097672</v>
      </c>
      <c r="R1220" s="11" t="s">
        <v>477</v>
      </c>
      <c r="S1220" s="26">
        <v>10043385</v>
      </c>
      <c r="T1220" s="26"/>
      <c r="U1220" s="26"/>
      <c r="V1220" s="26">
        <v>10043385</v>
      </c>
      <c r="W1220" s="11" t="str">
        <f>VLOOKUP(MONTH(J1220),'PLANO DISPONIBILIDADES 28-04-20'!$W$2:$X$13,2,0)</f>
        <v>SEPTIEMBRE</v>
      </c>
      <c r="X1220" s="11" t="str">
        <f>VLOOKUP(L1220,'PLANO PREDIS EJECUCIONES'!$J$2:$Y$217,16,0)</f>
        <v>3-3-1-15-07-43-7508-191</v>
      </c>
    </row>
    <row r="1221" spans="1:24" x14ac:dyDescent="0.25">
      <c r="A1221" s="11">
        <v>2018</v>
      </c>
      <c r="B1221" s="11">
        <v>136</v>
      </c>
      <c r="C1221" s="11">
        <v>1</v>
      </c>
      <c r="D1221" s="11" t="s">
        <v>601</v>
      </c>
      <c r="E1221" s="11" t="s">
        <v>890</v>
      </c>
      <c r="F1221" s="11" t="s">
        <v>890</v>
      </c>
      <c r="G1221" s="11" t="s">
        <v>542</v>
      </c>
      <c r="H1221" s="11">
        <v>0</v>
      </c>
      <c r="I1221" s="11">
        <v>520</v>
      </c>
      <c r="J1221" s="225">
        <v>43349</v>
      </c>
      <c r="K1221" s="225">
        <v>43349</v>
      </c>
      <c r="L1221" s="11">
        <v>51</v>
      </c>
      <c r="M1221" s="11">
        <v>58</v>
      </c>
      <c r="N1221" s="11" t="s">
        <v>413</v>
      </c>
      <c r="O1221" s="11">
        <v>53</v>
      </c>
      <c r="P1221" s="11" t="s">
        <v>541</v>
      </c>
      <c r="Q1221" s="11">
        <v>79772448</v>
      </c>
      <c r="R1221" s="11" t="s">
        <v>484</v>
      </c>
      <c r="S1221" s="26">
        <v>3000000</v>
      </c>
      <c r="T1221" s="26"/>
      <c r="U1221" s="26"/>
      <c r="V1221" s="26">
        <v>3000000</v>
      </c>
      <c r="W1221" s="11" t="str">
        <f>VLOOKUP(MONTH(J1221),'PLANO DISPONIBILIDADES 28-04-20'!$W$2:$X$13,2,0)</f>
        <v>SEPTIEMBRE</v>
      </c>
      <c r="X1221" s="11" t="str">
        <f>VLOOKUP(L1221,'PLANO PREDIS EJECUCIONES'!$J$2:$Y$217,16,0)</f>
        <v>3-3-1-15-07-43-7508-191</v>
      </c>
    </row>
    <row r="1222" spans="1:24" x14ac:dyDescent="0.25">
      <c r="A1222" s="11">
        <v>2018</v>
      </c>
      <c r="B1222" s="11">
        <v>136</v>
      </c>
      <c r="C1222" s="11">
        <v>1</v>
      </c>
      <c r="D1222" s="11" t="s">
        <v>601</v>
      </c>
      <c r="E1222" s="11" t="s">
        <v>890</v>
      </c>
      <c r="F1222" s="11" t="s">
        <v>890</v>
      </c>
      <c r="G1222" s="11" t="s">
        <v>542</v>
      </c>
      <c r="H1222" s="11">
        <v>0</v>
      </c>
      <c r="I1222" s="11">
        <v>522</v>
      </c>
      <c r="J1222" s="225">
        <v>43349</v>
      </c>
      <c r="K1222" s="225">
        <v>43349</v>
      </c>
      <c r="L1222" s="11">
        <v>15</v>
      </c>
      <c r="M1222" s="11">
        <v>56</v>
      </c>
      <c r="N1222" s="11" t="s">
        <v>413</v>
      </c>
      <c r="O1222" s="11">
        <v>13</v>
      </c>
      <c r="P1222" s="11" t="s">
        <v>541</v>
      </c>
      <c r="Q1222" s="11">
        <v>79573074</v>
      </c>
      <c r="R1222" s="11" t="s">
        <v>479</v>
      </c>
      <c r="S1222" s="26">
        <v>10043385</v>
      </c>
      <c r="T1222" s="26"/>
      <c r="U1222" s="26"/>
      <c r="V1222" s="26">
        <v>10043385</v>
      </c>
      <c r="W1222" s="11" t="str">
        <f>VLOOKUP(MONTH(J1222),'PLANO DISPONIBILIDADES 28-04-20'!$W$2:$X$13,2,0)</f>
        <v>SEPTIEMBRE</v>
      </c>
      <c r="X1222" s="11" t="str">
        <f>VLOOKUP(L1222,'PLANO PREDIS EJECUCIONES'!$J$2:$Y$217,16,0)</f>
        <v>3-3-1-15-07-43-7508-191</v>
      </c>
    </row>
    <row r="1223" spans="1:24" x14ac:dyDescent="0.25">
      <c r="A1223" s="11">
        <v>2018</v>
      </c>
      <c r="B1223" s="11">
        <v>136</v>
      </c>
      <c r="C1223" s="11">
        <v>1</v>
      </c>
      <c r="D1223" s="11" t="s">
        <v>601</v>
      </c>
      <c r="E1223" s="11" t="s">
        <v>890</v>
      </c>
      <c r="F1223" s="11" t="s">
        <v>890</v>
      </c>
      <c r="G1223" s="11" t="s">
        <v>542</v>
      </c>
      <c r="H1223" s="11">
        <v>0</v>
      </c>
      <c r="I1223" s="11">
        <v>524</v>
      </c>
      <c r="J1223" s="225">
        <v>43349</v>
      </c>
      <c r="K1223" s="225">
        <v>43349</v>
      </c>
      <c r="L1223" s="11">
        <v>50</v>
      </c>
      <c r="M1223" s="11">
        <v>75</v>
      </c>
      <c r="N1223" s="11" t="s">
        <v>413</v>
      </c>
      <c r="O1223" s="11">
        <v>51</v>
      </c>
      <c r="P1223" s="11" t="s">
        <v>541</v>
      </c>
      <c r="Q1223" s="11">
        <v>94460645</v>
      </c>
      <c r="R1223" s="11" t="s">
        <v>483</v>
      </c>
      <c r="S1223" s="26">
        <v>6695590</v>
      </c>
      <c r="T1223" s="26"/>
      <c r="U1223" s="26"/>
      <c r="V1223" s="26">
        <v>6695590</v>
      </c>
      <c r="W1223" s="11" t="str">
        <f>VLOOKUP(MONTH(J1223),'PLANO DISPONIBILIDADES 28-04-20'!$W$2:$X$13,2,0)</f>
        <v>SEPTIEMBRE</v>
      </c>
      <c r="X1223" s="11" t="str">
        <f>VLOOKUP(L1223,'PLANO PREDIS EJECUCIONES'!$J$2:$Y$217,16,0)</f>
        <v>3-3-1-15-07-43-7508-191</v>
      </c>
    </row>
    <row r="1224" spans="1:24" x14ac:dyDescent="0.25">
      <c r="A1224" s="11">
        <v>2018</v>
      </c>
      <c r="B1224" s="11">
        <v>136</v>
      </c>
      <c r="C1224" s="11">
        <v>1</v>
      </c>
      <c r="D1224" s="11" t="s">
        <v>601</v>
      </c>
      <c r="E1224" s="11" t="s">
        <v>890</v>
      </c>
      <c r="F1224" s="11" t="s">
        <v>890</v>
      </c>
      <c r="G1224" s="11" t="s">
        <v>542</v>
      </c>
      <c r="H1224" s="11">
        <v>0</v>
      </c>
      <c r="I1224" s="11">
        <v>525</v>
      </c>
      <c r="J1224" s="225">
        <v>43349</v>
      </c>
      <c r="K1224" s="225">
        <v>43349</v>
      </c>
      <c r="L1224" s="11">
        <v>131</v>
      </c>
      <c r="M1224" s="11">
        <v>149</v>
      </c>
      <c r="N1224" s="11" t="s">
        <v>413</v>
      </c>
      <c r="O1224" s="11">
        <v>97</v>
      </c>
      <c r="P1224" s="11" t="s">
        <v>541</v>
      </c>
      <c r="Q1224" s="11">
        <v>39579873</v>
      </c>
      <c r="R1224" s="11" t="s">
        <v>755</v>
      </c>
      <c r="S1224" s="26">
        <v>10043385</v>
      </c>
      <c r="T1224" s="26"/>
      <c r="U1224" s="26"/>
      <c r="V1224" s="26">
        <v>10043385</v>
      </c>
      <c r="W1224" s="11" t="str">
        <f>VLOOKUP(MONTH(J1224),'PLANO DISPONIBILIDADES 28-04-20'!$W$2:$X$13,2,0)</f>
        <v>SEPTIEMBRE</v>
      </c>
      <c r="X1224" s="11" t="str">
        <f>VLOOKUP(L1224,'PLANO PREDIS EJECUCIONES'!$J$2:$Y$217,16,0)</f>
        <v>3-3-1-15-07-43-7508-191</v>
      </c>
    </row>
    <row r="1225" spans="1:24" x14ac:dyDescent="0.25">
      <c r="A1225" s="11">
        <v>2018</v>
      </c>
      <c r="B1225" s="11">
        <v>136</v>
      </c>
      <c r="C1225" s="11">
        <v>1</v>
      </c>
      <c r="D1225" s="11" t="s">
        <v>601</v>
      </c>
      <c r="E1225" s="11" t="s">
        <v>890</v>
      </c>
      <c r="F1225" s="11" t="s">
        <v>890</v>
      </c>
      <c r="G1225" s="11" t="s">
        <v>542</v>
      </c>
      <c r="H1225" s="11">
        <v>0</v>
      </c>
      <c r="I1225" s="11">
        <v>527</v>
      </c>
      <c r="J1225" s="225">
        <v>43349</v>
      </c>
      <c r="K1225" s="225">
        <v>43349</v>
      </c>
      <c r="L1225" s="11">
        <v>55</v>
      </c>
      <c r="M1225" s="11">
        <v>51</v>
      </c>
      <c r="N1225" s="11" t="s">
        <v>413</v>
      </c>
      <c r="O1225" s="11">
        <v>59</v>
      </c>
      <c r="P1225" s="11" t="s">
        <v>543</v>
      </c>
      <c r="Q1225" s="11">
        <v>900046467</v>
      </c>
      <c r="R1225" s="11" t="s">
        <v>486</v>
      </c>
      <c r="S1225" s="26">
        <v>21935681</v>
      </c>
      <c r="T1225" s="26"/>
      <c r="U1225" s="26"/>
      <c r="V1225" s="26">
        <v>21935681</v>
      </c>
      <c r="W1225" s="11" t="str">
        <f>VLOOKUP(MONTH(J1225),'PLANO DISPONIBILIDADES 28-04-20'!$W$2:$X$13,2,0)</f>
        <v>SEPTIEMBRE</v>
      </c>
      <c r="X1225" s="11" t="str">
        <f>VLOOKUP(L1225,'PLANO PREDIS EJECUCIONES'!$J$2:$Y$217,16,0)</f>
        <v>3-3-1-15-07-43-7508-191</v>
      </c>
    </row>
    <row r="1226" spans="1:24" x14ac:dyDescent="0.25">
      <c r="A1226" s="11">
        <v>2018</v>
      </c>
      <c r="B1226" s="11">
        <v>136</v>
      </c>
      <c r="C1226" s="11">
        <v>1</v>
      </c>
      <c r="D1226" s="11" t="s">
        <v>601</v>
      </c>
      <c r="E1226" s="11" t="s">
        <v>890</v>
      </c>
      <c r="F1226" s="11" t="s">
        <v>890</v>
      </c>
      <c r="G1226" s="11" t="s">
        <v>542</v>
      </c>
      <c r="H1226" s="11">
        <v>0</v>
      </c>
      <c r="I1226" s="11">
        <v>528</v>
      </c>
      <c r="J1226" s="225">
        <v>43349</v>
      </c>
      <c r="K1226" s="225">
        <v>43349</v>
      </c>
      <c r="L1226" s="11">
        <v>67</v>
      </c>
      <c r="M1226" s="11">
        <v>62</v>
      </c>
      <c r="N1226" s="11" t="s">
        <v>491</v>
      </c>
      <c r="O1226" s="11">
        <v>50</v>
      </c>
      <c r="P1226" s="11" t="s">
        <v>541</v>
      </c>
      <c r="Q1226" s="11">
        <v>1014211359</v>
      </c>
      <c r="R1226" s="11" t="s">
        <v>492</v>
      </c>
      <c r="S1226" s="26">
        <v>3000000</v>
      </c>
      <c r="T1226" s="26"/>
      <c r="U1226" s="26"/>
      <c r="V1226" s="26">
        <v>3000000</v>
      </c>
      <c r="W1226" s="11" t="str">
        <f>VLOOKUP(MONTH(J1226),'PLANO DISPONIBILIDADES 28-04-20'!$W$2:$X$13,2,0)</f>
        <v>SEPTIEMBRE</v>
      </c>
      <c r="X1226" s="11" t="str">
        <f>VLOOKUP(L1226,'PLANO PREDIS EJECUCIONES'!$J$2:$Y$217,16,0)</f>
        <v>3-3-1-15-07-43-7508-191</v>
      </c>
    </row>
    <row r="1227" spans="1:24" x14ac:dyDescent="0.25">
      <c r="A1227" s="11">
        <v>2018</v>
      </c>
      <c r="B1227" s="11">
        <v>136</v>
      </c>
      <c r="C1227" s="11">
        <v>1</v>
      </c>
      <c r="D1227" s="11" t="s">
        <v>601</v>
      </c>
      <c r="E1227" s="11" t="s">
        <v>890</v>
      </c>
      <c r="F1227" s="11" t="s">
        <v>890</v>
      </c>
      <c r="G1227" s="11" t="s">
        <v>542</v>
      </c>
      <c r="H1227" s="11">
        <v>0</v>
      </c>
      <c r="I1227" s="11">
        <v>532</v>
      </c>
      <c r="J1227" s="225">
        <v>43349</v>
      </c>
      <c r="K1227" s="225">
        <v>43349</v>
      </c>
      <c r="L1227" s="11">
        <v>3</v>
      </c>
      <c r="M1227" s="11">
        <v>55</v>
      </c>
      <c r="N1227" s="11" t="s">
        <v>413</v>
      </c>
      <c r="O1227" s="11">
        <v>4</v>
      </c>
      <c r="P1227" s="11" t="s">
        <v>541</v>
      </c>
      <c r="Q1227" s="11">
        <v>80019562</v>
      </c>
      <c r="R1227" s="11" t="s">
        <v>475</v>
      </c>
      <c r="S1227" s="26">
        <v>10043385</v>
      </c>
      <c r="T1227" s="26"/>
      <c r="U1227" s="26"/>
      <c r="V1227" s="26">
        <v>10043385</v>
      </c>
      <c r="W1227" s="11" t="str">
        <f>VLOOKUP(MONTH(J1227),'PLANO DISPONIBILIDADES 28-04-20'!$W$2:$X$13,2,0)</f>
        <v>SEPTIEMBRE</v>
      </c>
      <c r="X1227" s="11" t="str">
        <f>VLOOKUP(L1227,'PLANO PREDIS EJECUCIONES'!$J$2:$Y$217,16,0)</f>
        <v>3-3-1-15-07-43-7508-191</v>
      </c>
    </row>
    <row r="1228" spans="1:24" x14ac:dyDescent="0.25">
      <c r="A1228" s="11">
        <v>2018</v>
      </c>
      <c r="B1228" s="11">
        <v>136</v>
      </c>
      <c r="C1228" s="11">
        <v>1</v>
      </c>
      <c r="D1228" s="11" t="s">
        <v>601</v>
      </c>
      <c r="E1228" s="11" t="s">
        <v>890</v>
      </c>
      <c r="F1228" s="11" t="s">
        <v>890</v>
      </c>
      <c r="G1228" s="11" t="s">
        <v>542</v>
      </c>
      <c r="H1228" s="11">
        <v>0</v>
      </c>
      <c r="I1228" s="11">
        <v>556</v>
      </c>
      <c r="J1228" s="225">
        <v>43355</v>
      </c>
      <c r="K1228" s="225">
        <v>43355</v>
      </c>
      <c r="L1228" s="11">
        <v>32</v>
      </c>
      <c r="M1228" s="11">
        <v>59</v>
      </c>
      <c r="N1228" s="11" t="s">
        <v>413</v>
      </c>
      <c r="O1228" s="11">
        <v>32</v>
      </c>
      <c r="P1228" s="11" t="s">
        <v>541</v>
      </c>
      <c r="Q1228" s="11">
        <v>30742793</v>
      </c>
      <c r="R1228" s="11" t="s">
        <v>481</v>
      </c>
      <c r="S1228" s="26">
        <v>6026031</v>
      </c>
      <c r="T1228" s="26"/>
      <c r="U1228" s="26"/>
      <c r="V1228" s="26">
        <v>6026031</v>
      </c>
      <c r="W1228" s="11" t="str">
        <f>VLOOKUP(MONTH(J1228),'PLANO DISPONIBILIDADES 28-04-20'!$W$2:$X$13,2,0)</f>
        <v>SEPTIEMBRE</v>
      </c>
      <c r="X1228" s="11" t="str">
        <f>VLOOKUP(L1228,'PLANO PREDIS EJECUCIONES'!$J$2:$Y$217,16,0)</f>
        <v>3-3-1-15-07-43-7508-191</v>
      </c>
    </row>
    <row r="1229" spans="1:24" x14ac:dyDescent="0.25">
      <c r="A1229" s="11">
        <v>2018</v>
      </c>
      <c r="B1229" s="11">
        <v>136</v>
      </c>
      <c r="C1229" s="11">
        <v>1</v>
      </c>
      <c r="D1229" s="11" t="s">
        <v>601</v>
      </c>
      <c r="E1229" s="11" t="s">
        <v>890</v>
      </c>
      <c r="F1229" s="11" t="s">
        <v>890</v>
      </c>
      <c r="G1229" s="11" t="s">
        <v>542</v>
      </c>
      <c r="H1229" s="11">
        <v>0</v>
      </c>
      <c r="I1229" s="11">
        <v>557</v>
      </c>
      <c r="J1229" s="225">
        <v>43355</v>
      </c>
      <c r="K1229" s="225">
        <v>43355</v>
      </c>
      <c r="L1229" s="11">
        <v>45</v>
      </c>
      <c r="M1229" s="11">
        <v>57</v>
      </c>
      <c r="N1229" s="11" t="s">
        <v>413</v>
      </c>
      <c r="O1229" s="11">
        <v>48</v>
      </c>
      <c r="P1229" s="11" t="s">
        <v>541</v>
      </c>
      <c r="Q1229" s="11">
        <v>25273125</v>
      </c>
      <c r="R1229" s="11" t="s">
        <v>482</v>
      </c>
      <c r="S1229" s="26">
        <v>4686913</v>
      </c>
      <c r="T1229" s="26"/>
      <c r="U1229" s="26"/>
      <c r="V1229" s="26">
        <v>4686913</v>
      </c>
      <c r="W1229" s="11" t="str">
        <f>VLOOKUP(MONTH(J1229),'PLANO DISPONIBILIDADES 28-04-20'!$W$2:$X$13,2,0)</f>
        <v>SEPTIEMBRE</v>
      </c>
      <c r="X1229" s="11" t="str">
        <f>VLOOKUP(L1229,'PLANO PREDIS EJECUCIONES'!$J$2:$Y$217,16,0)</f>
        <v>3-3-1-15-07-43-7508-191</v>
      </c>
    </row>
    <row r="1230" spans="1:24" x14ac:dyDescent="0.25">
      <c r="A1230" s="11">
        <v>2018</v>
      </c>
      <c r="B1230" s="11">
        <v>136</v>
      </c>
      <c r="C1230" s="11">
        <v>1</v>
      </c>
      <c r="D1230" s="11" t="s">
        <v>601</v>
      </c>
      <c r="E1230" s="11" t="s">
        <v>890</v>
      </c>
      <c r="F1230" s="11" t="s">
        <v>890</v>
      </c>
      <c r="G1230" s="11" t="s">
        <v>542</v>
      </c>
      <c r="H1230" s="11">
        <v>0</v>
      </c>
      <c r="I1230" s="11">
        <v>558</v>
      </c>
      <c r="J1230" s="225">
        <v>43355</v>
      </c>
      <c r="K1230" s="225">
        <v>43355</v>
      </c>
      <c r="L1230" s="11">
        <v>45</v>
      </c>
      <c r="M1230" s="11">
        <v>57</v>
      </c>
      <c r="N1230" s="11" t="s">
        <v>413</v>
      </c>
      <c r="O1230" s="11">
        <v>48</v>
      </c>
      <c r="P1230" s="11" t="s">
        <v>541</v>
      </c>
      <c r="Q1230" s="11">
        <v>25273125</v>
      </c>
      <c r="R1230" s="11" t="s">
        <v>482</v>
      </c>
      <c r="S1230" s="26">
        <v>4686913</v>
      </c>
      <c r="T1230" s="26"/>
      <c r="U1230" s="26"/>
      <c r="V1230" s="26">
        <v>4686913</v>
      </c>
      <c r="W1230" s="11" t="str">
        <f>VLOOKUP(MONTH(J1230),'PLANO DISPONIBILIDADES 28-04-20'!$W$2:$X$13,2,0)</f>
        <v>SEPTIEMBRE</v>
      </c>
      <c r="X1230" s="11" t="str">
        <f>VLOOKUP(L1230,'PLANO PREDIS EJECUCIONES'!$J$2:$Y$217,16,0)</f>
        <v>3-3-1-15-07-43-7508-191</v>
      </c>
    </row>
    <row r="1231" spans="1:24" x14ac:dyDescent="0.25">
      <c r="A1231" s="11">
        <v>2018</v>
      </c>
      <c r="B1231" s="11">
        <v>136</v>
      </c>
      <c r="C1231" s="11">
        <v>1</v>
      </c>
      <c r="D1231" s="11" t="s">
        <v>601</v>
      </c>
      <c r="E1231" s="11" t="s">
        <v>890</v>
      </c>
      <c r="F1231" s="11" t="s">
        <v>890</v>
      </c>
      <c r="G1231" s="11" t="s">
        <v>542</v>
      </c>
      <c r="H1231" s="11">
        <v>0</v>
      </c>
      <c r="I1231" s="11">
        <v>559</v>
      </c>
      <c r="J1231" s="225">
        <v>43356</v>
      </c>
      <c r="K1231" s="225">
        <v>43356</v>
      </c>
      <c r="L1231" s="11">
        <v>30</v>
      </c>
      <c r="M1231" s="11">
        <v>15</v>
      </c>
      <c r="N1231" s="11" t="s">
        <v>413</v>
      </c>
      <c r="O1231" s="11">
        <v>42</v>
      </c>
      <c r="P1231" s="11" t="s">
        <v>541</v>
      </c>
      <c r="Q1231" s="11">
        <v>60370762</v>
      </c>
      <c r="R1231" s="11" t="s">
        <v>480</v>
      </c>
      <c r="S1231" s="26">
        <v>12480000</v>
      </c>
      <c r="T1231" s="26"/>
      <c r="U1231" s="26"/>
      <c r="V1231" s="26">
        <v>12480000</v>
      </c>
      <c r="W1231" s="11" t="str">
        <f>VLOOKUP(MONTH(J1231),'PLANO DISPONIBILIDADES 28-04-20'!$W$2:$X$13,2,0)</f>
        <v>SEPTIEMBRE</v>
      </c>
      <c r="X1231" s="11" t="str">
        <f>VLOOKUP(L1231,'PLANO PREDIS EJECUCIONES'!$J$2:$Y$217,16,0)</f>
        <v>3-3-1-15-07-43-7508-191</v>
      </c>
    </row>
    <row r="1232" spans="1:24" x14ac:dyDescent="0.25">
      <c r="A1232" s="11">
        <v>2018</v>
      </c>
      <c r="B1232" s="11">
        <v>136</v>
      </c>
      <c r="C1232" s="11">
        <v>1</v>
      </c>
      <c r="D1232" s="11" t="s">
        <v>601</v>
      </c>
      <c r="E1232" s="11" t="s">
        <v>890</v>
      </c>
      <c r="F1232" s="11" t="s">
        <v>890</v>
      </c>
      <c r="G1232" s="11" t="s">
        <v>542</v>
      </c>
      <c r="H1232" s="11">
        <v>0</v>
      </c>
      <c r="I1232" s="11">
        <v>560</v>
      </c>
      <c r="J1232" s="225">
        <v>43355</v>
      </c>
      <c r="K1232" s="225">
        <v>43355</v>
      </c>
      <c r="L1232" s="11">
        <v>58</v>
      </c>
      <c r="M1232" s="11">
        <v>63</v>
      </c>
      <c r="N1232" s="11" t="s">
        <v>413</v>
      </c>
      <c r="O1232" s="11">
        <v>31</v>
      </c>
      <c r="P1232" s="11" t="s">
        <v>541</v>
      </c>
      <c r="Q1232" s="11">
        <v>79690681</v>
      </c>
      <c r="R1232" s="11" t="s">
        <v>489</v>
      </c>
      <c r="S1232" s="26">
        <v>6695590</v>
      </c>
      <c r="T1232" s="26"/>
      <c r="U1232" s="26"/>
      <c r="V1232" s="26">
        <v>6695590</v>
      </c>
      <c r="W1232" s="11" t="str">
        <f>VLOOKUP(MONTH(J1232),'PLANO DISPONIBILIDADES 28-04-20'!$W$2:$X$13,2,0)</f>
        <v>SEPTIEMBRE</v>
      </c>
      <c r="X1232" s="11" t="str">
        <f>VLOOKUP(L1232,'PLANO PREDIS EJECUCIONES'!$J$2:$Y$217,16,0)</f>
        <v>3-3-1-15-07-43-7508-191</v>
      </c>
    </row>
    <row r="1233" spans="1:24" x14ac:dyDescent="0.25">
      <c r="A1233" s="11">
        <v>2018</v>
      </c>
      <c r="B1233" s="11">
        <v>136</v>
      </c>
      <c r="C1233" s="11">
        <v>1</v>
      </c>
      <c r="D1233" s="11" t="s">
        <v>601</v>
      </c>
      <c r="E1233" s="11" t="s">
        <v>890</v>
      </c>
      <c r="F1233" s="11" t="s">
        <v>890</v>
      </c>
      <c r="G1233" s="11" t="s">
        <v>542</v>
      </c>
      <c r="H1233" s="11">
        <v>0</v>
      </c>
      <c r="I1233" s="11">
        <v>573</v>
      </c>
      <c r="J1233" s="225">
        <v>43356</v>
      </c>
      <c r="K1233" s="225">
        <v>43356</v>
      </c>
      <c r="L1233" s="11">
        <v>56</v>
      </c>
      <c r="M1233" s="11">
        <v>61</v>
      </c>
      <c r="N1233" s="11" t="s">
        <v>413</v>
      </c>
      <c r="O1233" s="11">
        <v>52</v>
      </c>
      <c r="P1233" s="11" t="s">
        <v>541</v>
      </c>
      <c r="Q1233" s="11">
        <v>11322903</v>
      </c>
      <c r="R1233" s="11" t="s">
        <v>488</v>
      </c>
      <c r="S1233" s="26">
        <v>8034708</v>
      </c>
      <c r="T1233" s="26"/>
      <c r="U1233" s="26"/>
      <c r="V1233" s="26">
        <v>8034708</v>
      </c>
      <c r="W1233" s="11" t="str">
        <f>VLOOKUP(MONTH(J1233),'PLANO DISPONIBILIDADES 28-04-20'!$W$2:$X$13,2,0)</f>
        <v>SEPTIEMBRE</v>
      </c>
      <c r="X1233" s="11" t="str">
        <f>VLOOKUP(L1233,'PLANO PREDIS EJECUCIONES'!$J$2:$Y$217,16,0)</f>
        <v>3-3-1-15-07-43-7508-191</v>
      </c>
    </row>
    <row r="1234" spans="1:24" x14ac:dyDescent="0.25">
      <c r="A1234" s="11">
        <v>2018</v>
      </c>
      <c r="B1234" s="11">
        <v>136</v>
      </c>
      <c r="C1234" s="11">
        <v>1</v>
      </c>
      <c r="D1234" s="11" t="s">
        <v>601</v>
      </c>
      <c r="E1234" s="11" t="s">
        <v>890</v>
      </c>
      <c r="F1234" s="11" t="s">
        <v>890</v>
      </c>
      <c r="G1234" s="11" t="s">
        <v>542</v>
      </c>
      <c r="H1234" s="11">
        <v>0</v>
      </c>
      <c r="I1234" s="11">
        <v>578</v>
      </c>
      <c r="J1234" s="225">
        <v>43361</v>
      </c>
      <c r="K1234" s="225">
        <v>43361</v>
      </c>
      <c r="L1234" s="11">
        <v>132</v>
      </c>
      <c r="M1234" s="11">
        <v>148</v>
      </c>
      <c r="N1234" s="11" t="s">
        <v>491</v>
      </c>
      <c r="O1234" s="11">
        <v>98</v>
      </c>
      <c r="P1234" s="11" t="s">
        <v>541</v>
      </c>
      <c r="Q1234" s="11">
        <v>79694066</v>
      </c>
      <c r="R1234" s="11" t="s">
        <v>710</v>
      </c>
      <c r="S1234" s="26">
        <v>5177923</v>
      </c>
      <c r="T1234" s="26"/>
      <c r="U1234" s="26"/>
      <c r="V1234" s="26">
        <v>5177923</v>
      </c>
      <c r="W1234" s="11" t="str">
        <f>VLOOKUP(MONTH(J1234),'PLANO DISPONIBILIDADES 28-04-20'!$W$2:$X$13,2,0)</f>
        <v>SEPTIEMBRE</v>
      </c>
      <c r="X1234" s="11" t="str">
        <f>VLOOKUP(L1234,'PLANO PREDIS EJECUCIONES'!$J$2:$Y$217,16,0)</f>
        <v>3-3-1-15-07-43-7508-191</v>
      </c>
    </row>
    <row r="1235" spans="1:24" x14ac:dyDescent="0.25">
      <c r="A1235" s="11">
        <v>2018</v>
      </c>
      <c r="B1235" s="11">
        <v>136</v>
      </c>
      <c r="C1235" s="11">
        <v>1</v>
      </c>
      <c r="D1235" s="11" t="s">
        <v>601</v>
      </c>
      <c r="E1235" s="11" t="s">
        <v>890</v>
      </c>
      <c r="F1235" s="11" t="s">
        <v>890</v>
      </c>
      <c r="G1235" s="11" t="s">
        <v>542</v>
      </c>
      <c r="H1235" s="11">
        <v>0</v>
      </c>
      <c r="I1235" s="11">
        <v>590</v>
      </c>
      <c r="J1235" s="225">
        <v>43368</v>
      </c>
      <c r="K1235" s="225">
        <v>43368</v>
      </c>
      <c r="L1235" s="11">
        <v>82</v>
      </c>
      <c r="M1235" s="11">
        <v>2</v>
      </c>
      <c r="N1235" s="11" t="s">
        <v>529</v>
      </c>
      <c r="O1235" s="11">
        <v>83</v>
      </c>
      <c r="P1235" s="11" t="s">
        <v>543</v>
      </c>
      <c r="Q1235" s="11">
        <v>900883191</v>
      </c>
      <c r="R1235" s="11" t="s">
        <v>528</v>
      </c>
      <c r="S1235" s="26">
        <v>43513400</v>
      </c>
      <c r="T1235" s="26"/>
      <c r="U1235" s="26"/>
      <c r="V1235" s="26">
        <v>43513400</v>
      </c>
      <c r="W1235" s="11" t="str">
        <f>VLOOKUP(MONTH(J1235),'PLANO DISPONIBILIDADES 28-04-20'!$W$2:$X$13,2,0)</f>
        <v>SEPTIEMBRE</v>
      </c>
      <c r="X1235" s="11" t="str">
        <f>VLOOKUP(L1235,'PLANO PREDIS EJECUCIONES'!$J$2:$Y$217,16,0)</f>
        <v>3-3-1-15-07-43-7508-191</v>
      </c>
    </row>
    <row r="1236" spans="1:24" x14ac:dyDescent="0.25">
      <c r="A1236" s="11">
        <v>2018</v>
      </c>
      <c r="B1236" s="11">
        <v>136</v>
      </c>
      <c r="C1236" s="11">
        <v>1</v>
      </c>
      <c r="D1236" s="11" t="s">
        <v>601</v>
      </c>
      <c r="E1236" s="11" t="s">
        <v>890</v>
      </c>
      <c r="F1236" s="11" t="s">
        <v>890</v>
      </c>
      <c r="G1236" s="11" t="s">
        <v>542</v>
      </c>
      <c r="H1236" s="11">
        <v>0</v>
      </c>
      <c r="I1236" s="11">
        <v>595</v>
      </c>
      <c r="J1236" s="225">
        <v>43376</v>
      </c>
      <c r="K1236" s="225">
        <v>43376</v>
      </c>
      <c r="L1236" s="11">
        <v>60</v>
      </c>
      <c r="M1236" s="11">
        <v>52</v>
      </c>
      <c r="N1236" s="11" t="s">
        <v>491</v>
      </c>
      <c r="O1236" s="11">
        <v>60</v>
      </c>
      <c r="P1236" s="11" t="s">
        <v>541</v>
      </c>
      <c r="Q1236" s="11">
        <v>1030602070</v>
      </c>
      <c r="R1236" s="11" t="s">
        <v>490</v>
      </c>
      <c r="S1236" s="26">
        <v>2678236</v>
      </c>
      <c r="T1236" s="26"/>
      <c r="U1236" s="26"/>
      <c r="V1236" s="26">
        <v>2678236</v>
      </c>
      <c r="W1236" s="11" t="str">
        <f>VLOOKUP(MONTH(J1236),'PLANO DISPONIBILIDADES 28-04-20'!$W$2:$X$13,2,0)</f>
        <v>OCTUBRE</v>
      </c>
      <c r="X1236" s="11" t="str">
        <f>VLOOKUP(L1236,'PLANO PREDIS EJECUCIONES'!$J$2:$Y$217,16,0)</f>
        <v>3-3-1-15-07-43-7508-191</v>
      </c>
    </row>
    <row r="1237" spans="1:24" x14ac:dyDescent="0.25">
      <c r="A1237" s="11">
        <v>2018</v>
      </c>
      <c r="B1237" s="11">
        <v>136</v>
      </c>
      <c r="C1237" s="11">
        <v>1</v>
      </c>
      <c r="D1237" s="11" t="s">
        <v>601</v>
      </c>
      <c r="E1237" s="11" t="s">
        <v>890</v>
      </c>
      <c r="F1237" s="11" t="s">
        <v>890</v>
      </c>
      <c r="G1237" s="11" t="s">
        <v>542</v>
      </c>
      <c r="H1237" s="11">
        <v>0</v>
      </c>
      <c r="I1237" s="11">
        <v>596</v>
      </c>
      <c r="J1237" s="225">
        <v>43376</v>
      </c>
      <c r="K1237" s="225">
        <v>43376</v>
      </c>
      <c r="L1237" s="11">
        <v>30</v>
      </c>
      <c r="M1237" s="11">
        <v>15</v>
      </c>
      <c r="N1237" s="11" t="s">
        <v>413</v>
      </c>
      <c r="O1237" s="11">
        <v>42</v>
      </c>
      <c r="P1237" s="11" t="s">
        <v>541</v>
      </c>
      <c r="Q1237" s="11">
        <v>60370762</v>
      </c>
      <c r="R1237" s="11" t="s">
        <v>480</v>
      </c>
      <c r="S1237" s="26">
        <v>12480000</v>
      </c>
      <c r="T1237" s="26"/>
      <c r="U1237" s="26"/>
      <c r="V1237" s="26">
        <v>12480000</v>
      </c>
      <c r="W1237" s="11" t="str">
        <f>VLOOKUP(MONTH(J1237),'PLANO DISPONIBILIDADES 28-04-20'!$W$2:$X$13,2,0)</f>
        <v>OCTUBRE</v>
      </c>
      <c r="X1237" s="11" t="str">
        <f>VLOOKUP(L1237,'PLANO PREDIS EJECUCIONES'!$J$2:$Y$217,16,0)</f>
        <v>3-3-1-15-07-43-7508-191</v>
      </c>
    </row>
    <row r="1238" spans="1:24" x14ac:dyDescent="0.25">
      <c r="A1238" s="11">
        <v>2018</v>
      </c>
      <c r="B1238" s="11">
        <v>136</v>
      </c>
      <c r="C1238" s="11">
        <v>1</v>
      </c>
      <c r="D1238" s="11" t="s">
        <v>601</v>
      </c>
      <c r="E1238" s="11" t="s">
        <v>890</v>
      </c>
      <c r="F1238" s="11" t="s">
        <v>890</v>
      </c>
      <c r="G1238" s="11" t="s">
        <v>542</v>
      </c>
      <c r="H1238" s="11">
        <v>0</v>
      </c>
      <c r="I1238" s="11">
        <v>597</v>
      </c>
      <c r="J1238" s="225">
        <v>43376</v>
      </c>
      <c r="K1238" s="225">
        <v>43376</v>
      </c>
      <c r="L1238" s="11">
        <v>3</v>
      </c>
      <c r="M1238" s="11">
        <v>55</v>
      </c>
      <c r="N1238" s="11" t="s">
        <v>413</v>
      </c>
      <c r="O1238" s="11">
        <v>4</v>
      </c>
      <c r="P1238" s="11" t="s">
        <v>541</v>
      </c>
      <c r="Q1238" s="11">
        <v>80019562</v>
      </c>
      <c r="R1238" s="11" t="s">
        <v>475</v>
      </c>
      <c r="S1238" s="26">
        <v>10043385</v>
      </c>
      <c r="T1238" s="26"/>
      <c r="U1238" s="26"/>
      <c r="V1238" s="26">
        <v>10043385</v>
      </c>
      <c r="W1238" s="11" t="str">
        <f>VLOOKUP(MONTH(J1238),'PLANO DISPONIBILIDADES 28-04-20'!$W$2:$X$13,2,0)</f>
        <v>OCTUBRE</v>
      </c>
      <c r="X1238" s="11" t="str">
        <f>VLOOKUP(L1238,'PLANO PREDIS EJECUCIONES'!$J$2:$Y$217,16,0)</f>
        <v>3-3-1-15-07-43-7508-191</v>
      </c>
    </row>
    <row r="1239" spans="1:24" x14ac:dyDescent="0.25">
      <c r="A1239" s="11">
        <v>2018</v>
      </c>
      <c r="B1239" s="11">
        <v>136</v>
      </c>
      <c r="C1239" s="11">
        <v>1</v>
      </c>
      <c r="D1239" s="11" t="s">
        <v>601</v>
      </c>
      <c r="E1239" s="11" t="s">
        <v>890</v>
      </c>
      <c r="F1239" s="11" t="s">
        <v>890</v>
      </c>
      <c r="G1239" s="11" t="s">
        <v>542</v>
      </c>
      <c r="H1239" s="11">
        <v>0</v>
      </c>
      <c r="I1239" s="11">
        <v>598</v>
      </c>
      <c r="J1239" s="225">
        <v>43376</v>
      </c>
      <c r="K1239" s="225">
        <v>43376</v>
      </c>
      <c r="L1239" s="11">
        <v>15</v>
      </c>
      <c r="M1239" s="11">
        <v>56</v>
      </c>
      <c r="N1239" s="11" t="s">
        <v>413</v>
      </c>
      <c r="O1239" s="11">
        <v>13</v>
      </c>
      <c r="P1239" s="11" t="s">
        <v>541</v>
      </c>
      <c r="Q1239" s="11">
        <v>79573074</v>
      </c>
      <c r="R1239" s="11" t="s">
        <v>479</v>
      </c>
      <c r="S1239" s="26">
        <v>10043385</v>
      </c>
      <c r="T1239" s="26"/>
      <c r="U1239" s="26"/>
      <c r="V1239" s="26">
        <v>10043385</v>
      </c>
      <c r="W1239" s="11" t="str">
        <f>VLOOKUP(MONTH(J1239),'PLANO DISPONIBILIDADES 28-04-20'!$W$2:$X$13,2,0)</f>
        <v>OCTUBRE</v>
      </c>
      <c r="X1239" s="11" t="str">
        <f>VLOOKUP(L1239,'PLANO PREDIS EJECUCIONES'!$J$2:$Y$217,16,0)</f>
        <v>3-3-1-15-07-43-7508-191</v>
      </c>
    </row>
    <row r="1240" spans="1:24" x14ac:dyDescent="0.25">
      <c r="A1240" s="11">
        <v>2018</v>
      </c>
      <c r="B1240" s="11">
        <v>136</v>
      </c>
      <c r="C1240" s="11">
        <v>1</v>
      </c>
      <c r="D1240" s="11" t="s">
        <v>601</v>
      </c>
      <c r="E1240" s="11" t="s">
        <v>890</v>
      </c>
      <c r="F1240" s="11" t="s">
        <v>890</v>
      </c>
      <c r="G1240" s="11" t="s">
        <v>542</v>
      </c>
      <c r="H1240" s="11">
        <v>0</v>
      </c>
      <c r="I1240" s="11">
        <v>599</v>
      </c>
      <c r="J1240" s="225">
        <v>43376</v>
      </c>
      <c r="K1240" s="225">
        <v>43376</v>
      </c>
      <c r="L1240" s="11">
        <v>4</v>
      </c>
      <c r="M1240" s="11">
        <v>54</v>
      </c>
      <c r="N1240" s="11" t="s">
        <v>413</v>
      </c>
      <c r="O1240" s="11">
        <v>5</v>
      </c>
      <c r="P1240" s="11" t="s">
        <v>541</v>
      </c>
      <c r="Q1240" s="11">
        <v>80097672</v>
      </c>
      <c r="R1240" s="11" t="s">
        <v>477</v>
      </c>
      <c r="S1240" s="26">
        <v>10043385</v>
      </c>
      <c r="T1240" s="26"/>
      <c r="U1240" s="26"/>
      <c r="V1240" s="26">
        <v>10043385</v>
      </c>
      <c r="W1240" s="11" t="str">
        <f>VLOOKUP(MONTH(J1240),'PLANO DISPONIBILIDADES 28-04-20'!$W$2:$X$13,2,0)</f>
        <v>OCTUBRE</v>
      </c>
      <c r="X1240" s="11" t="str">
        <f>VLOOKUP(L1240,'PLANO PREDIS EJECUCIONES'!$J$2:$Y$217,16,0)</f>
        <v>3-3-1-15-07-43-7508-191</v>
      </c>
    </row>
    <row r="1241" spans="1:24" x14ac:dyDescent="0.25">
      <c r="A1241" s="11">
        <v>2018</v>
      </c>
      <c r="B1241" s="11">
        <v>136</v>
      </c>
      <c r="C1241" s="11">
        <v>1</v>
      </c>
      <c r="D1241" s="11" t="s">
        <v>601</v>
      </c>
      <c r="E1241" s="11" t="s">
        <v>890</v>
      </c>
      <c r="F1241" s="11" t="s">
        <v>890</v>
      </c>
      <c r="G1241" s="11" t="s">
        <v>542</v>
      </c>
      <c r="H1241" s="11">
        <v>0</v>
      </c>
      <c r="I1241" s="11">
        <v>604</v>
      </c>
      <c r="J1241" s="225">
        <v>43377</v>
      </c>
      <c r="K1241" s="225">
        <v>43377</v>
      </c>
      <c r="L1241" s="11">
        <v>51</v>
      </c>
      <c r="M1241" s="11">
        <v>58</v>
      </c>
      <c r="N1241" s="11" t="s">
        <v>413</v>
      </c>
      <c r="O1241" s="11">
        <v>53</v>
      </c>
      <c r="P1241" s="11" t="s">
        <v>541</v>
      </c>
      <c r="Q1241" s="11">
        <v>79772448</v>
      </c>
      <c r="R1241" s="11" t="s">
        <v>484</v>
      </c>
      <c r="S1241" s="26">
        <v>3000000</v>
      </c>
      <c r="T1241" s="26"/>
      <c r="U1241" s="26"/>
      <c r="V1241" s="26">
        <v>3000000</v>
      </c>
      <c r="W1241" s="11" t="str">
        <f>VLOOKUP(MONTH(J1241),'PLANO DISPONIBILIDADES 28-04-20'!$W$2:$X$13,2,0)</f>
        <v>OCTUBRE</v>
      </c>
      <c r="X1241" s="11" t="str">
        <f>VLOOKUP(L1241,'PLANO PREDIS EJECUCIONES'!$J$2:$Y$217,16,0)</f>
        <v>3-3-1-15-07-43-7508-191</v>
      </c>
    </row>
    <row r="1242" spans="1:24" x14ac:dyDescent="0.25">
      <c r="A1242" s="11">
        <v>2018</v>
      </c>
      <c r="B1242" s="11">
        <v>136</v>
      </c>
      <c r="C1242" s="11">
        <v>1</v>
      </c>
      <c r="D1242" s="11" t="s">
        <v>601</v>
      </c>
      <c r="E1242" s="11" t="s">
        <v>890</v>
      </c>
      <c r="F1242" s="11" t="s">
        <v>890</v>
      </c>
      <c r="G1242" s="11" t="s">
        <v>542</v>
      </c>
      <c r="H1242" s="11">
        <v>0</v>
      </c>
      <c r="I1242" s="11">
        <v>605</v>
      </c>
      <c r="J1242" s="225">
        <v>43377</v>
      </c>
      <c r="K1242" s="225">
        <v>43377</v>
      </c>
      <c r="L1242" s="11">
        <v>131</v>
      </c>
      <c r="M1242" s="11">
        <v>149</v>
      </c>
      <c r="N1242" s="11" t="s">
        <v>413</v>
      </c>
      <c r="O1242" s="11">
        <v>97</v>
      </c>
      <c r="P1242" s="11" t="s">
        <v>541</v>
      </c>
      <c r="Q1242" s="11">
        <v>39579873</v>
      </c>
      <c r="R1242" s="11" t="s">
        <v>755</v>
      </c>
      <c r="S1242" s="26">
        <v>10043385</v>
      </c>
      <c r="T1242" s="26"/>
      <c r="U1242" s="26"/>
      <c r="V1242" s="26">
        <v>10043385</v>
      </c>
      <c r="W1242" s="11" t="str">
        <f>VLOOKUP(MONTH(J1242),'PLANO DISPONIBILIDADES 28-04-20'!$W$2:$X$13,2,0)</f>
        <v>OCTUBRE</v>
      </c>
      <c r="X1242" s="11" t="str">
        <f>VLOOKUP(L1242,'PLANO PREDIS EJECUCIONES'!$J$2:$Y$217,16,0)</f>
        <v>3-3-1-15-07-43-7508-191</v>
      </c>
    </row>
    <row r="1243" spans="1:24" x14ac:dyDescent="0.25">
      <c r="A1243" s="11">
        <v>2018</v>
      </c>
      <c r="B1243" s="11">
        <v>136</v>
      </c>
      <c r="C1243" s="11">
        <v>1</v>
      </c>
      <c r="D1243" s="11" t="s">
        <v>601</v>
      </c>
      <c r="E1243" s="11" t="s">
        <v>890</v>
      </c>
      <c r="F1243" s="11" t="s">
        <v>890</v>
      </c>
      <c r="G1243" s="11" t="s">
        <v>542</v>
      </c>
      <c r="H1243" s="11">
        <v>0</v>
      </c>
      <c r="I1243" s="11">
        <v>612</v>
      </c>
      <c r="J1243" s="225">
        <v>43377</v>
      </c>
      <c r="K1243" s="225">
        <v>43377</v>
      </c>
      <c r="L1243" s="11">
        <v>67</v>
      </c>
      <c r="M1243" s="11">
        <v>62</v>
      </c>
      <c r="N1243" s="11" t="s">
        <v>491</v>
      </c>
      <c r="O1243" s="11">
        <v>50</v>
      </c>
      <c r="P1243" s="11" t="s">
        <v>541</v>
      </c>
      <c r="Q1243" s="11">
        <v>1014211359</v>
      </c>
      <c r="R1243" s="11" t="s">
        <v>492</v>
      </c>
      <c r="S1243" s="26">
        <v>3000000</v>
      </c>
      <c r="T1243" s="26"/>
      <c r="U1243" s="26"/>
      <c r="V1243" s="26">
        <v>3000000</v>
      </c>
      <c r="W1243" s="11" t="str">
        <f>VLOOKUP(MONTH(J1243),'PLANO DISPONIBILIDADES 28-04-20'!$W$2:$X$13,2,0)</f>
        <v>OCTUBRE</v>
      </c>
      <c r="X1243" s="11" t="str">
        <f>VLOOKUP(L1243,'PLANO PREDIS EJECUCIONES'!$J$2:$Y$217,16,0)</f>
        <v>3-3-1-15-07-43-7508-191</v>
      </c>
    </row>
    <row r="1244" spans="1:24" x14ac:dyDescent="0.25">
      <c r="A1244" s="11">
        <v>2018</v>
      </c>
      <c r="B1244" s="11">
        <v>136</v>
      </c>
      <c r="C1244" s="11">
        <v>1</v>
      </c>
      <c r="D1244" s="11" t="s">
        <v>601</v>
      </c>
      <c r="E1244" s="11" t="s">
        <v>890</v>
      </c>
      <c r="F1244" s="11" t="s">
        <v>890</v>
      </c>
      <c r="G1244" s="11" t="s">
        <v>542</v>
      </c>
      <c r="H1244" s="11">
        <v>0</v>
      </c>
      <c r="I1244" s="11">
        <v>622</v>
      </c>
      <c r="J1244" s="225">
        <v>43378</v>
      </c>
      <c r="K1244" s="225">
        <v>43378</v>
      </c>
      <c r="L1244" s="11">
        <v>50</v>
      </c>
      <c r="M1244" s="11">
        <v>75</v>
      </c>
      <c r="N1244" s="11" t="s">
        <v>413</v>
      </c>
      <c r="O1244" s="11">
        <v>51</v>
      </c>
      <c r="P1244" s="11" t="s">
        <v>541</v>
      </c>
      <c r="Q1244" s="11">
        <v>94460645</v>
      </c>
      <c r="R1244" s="11" t="s">
        <v>483</v>
      </c>
      <c r="S1244" s="26">
        <v>6695590</v>
      </c>
      <c r="T1244" s="26"/>
      <c r="U1244" s="26"/>
      <c r="V1244" s="26">
        <v>6695590</v>
      </c>
      <c r="W1244" s="11" t="str">
        <f>VLOOKUP(MONTH(J1244),'PLANO DISPONIBILIDADES 28-04-20'!$W$2:$X$13,2,0)</f>
        <v>OCTUBRE</v>
      </c>
      <c r="X1244" s="11" t="str">
        <f>VLOOKUP(L1244,'PLANO PREDIS EJECUCIONES'!$J$2:$Y$217,16,0)</f>
        <v>3-3-1-15-07-43-7508-191</v>
      </c>
    </row>
    <row r="1245" spans="1:24" x14ac:dyDescent="0.25">
      <c r="A1245" s="11">
        <v>2018</v>
      </c>
      <c r="B1245" s="11">
        <v>136</v>
      </c>
      <c r="C1245" s="11">
        <v>1</v>
      </c>
      <c r="D1245" s="11" t="s">
        <v>601</v>
      </c>
      <c r="E1245" s="11" t="s">
        <v>890</v>
      </c>
      <c r="F1245" s="11" t="s">
        <v>890</v>
      </c>
      <c r="G1245" s="11" t="s">
        <v>542</v>
      </c>
      <c r="H1245" s="11">
        <v>0</v>
      </c>
      <c r="I1245" s="11">
        <v>623</v>
      </c>
      <c r="J1245" s="225">
        <v>43378</v>
      </c>
      <c r="K1245" s="225">
        <v>43378</v>
      </c>
      <c r="L1245" s="11">
        <v>32</v>
      </c>
      <c r="M1245" s="11">
        <v>59</v>
      </c>
      <c r="N1245" s="11" t="s">
        <v>413</v>
      </c>
      <c r="O1245" s="11">
        <v>32</v>
      </c>
      <c r="P1245" s="11" t="s">
        <v>541</v>
      </c>
      <c r="Q1245" s="11">
        <v>30742793</v>
      </c>
      <c r="R1245" s="11" t="s">
        <v>481</v>
      </c>
      <c r="S1245" s="26">
        <v>6026031</v>
      </c>
      <c r="T1245" s="26"/>
      <c r="U1245" s="26"/>
      <c r="V1245" s="26">
        <v>6026031</v>
      </c>
      <c r="W1245" s="11" t="str">
        <f>VLOOKUP(MONTH(J1245),'PLANO DISPONIBILIDADES 28-04-20'!$W$2:$X$13,2,0)</f>
        <v>OCTUBRE</v>
      </c>
      <c r="X1245" s="11" t="str">
        <f>VLOOKUP(L1245,'PLANO PREDIS EJECUCIONES'!$J$2:$Y$217,16,0)</f>
        <v>3-3-1-15-07-43-7508-191</v>
      </c>
    </row>
    <row r="1246" spans="1:24" x14ac:dyDescent="0.25">
      <c r="A1246" s="11">
        <v>2018</v>
      </c>
      <c r="B1246" s="11">
        <v>136</v>
      </c>
      <c r="C1246" s="11">
        <v>1</v>
      </c>
      <c r="D1246" s="11" t="s">
        <v>601</v>
      </c>
      <c r="E1246" s="11" t="s">
        <v>890</v>
      </c>
      <c r="F1246" s="11" t="s">
        <v>890</v>
      </c>
      <c r="G1246" s="11" t="s">
        <v>542</v>
      </c>
      <c r="H1246" s="11">
        <v>0</v>
      </c>
      <c r="I1246" s="11">
        <v>624</v>
      </c>
      <c r="J1246" s="225">
        <v>43378</v>
      </c>
      <c r="K1246" s="225">
        <v>43378</v>
      </c>
      <c r="L1246" s="11">
        <v>45</v>
      </c>
      <c r="M1246" s="11">
        <v>57</v>
      </c>
      <c r="N1246" s="11" t="s">
        <v>413</v>
      </c>
      <c r="O1246" s="11">
        <v>48</v>
      </c>
      <c r="P1246" s="11" t="s">
        <v>541</v>
      </c>
      <c r="Q1246" s="11">
        <v>25273125</v>
      </c>
      <c r="R1246" s="11" t="s">
        <v>482</v>
      </c>
      <c r="S1246" s="26">
        <v>4686913</v>
      </c>
      <c r="T1246" s="26"/>
      <c r="U1246" s="26"/>
      <c r="V1246" s="26">
        <v>4686913</v>
      </c>
      <c r="W1246" s="11" t="str">
        <f>VLOOKUP(MONTH(J1246),'PLANO DISPONIBILIDADES 28-04-20'!$W$2:$X$13,2,0)</f>
        <v>OCTUBRE</v>
      </c>
      <c r="X1246" s="11" t="str">
        <f>VLOOKUP(L1246,'PLANO PREDIS EJECUCIONES'!$J$2:$Y$217,16,0)</f>
        <v>3-3-1-15-07-43-7508-191</v>
      </c>
    </row>
    <row r="1247" spans="1:24" x14ac:dyDescent="0.25">
      <c r="A1247" s="11">
        <v>2018</v>
      </c>
      <c r="B1247" s="11">
        <v>136</v>
      </c>
      <c r="C1247" s="11">
        <v>1</v>
      </c>
      <c r="D1247" s="11" t="s">
        <v>601</v>
      </c>
      <c r="E1247" s="11" t="s">
        <v>890</v>
      </c>
      <c r="F1247" s="11" t="s">
        <v>890</v>
      </c>
      <c r="G1247" s="11" t="s">
        <v>542</v>
      </c>
      <c r="H1247" s="11">
        <v>0</v>
      </c>
      <c r="I1247" s="11">
        <v>625</v>
      </c>
      <c r="J1247" s="225">
        <v>43378</v>
      </c>
      <c r="K1247" s="225">
        <v>43378</v>
      </c>
      <c r="L1247" s="11">
        <v>55</v>
      </c>
      <c r="M1247" s="11">
        <v>51</v>
      </c>
      <c r="N1247" s="11" t="s">
        <v>413</v>
      </c>
      <c r="O1247" s="11">
        <v>59</v>
      </c>
      <c r="P1247" s="11" t="s">
        <v>543</v>
      </c>
      <c r="Q1247" s="11">
        <v>900046467</v>
      </c>
      <c r="R1247" s="11" t="s">
        <v>486</v>
      </c>
      <c r="S1247" s="26">
        <v>22859234</v>
      </c>
      <c r="T1247" s="26"/>
      <c r="U1247" s="26"/>
      <c r="V1247" s="26">
        <v>22859234</v>
      </c>
      <c r="W1247" s="11" t="str">
        <f>VLOOKUP(MONTH(J1247),'PLANO DISPONIBILIDADES 28-04-20'!$W$2:$X$13,2,0)</f>
        <v>OCTUBRE</v>
      </c>
      <c r="X1247" s="11" t="str">
        <f>VLOOKUP(L1247,'PLANO PREDIS EJECUCIONES'!$J$2:$Y$217,16,0)</f>
        <v>3-3-1-15-07-43-7508-191</v>
      </c>
    </row>
    <row r="1248" spans="1:24" x14ac:dyDescent="0.25">
      <c r="A1248" s="11">
        <v>2018</v>
      </c>
      <c r="B1248" s="11">
        <v>136</v>
      </c>
      <c r="C1248" s="11">
        <v>1</v>
      </c>
      <c r="D1248" s="11" t="s">
        <v>601</v>
      </c>
      <c r="E1248" s="11" t="s">
        <v>890</v>
      </c>
      <c r="F1248" s="11" t="s">
        <v>890</v>
      </c>
      <c r="G1248" s="11" t="s">
        <v>542</v>
      </c>
      <c r="H1248" s="11">
        <v>0</v>
      </c>
      <c r="I1248" s="11">
        <v>626</v>
      </c>
      <c r="J1248" s="225">
        <v>43378</v>
      </c>
      <c r="K1248" s="225">
        <v>43378</v>
      </c>
      <c r="L1248" s="11">
        <v>5</v>
      </c>
      <c r="M1248" s="11">
        <v>53</v>
      </c>
      <c r="N1248" s="11" t="s">
        <v>413</v>
      </c>
      <c r="O1248" s="11">
        <v>6</v>
      </c>
      <c r="P1248" s="11" t="s">
        <v>541</v>
      </c>
      <c r="Q1248" s="11">
        <v>1049603928</v>
      </c>
      <c r="R1248" s="11" t="s">
        <v>478</v>
      </c>
      <c r="S1248" s="26">
        <v>10043385</v>
      </c>
      <c r="T1248" s="26"/>
      <c r="U1248" s="26"/>
      <c r="V1248" s="26">
        <v>10043385</v>
      </c>
      <c r="W1248" s="11" t="str">
        <f>VLOOKUP(MONTH(J1248),'PLANO DISPONIBILIDADES 28-04-20'!$W$2:$X$13,2,0)</f>
        <v>OCTUBRE</v>
      </c>
      <c r="X1248" s="11" t="str">
        <f>VLOOKUP(L1248,'PLANO PREDIS EJECUCIONES'!$J$2:$Y$217,16,0)</f>
        <v>3-3-1-15-07-43-7508-191</v>
      </c>
    </row>
    <row r="1249" spans="1:24" x14ac:dyDescent="0.25">
      <c r="A1249" s="11">
        <v>2018</v>
      </c>
      <c r="B1249" s="11">
        <v>136</v>
      </c>
      <c r="C1249" s="11">
        <v>1</v>
      </c>
      <c r="D1249" s="11" t="s">
        <v>601</v>
      </c>
      <c r="E1249" s="11" t="s">
        <v>890</v>
      </c>
      <c r="F1249" s="11" t="s">
        <v>890</v>
      </c>
      <c r="G1249" s="11" t="s">
        <v>542</v>
      </c>
      <c r="H1249" s="11">
        <v>0</v>
      </c>
      <c r="I1249" s="11">
        <v>631</v>
      </c>
      <c r="J1249" s="225">
        <v>43378</v>
      </c>
      <c r="K1249" s="225">
        <v>43378</v>
      </c>
      <c r="L1249" s="11">
        <v>132</v>
      </c>
      <c r="M1249" s="11">
        <v>148</v>
      </c>
      <c r="N1249" s="11" t="s">
        <v>491</v>
      </c>
      <c r="O1249" s="11">
        <v>98</v>
      </c>
      <c r="P1249" s="11" t="s">
        <v>541</v>
      </c>
      <c r="Q1249" s="11">
        <v>79694066</v>
      </c>
      <c r="R1249" s="11" t="s">
        <v>710</v>
      </c>
      <c r="S1249" s="26">
        <v>5356472</v>
      </c>
      <c r="T1249" s="26"/>
      <c r="U1249" s="26"/>
      <c r="V1249" s="26">
        <v>5356472</v>
      </c>
      <c r="W1249" s="11" t="str">
        <f>VLOOKUP(MONTH(J1249),'PLANO DISPONIBILIDADES 28-04-20'!$W$2:$X$13,2,0)</f>
        <v>OCTUBRE</v>
      </c>
      <c r="X1249" s="11" t="str">
        <f>VLOOKUP(L1249,'PLANO PREDIS EJECUCIONES'!$J$2:$Y$217,16,0)</f>
        <v>3-3-1-15-07-43-7508-191</v>
      </c>
    </row>
    <row r="1250" spans="1:24" x14ac:dyDescent="0.25">
      <c r="A1250" s="11">
        <v>2018</v>
      </c>
      <c r="B1250" s="11">
        <v>136</v>
      </c>
      <c r="C1250" s="11">
        <v>1</v>
      </c>
      <c r="D1250" s="11" t="s">
        <v>601</v>
      </c>
      <c r="E1250" s="11" t="s">
        <v>890</v>
      </c>
      <c r="F1250" s="11" t="s">
        <v>890</v>
      </c>
      <c r="G1250" s="11" t="s">
        <v>542</v>
      </c>
      <c r="H1250" s="11">
        <v>0</v>
      </c>
      <c r="I1250" s="11">
        <v>632</v>
      </c>
      <c r="J1250" s="225">
        <v>43378</v>
      </c>
      <c r="K1250" s="225">
        <v>43378</v>
      </c>
      <c r="L1250" s="11">
        <v>56</v>
      </c>
      <c r="M1250" s="11">
        <v>61</v>
      </c>
      <c r="N1250" s="11" t="s">
        <v>413</v>
      </c>
      <c r="O1250" s="11">
        <v>52</v>
      </c>
      <c r="P1250" s="11" t="s">
        <v>541</v>
      </c>
      <c r="Q1250" s="11">
        <v>11322903</v>
      </c>
      <c r="R1250" s="11" t="s">
        <v>488</v>
      </c>
      <c r="S1250" s="26">
        <v>8034708</v>
      </c>
      <c r="T1250" s="26"/>
      <c r="U1250" s="26"/>
      <c r="V1250" s="26">
        <v>8034708</v>
      </c>
      <c r="W1250" s="11" t="str">
        <f>VLOOKUP(MONTH(J1250),'PLANO DISPONIBILIDADES 28-04-20'!$W$2:$X$13,2,0)</f>
        <v>OCTUBRE</v>
      </c>
      <c r="X1250" s="11" t="str">
        <f>VLOOKUP(L1250,'PLANO PREDIS EJECUCIONES'!$J$2:$Y$217,16,0)</f>
        <v>3-3-1-15-07-43-7508-191</v>
      </c>
    </row>
    <row r="1251" spans="1:24" x14ac:dyDescent="0.25">
      <c r="A1251" s="11">
        <v>2018</v>
      </c>
      <c r="B1251" s="11">
        <v>136</v>
      </c>
      <c r="C1251" s="11">
        <v>1</v>
      </c>
      <c r="D1251" s="11" t="s">
        <v>601</v>
      </c>
      <c r="E1251" s="11" t="s">
        <v>890</v>
      </c>
      <c r="F1251" s="11" t="s">
        <v>890</v>
      </c>
      <c r="G1251" s="11" t="s">
        <v>542</v>
      </c>
      <c r="H1251" s="11">
        <v>0</v>
      </c>
      <c r="I1251" s="11">
        <v>651</v>
      </c>
      <c r="J1251" s="225">
        <v>43382</v>
      </c>
      <c r="K1251" s="225">
        <v>43382</v>
      </c>
      <c r="L1251" s="11">
        <v>58</v>
      </c>
      <c r="M1251" s="11">
        <v>63</v>
      </c>
      <c r="N1251" s="11" t="s">
        <v>413</v>
      </c>
      <c r="O1251" s="11">
        <v>31</v>
      </c>
      <c r="P1251" s="11" t="s">
        <v>541</v>
      </c>
      <c r="Q1251" s="11">
        <v>79690681</v>
      </c>
      <c r="R1251" s="11" t="s">
        <v>489</v>
      </c>
      <c r="S1251" s="26">
        <v>6695590</v>
      </c>
      <c r="T1251" s="26"/>
      <c r="U1251" s="26"/>
      <c r="V1251" s="26">
        <v>6695590</v>
      </c>
      <c r="W1251" s="11" t="str">
        <f>VLOOKUP(MONTH(J1251),'PLANO DISPONIBILIDADES 28-04-20'!$W$2:$X$13,2,0)</f>
        <v>OCTUBRE</v>
      </c>
      <c r="X1251" s="11" t="str">
        <f>VLOOKUP(L1251,'PLANO PREDIS EJECUCIONES'!$J$2:$Y$217,16,0)</f>
        <v>3-3-1-15-07-43-7508-191</v>
      </c>
    </row>
    <row r="1252" spans="1:24" x14ac:dyDescent="0.25">
      <c r="A1252" s="11">
        <v>2018</v>
      </c>
      <c r="B1252" s="11">
        <v>136</v>
      </c>
      <c r="C1252" s="11">
        <v>1</v>
      </c>
      <c r="D1252" s="11" t="s">
        <v>601</v>
      </c>
      <c r="E1252" s="11" t="s">
        <v>890</v>
      </c>
      <c r="F1252" s="11" t="s">
        <v>890</v>
      </c>
      <c r="G1252" s="11" t="s">
        <v>542</v>
      </c>
      <c r="H1252" s="11">
        <v>0</v>
      </c>
      <c r="I1252" s="11">
        <v>675</v>
      </c>
      <c r="J1252" s="225">
        <v>43398</v>
      </c>
      <c r="K1252" s="225">
        <v>43398</v>
      </c>
      <c r="L1252" s="11">
        <v>82</v>
      </c>
      <c r="M1252" s="11">
        <v>2</v>
      </c>
      <c r="N1252" s="11" t="s">
        <v>529</v>
      </c>
      <c r="O1252" s="11">
        <v>83</v>
      </c>
      <c r="P1252" s="11" t="s">
        <v>543</v>
      </c>
      <c r="Q1252" s="11">
        <v>900883191</v>
      </c>
      <c r="R1252" s="11" t="s">
        <v>528</v>
      </c>
      <c r="S1252" s="26">
        <v>267296600</v>
      </c>
      <c r="T1252" s="26"/>
      <c r="U1252" s="26"/>
      <c r="V1252" s="26">
        <v>267296600</v>
      </c>
      <c r="W1252" s="11" t="str">
        <f>VLOOKUP(MONTH(J1252),'PLANO DISPONIBILIDADES 28-04-20'!$W$2:$X$13,2,0)</f>
        <v>OCTUBRE</v>
      </c>
      <c r="X1252" s="11" t="str">
        <f>VLOOKUP(L1252,'PLANO PREDIS EJECUCIONES'!$J$2:$Y$217,16,0)</f>
        <v>3-3-1-15-07-43-7508-191</v>
      </c>
    </row>
    <row r="1253" spans="1:24" x14ac:dyDescent="0.25">
      <c r="A1253" s="11">
        <v>2018</v>
      </c>
      <c r="B1253" s="11">
        <v>136</v>
      </c>
      <c r="C1253" s="11">
        <v>1</v>
      </c>
      <c r="D1253" s="11" t="s">
        <v>601</v>
      </c>
      <c r="E1253" s="11" t="s">
        <v>890</v>
      </c>
      <c r="F1253" s="11" t="s">
        <v>890</v>
      </c>
      <c r="G1253" s="11" t="s">
        <v>542</v>
      </c>
      <c r="H1253" s="11">
        <v>0</v>
      </c>
      <c r="I1253" s="11">
        <v>676</v>
      </c>
      <c r="J1253" s="225">
        <v>43398</v>
      </c>
      <c r="K1253" s="225">
        <v>43398</v>
      </c>
      <c r="L1253" s="11">
        <v>83</v>
      </c>
      <c r="M1253" s="11">
        <v>1</v>
      </c>
      <c r="N1253" s="11" t="s">
        <v>532</v>
      </c>
      <c r="O1253" s="11">
        <v>82</v>
      </c>
      <c r="P1253" s="11" t="s">
        <v>543</v>
      </c>
      <c r="Q1253" s="11">
        <v>800104672</v>
      </c>
      <c r="R1253" s="11" t="s">
        <v>531</v>
      </c>
      <c r="S1253" s="26">
        <v>1173374986</v>
      </c>
      <c r="T1253" s="26"/>
      <c r="U1253" s="26"/>
      <c r="V1253" s="26">
        <v>1173374986</v>
      </c>
      <c r="W1253" s="11" t="str">
        <f>VLOOKUP(MONTH(J1253),'PLANO DISPONIBILIDADES 28-04-20'!$W$2:$X$13,2,0)</f>
        <v>OCTUBRE</v>
      </c>
      <c r="X1253" s="11" t="str">
        <f>VLOOKUP(L1253,'PLANO PREDIS EJECUCIONES'!$J$2:$Y$217,16,0)</f>
        <v>3-3-1-15-07-43-7508-191</v>
      </c>
    </row>
    <row r="1254" spans="1:24" x14ac:dyDescent="0.25">
      <c r="A1254" s="11">
        <v>2018</v>
      </c>
      <c r="B1254" s="11">
        <v>136</v>
      </c>
      <c r="C1254" s="11">
        <v>1</v>
      </c>
      <c r="D1254" s="11" t="s">
        <v>601</v>
      </c>
      <c r="E1254" s="11" t="s">
        <v>890</v>
      </c>
      <c r="F1254" s="11" t="s">
        <v>890</v>
      </c>
      <c r="G1254" s="11" t="s">
        <v>542</v>
      </c>
      <c r="H1254" s="11">
        <v>0</v>
      </c>
      <c r="I1254" s="11">
        <v>688</v>
      </c>
      <c r="J1254" s="225">
        <v>43410</v>
      </c>
      <c r="K1254" s="225">
        <v>43410</v>
      </c>
      <c r="L1254" s="11">
        <v>168</v>
      </c>
      <c r="M1254" s="11">
        <v>184</v>
      </c>
      <c r="N1254" s="11" t="s">
        <v>491</v>
      </c>
      <c r="O1254" s="11">
        <v>60</v>
      </c>
      <c r="P1254" s="11" t="s">
        <v>541</v>
      </c>
      <c r="Q1254" s="11">
        <v>1030602070</v>
      </c>
      <c r="R1254" s="11" t="s">
        <v>490</v>
      </c>
      <c r="S1254" s="26">
        <v>2678236</v>
      </c>
      <c r="T1254" s="26"/>
      <c r="U1254" s="26"/>
      <c r="V1254" s="26">
        <v>2678236</v>
      </c>
      <c r="W1254" s="11" t="str">
        <f>VLOOKUP(MONTH(J1254),'PLANO DISPONIBILIDADES 28-04-20'!$W$2:$X$13,2,0)</f>
        <v>NOVIEMBRE</v>
      </c>
      <c r="X1254" s="11" t="str">
        <f>VLOOKUP(L1254,'PLANO PREDIS EJECUCIONES'!$J$2:$Y$217,16,0)</f>
        <v>3-3-1-15-07-43-7508-191</v>
      </c>
    </row>
    <row r="1255" spans="1:24" x14ac:dyDescent="0.25">
      <c r="A1255" s="11">
        <v>2018</v>
      </c>
      <c r="B1255" s="11">
        <v>136</v>
      </c>
      <c r="C1255" s="11">
        <v>1</v>
      </c>
      <c r="D1255" s="11" t="s">
        <v>601</v>
      </c>
      <c r="E1255" s="11" t="s">
        <v>890</v>
      </c>
      <c r="F1255" s="11" t="s">
        <v>890</v>
      </c>
      <c r="G1255" s="11" t="s">
        <v>542</v>
      </c>
      <c r="H1255" s="11">
        <v>0</v>
      </c>
      <c r="I1255" s="11">
        <v>689</v>
      </c>
      <c r="J1255" s="225">
        <v>43410</v>
      </c>
      <c r="K1255" s="225">
        <v>43410</v>
      </c>
      <c r="L1255" s="11">
        <v>51</v>
      </c>
      <c r="M1255" s="11">
        <v>58</v>
      </c>
      <c r="N1255" s="11" t="s">
        <v>413</v>
      </c>
      <c r="O1255" s="11">
        <v>53</v>
      </c>
      <c r="P1255" s="11" t="s">
        <v>541</v>
      </c>
      <c r="Q1255" s="11">
        <v>79772448</v>
      </c>
      <c r="R1255" s="11" t="s">
        <v>484</v>
      </c>
      <c r="S1255" s="26">
        <v>3000000</v>
      </c>
      <c r="T1255" s="26"/>
      <c r="U1255" s="26"/>
      <c r="V1255" s="26">
        <v>3000000</v>
      </c>
      <c r="W1255" s="11" t="str">
        <f>VLOOKUP(MONTH(J1255),'PLANO DISPONIBILIDADES 28-04-20'!$W$2:$X$13,2,0)</f>
        <v>NOVIEMBRE</v>
      </c>
      <c r="X1255" s="11" t="str">
        <f>VLOOKUP(L1255,'PLANO PREDIS EJECUCIONES'!$J$2:$Y$217,16,0)</f>
        <v>3-3-1-15-07-43-7508-191</v>
      </c>
    </row>
    <row r="1256" spans="1:24" x14ac:dyDescent="0.25">
      <c r="A1256" s="11">
        <v>2018</v>
      </c>
      <c r="B1256" s="11">
        <v>136</v>
      </c>
      <c r="C1256" s="11">
        <v>1</v>
      </c>
      <c r="D1256" s="11" t="s">
        <v>601</v>
      </c>
      <c r="E1256" s="11" t="s">
        <v>890</v>
      </c>
      <c r="F1256" s="11" t="s">
        <v>890</v>
      </c>
      <c r="G1256" s="11" t="s">
        <v>542</v>
      </c>
      <c r="H1256" s="11">
        <v>0</v>
      </c>
      <c r="I1256" s="11">
        <v>691</v>
      </c>
      <c r="J1256" s="225">
        <v>43410</v>
      </c>
      <c r="K1256" s="225">
        <v>43410</v>
      </c>
      <c r="L1256" s="11">
        <v>5</v>
      </c>
      <c r="M1256" s="11">
        <v>53</v>
      </c>
      <c r="N1256" s="11" t="s">
        <v>413</v>
      </c>
      <c r="O1256" s="11">
        <v>6</v>
      </c>
      <c r="P1256" s="11" t="s">
        <v>541</v>
      </c>
      <c r="Q1256" s="11">
        <v>1049603928</v>
      </c>
      <c r="R1256" s="11" t="s">
        <v>478</v>
      </c>
      <c r="S1256" s="26">
        <v>10043385</v>
      </c>
      <c r="T1256" s="26"/>
      <c r="U1256" s="26"/>
      <c r="V1256" s="26">
        <v>10043385</v>
      </c>
      <c r="W1256" s="11" t="str">
        <f>VLOOKUP(MONTH(J1256),'PLANO DISPONIBILIDADES 28-04-20'!$W$2:$X$13,2,0)</f>
        <v>NOVIEMBRE</v>
      </c>
      <c r="X1256" s="11" t="str">
        <f>VLOOKUP(L1256,'PLANO PREDIS EJECUCIONES'!$J$2:$Y$217,16,0)</f>
        <v>3-3-1-15-07-43-7508-191</v>
      </c>
    </row>
    <row r="1257" spans="1:24" x14ac:dyDescent="0.25">
      <c r="A1257" s="11">
        <v>2018</v>
      </c>
      <c r="B1257" s="11">
        <v>136</v>
      </c>
      <c r="C1257" s="11">
        <v>1</v>
      </c>
      <c r="D1257" s="11" t="s">
        <v>601</v>
      </c>
      <c r="E1257" s="11" t="s">
        <v>890</v>
      </c>
      <c r="F1257" s="11" t="s">
        <v>890</v>
      </c>
      <c r="G1257" s="11" t="s">
        <v>542</v>
      </c>
      <c r="H1257" s="11">
        <v>0</v>
      </c>
      <c r="I1257" s="11">
        <v>692</v>
      </c>
      <c r="J1257" s="225">
        <v>43410</v>
      </c>
      <c r="K1257" s="225">
        <v>43410</v>
      </c>
      <c r="L1257" s="11">
        <v>4</v>
      </c>
      <c r="M1257" s="11">
        <v>54</v>
      </c>
      <c r="N1257" s="11" t="s">
        <v>413</v>
      </c>
      <c r="O1257" s="11">
        <v>5</v>
      </c>
      <c r="P1257" s="11" t="s">
        <v>541</v>
      </c>
      <c r="Q1257" s="11">
        <v>80097672</v>
      </c>
      <c r="R1257" s="11" t="s">
        <v>477</v>
      </c>
      <c r="S1257" s="26">
        <v>10043385</v>
      </c>
      <c r="T1257" s="26"/>
      <c r="U1257" s="26"/>
      <c r="V1257" s="26">
        <v>10043385</v>
      </c>
      <c r="W1257" s="11" t="str">
        <f>VLOOKUP(MONTH(J1257),'PLANO DISPONIBILIDADES 28-04-20'!$W$2:$X$13,2,0)</f>
        <v>NOVIEMBRE</v>
      </c>
      <c r="X1257" s="11" t="str">
        <f>VLOOKUP(L1257,'PLANO PREDIS EJECUCIONES'!$J$2:$Y$217,16,0)</f>
        <v>3-3-1-15-07-43-7508-191</v>
      </c>
    </row>
    <row r="1258" spans="1:24" x14ac:dyDescent="0.25">
      <c r="A1258" s="11">
        <v>2018</v>
      </c>
      <c r="B1258" s="11">
        <v>136</v>
      </c>
      <c r="C1258" s="11">
        <v>1</v>
      </c>
      <c r="D1258" s="11" t="s">
        <v>601</v>
      </c>
      <c r="E1258" s="11" t="s">
        <v>890</v>
      </c>
      <c r="F1258" s="11" t="s">
        <v>890</v>
      </c>
      <c r="G1258" s="11" t="s">
        <v>542</v>
      </c>
      <c r="H1258" s="11">
        <v>0</v>
      </c>
      <c r="I1258" s="11">
        <v>693</v>
      </c>
      <c r="J1258" s="225">
        <v>43410</v>
      </c>
      <c r="K1258" s="225">
        <v>43410</v>
      </c>
      <c r="L1258" s="11">
        <v>3</v>
      </c>
      <c r="M1258" s="11">
        <v>55</v>
      </c>
      <c r="N1258" s="11" t="s">
        <v>413</v>
      </c>
      <c r="O1258" s="11">
        <v>4</v>
      </c>
      <c r="P1258" s="11" t="s">
        <v>541</v>
      </c>
      <c r="Q1258" s="11">
        <v>80019562</v>
      </c>
      <c r="R1258" s="11" t="s">
        <v>475</v>
      </c>
      <c r="S1258" s="26">
        <v>10043385</v>
      </c>
      <c r="T1258" s="26"/>
      <c r="U1258" s="26"/>
      <c r="V1258" s="26">
        <v>10043385</v>
      </c>
      <c r="W1258" s="11" t="str">
        <f>VLOOKUP(MONTH(J1258),'PLANO DISPONIBILIDADES 28-04-20'!$W$2:$X$13,2,0)</f>
        <v>NOVIEMBRE</v>
      </c>
      <c r="X1258" s="11" t="str">
        <f>VLOOKUP(L1258,'PLANO PREDIS EJECUCIONES'!$J$2:$Y$217,16,0)</f>
        <v>3-3-1-15-07-43-7508-191</v>
      </c>
    </row>
    <row r="1259" spans="1:24" x14ac:dyDescent="0.25">
      <c r="A1259" s="11">
        <v>2018</v>
      </c>
      <c r="B1259" s="11">
        <v>136</v>
      </c>
      <c r="C1259" s="11">
        <v>1</v>
      </c>
      <c r="D1259" s="11" t="s">
        <v>601</v>
      </c>
      <c r="E1259" s="11" t="s">
        <v>890</v>
      </c>
      <c r="F1259" s="11" t="s">
        <v>890</v>
      </c>
      <c r="G1259" s="11" t="s">
        <v>542</v>
      </c>
      <c r="H1259" s="11">
        <v>0</v>
      </c>
      <c r="I1259" s="11">
        <v>694</v>
      </c>
      <c r="J1259" s="225">
        <v>43410</v>
      </c>
      <c r="K1259" s="225">
        <v>43410</v>
      </c>
      <c r="L1259" s="11">
        <v>131</v>
      </c>
      <c r="M1259" s="11">
        <v>149</v>
      </c>
      <c r="N1259" s="11" t="s">
        <v>413</v>
      </c>
      <c r="O1259" s="11">
        <v>97</v>
      </c>
      <c r="P1259" s="11" t="s">
        <v>541</v>
      </c>
      <c r="Q1259" s="11">
        <v>39579873</v>
      </c>
      <c r="R1259" s="11" t="s">
        <v>755</v>
      </c>
      <c r="S1259" s="26">
        <v>10043385</v>
      </c>
      <c r="T1259" s="26"/>
      <c r="U1259" s="26"/>
      <c r="V1259" s="26">
        <v>10043385</v>
      </c>
      <c r="W1259" s="11" t="str">
        <f>VLOOKUP(MONTH(J1259),'PLANO DISPONIBILIDADES 28-04-20'!$W$2:$X$13,2,0)</f>
        <v>NOVIEMBRE</v>
      </c>
      <c r="X1259" s="11" t="str">
        <f>VLOOKUP(L1259,'PLANO PREDIS EJECUCIONES'!$J$2:$Y$217,16,0)</f>
        <v>3-3-1-15-07-43-7508-191</v>
      </c>
    </row>
    <row r="1260" spans="1:24" x14ac:dyDescent="0.25">
      <c r="A1260" s="11">
        <v>2018</v>
      </c>
      <c r="B1260" s="11">
        <v>136</v>
      </c>
      <c r="C1260" s="11">
        <v>1</v>
      </c>
      <c r="D1260" s="11" t="s">
        <v>601</v>
      </c>
      <c r="E1260" s="11" t="s">
        <v>890</v>
      </c>
      <c r="F1260" s="11" t="s">
        <v>890</v>
      </c>
      <c r="G1260" s="11" t="s">
        <v>542</v>
      </c>
      <c r="H1260" s="11">
        <v>0</v>
      </c>
      <c r="I1260" s="11">
        <v>698</v>
      </c>
      <c r="J1260" s="225">
        <v>43411</v>
      </c>
      <c r="K1260" s="225">
        <v>43411</v>
      </c>
      <c r="L1260" s="11">
        <v>50</v>
      </c>
      <c r="M1260" s="11">
        <v>75</v>
      </c>
      <c r="N1260" s="11" t="s">
        <v>413</v>
      </c>
      <c r="O1260" s="11">
        <v>51</v>
      </c>
      <c r="P1260" s="11" t="s">
        <v>541</v>
      </c>
      <c r="Q1260" s="11">
        <v>94460645</v>
      </c>
      <c r="R1260" s="11" t="s">
        <v>483</v>
      </c>
      <c r="S1260" s="26">
        <v>6695590</v>
      </c>
      <c r="T1260" s="26"/>
      <c r="U1260" s="26"/>
      <c r="V1260" s="26">
        <v>6695590</v>
      </c>
      <c r="W1260" s="11" t="str">
        <f>VLOOKUP(MONTH(J1260),'PLANO DISPONIBILIDADES 28-04-20'!$W$2:$X$13,2,0)</f>
        <v>NOVIEMBRE</v>
      </c>
      <c r="X1260" s="11" t="str">
        <f>VLOOKUP(L1260,'PLANO PREDIS EJECUCIONES'!$J$2:$Y$217,16,0)</f>
        <v>3-3-1-15-07-43-7508-191</v>
      </c>
    </row>
    <row r="1261" spans="1:24" x14ac:dyDescent="0.25">
      <c r="A1261" s="11">
        <v>2018</v>
      </c>
      <c r="B1261" s="11">
        <v>136</v>
      </c>
      <c r="C1261" s="11">
        <v>1</v>
      </c>
      <c r="D1261" s="11" t="s">
        <v>601</v>
      </c>
      <c r="E1261" s="11" t="s">
        <v>890</v>
      </c>
      <c r="F1261" s="11" t="s">
        <v>890</v>
      </c>
      <c r="G1261" s="11" t="s">
        <v>542</v>
      </c>
      <c r="H1261" s="11">
        <v>0</v>
      </c>
      <c r="I1261" s="11">
        <v>707</v>
      </c>
      <c r="J1261" s="225">
        <v>43411</v>
      </c>
      <c r="K1261" s="225">
        <v>43411</v>
      </c>
      <c r="L1261" s="11">
        <v>30</v>
      </c>
      <c r="M1261" s="11">
        <v>15</v>
      </c>
      <c r="N1261" s="11" t="s">
        <v>413</v>
      </c>
      <c r="O1261" s="11">
        <v>42</v>
      </c>
      <c r="P1261" s="11" t="s">
        <v>541</v>
      </c>
      <c r="Q1261" s="11">
        <v>60370762</v>
      </c>
      <c r="R1261" s="11" t="s">
        <v>480</v>
      </c>
      <c r="S1261" s="26">
        <v>12480000</v>
      </c>
      <c r="T1261" s="26"/>
      <c r="U1261" s="26"/>
      <c r="V1261" s="26">
        <v>12480000</v>
      </c>
      <c r="W1261" s="11" t="str">
        <f>VLOOKUP(MONTH(J1261),'PLANO DISPONIBILIDADES 28-04-20'!$W$2:$X$13,2,0)</f>
        <v>NOVIEMBRE</v>
      </c>
      <c r="X1261" s="11" t="str">
        <f>VLOOKUP(L1261,'PLANO PREDIS EJECUCIONES'!$J$2:$Y$217,16,0)</f>
        <v>3-3-1-15-07-43-7508-191</v>
      </c>
    </row>
    <row r="1262" spans="1:24" x14ac:dyDescent="0.25">
      <c r="A1262" s="11">
        <v>2018</v>
      </c>
      <c r="B1262" s="11">
        <v>136</v>
      </c>
      <c r="C1262" s="11">
        <v>1</v>
      </c>
      <c r="D1262" s="11" t="s">
        <v>601</v>
      </c>
      <c r="E1262" s="11" t="s">
        <v>890</v>
      </c>
      <c r="F1262" s="11" t="s">
        <v>890</v>
      </c>
      <c r="G1262" s="11" t="s">
        <v>542</v>
      </c>
      <c r="H1262" s="11">
        <v>0</v>
      </c>
      <c r="I1262" s="11">
        <v>708</v>
      </c>
      <c r="J1262" s="225">
        <v>43411</v>
      </c>
      <c r="K1262" s="225">
        <v>43411</v>
      </c>
      <c r="L1262" s="11">
        <v>32</v>
      </c>
      <c r="M1262" s="11">
        <v>59</v>
      </c>
      <c r="N1262" s="11" t="s">
        <v>413</v>
      </c>
      <c r="O1262" s="11">
        <v>32</v>
      </c>
      <c r="P1262" s="11" t="s">
        <v>541</v>
      </c>
      <c r="Q1262" s="11">
        <v>30742793</v>
      </c>
      <c r="R1262" s="11" t="s">
        <v>481</v>
      </c>
      <c r="S1262" s="26">
        <v>6026031</v>
      </c>
      <c r="T1262" s="26"/>
      <c r="U1262" s="26"/>
      <c r="V1262" s="26">
        <v>6026031</v>
      </c>
      <c r="W1262" s="11" t="str">
        <f>VLOOKUP(MONTH(J1262),'PLANO DISPONIBILIDADES 28-04-20'!$W$2:$X$13,2,0)</f>
        <v>NOVIEMBRE</v>
      </c>
      <c r="X1262" s="11" t="str">
        <f>VLOOKUP(L1262,'PLANO PREDIS EJECUCIONES'!$J$2:$Y$217,16,0)</f>
        <v>3-3-1-15-07-43-7508-191</v>
      </c>
    </row>
    <row r="1263" spans="1:24" x14ac:dyDescent="0.25">
      <c r="A1263" s="11">
        <v>2018</v>
      </c>
      <c r="B1263" s="11">
        <v>136</v>
      </c>
      <c r="C1263" s="11">
        <v>1</v>
      </c>
      <c r="D1263" s="11" t="s">
        <v>601</v>
      </c>
      <c r="E1263" s="11" t="s">
        <v>890</v>
      </c>
      <c r="F1263" s="11" t="s">
        <v>890</v>
      </c>
      <c r="G1263" s="11" t="s">
        <v>542</v>
      </c>
      <c r="H1263" s="11">
        <v>0</v>
      </c>
      <c r="I1263" s="11">
        <v>709</v>
      </c>
      <c r="J1263" s="225">
        <v>43411</v>
      </c>
      <c r="K1263" s="225">
        <v>43411</v>
      </c>
      <c r="L1263" s="11">
        <v>58</v>
      </c>
      <c r="M1263" s="11">
        <v>63</v>
      </c>
      <c r="N1263" s="11" t="s">
        <v>413</v>
      </c>
      <c r="O1263" s="11">
        <v>31</v>
      </c>
      <c r="P1263" s="11" t="s">
        <v>541</v>
      </c>
      <c r="Q1263" s="11">
        <v>79690681</v>
      </c>
      <c r="R1263" s="11" t="s">
        <v>489</v>
      </c>
      <c r="S1263" s="26">
        <v>6695590</v>
      </c>
      <c r="T1263" s="26"/>
      <c r="U1263" s="26"/>
      <c r="V1263" s="26">
        <v>6695590</v>
      </c>
      <c r="W1263" s="11" t="str">
        <f>VLOOKUP(MONTH(J1263),'PLANO DISPONIBILIDADES 28-04-20'!$W$2:$X$13,2,0)</f>
        <v>NOVIEMBRE</v>
      </c>
      <c r="X1263" s="11" t="str">
        <f>VLOOKUP(L1263,'PLANO PREDIS EJECUCIONES'!$J$2:$Y$217,16,0)</f>
        <v>3-3-1-15-07-43-7508-191</v>
      </c>
    </row>
    <row r="1264" spans="1:24" x14ac:dyDescent="0.25">
      <c r="A1264" s="11">
        <v>2018</v>
      </c>
      <c r="B1264" s="11">
        <v>136</v>
      </c>
      <c r="C1264" s="11">
        <v>1</v>
      </c>
      <c r="D1264" s="11" t="s">
        <v>601</v>
      </c>
      <c r="E1264" s="11" t="s">
        <v>890</v>
      </c>
      <c r="F1264" s="11" t="s">
        <v>890</v>
      </c>
      <c r="G1264" s="11" t="s">
        <v>542</v>
      </c>
      <c r="H1264" s="11">
        <v>0</v>
      </c>
      <c r="I1264" s="11">
        <v>717</v>
      </c>
      <c r="J1264" s="225">
        <v>43413</v>
      </c>
      <c r="K1264" s="225">
        <v>43413</v>
      </c>
      <c r="L1264" s="11">
        <v>15</v>
      </c>
      <c r="M1264" s="11">
        <v>56</v>
      </c>
      <c r="N1264" s="11" t="s">
        <v>413</v>
      </c>
      <c r="O1264" s="11">
        <v>13</v>
      </c>
      <c r="P1264" s="11" t="s">
        <v>541</v>
      </c>
      <c r="Q1264" s="11">
        <v>79573074</v>
      </c>
      <c r="R1264" s="11" t="s">
        <v>479</v>
      </c>
      <c r="S1264" s="26">
        <v>10043385</v>
      </c>
      <c r="T1264" s="26"/>
      <c r="U1264" s="26"/>
      <c r="V1264" s="26">
        <v>10043385</v>
      </c>
      <c r="W1264" s="11" t="str">
        <f>VLOOKUP(MONTH(J1264),'PLANO DISPONIBILIDADES 28-04-20'!$W$2:$X$13,2,0)</f>
        <v>NOVIEMBRE</v>
      </c>
      <c r="X1264" s="11" t="str">
        <f>VLOOKUP(L1264,'PLANO PREDIS EJECUCIONES'!$J$2:$Y$217,16,0)</f>
        <v>3-3-1-15-07-43-7508-191</v>
      </c>
    </row>
    <row r="1265" spans="1:24" x14ac:dyDescent="0.25">
      <c r="A1265" s="11">
        <v>2018</v>
      </c>
      <c r="B1265" s="11">
        <v>136</v>
      </c>
      <c r="C1265" s="11">
        <v>1</v>
      </c>
      <c r="D1265" s="11" t="s">
        <v>601</v>
      </c>
      <c r="E1265" s="11" t="s">
        <v>890</v>
      </c>
      <c r="F1265" s="11" t="s">
        <v>890</v>
      </c>
      <c r="G1265" s="11" t="s">
        <v>542</v>
      </c>
      <c r="H1265" s="11">
        <v>0</v>
      </c>
      <c r="I1265" s="11">
        <v>720</v>
      </c>
      <c r="J1265" s="225">
        <v>43413</v>
      </c>
      <c r="K1265" s="225">
        <v>43413</v>
      </c>
      <c r="L1265" s="11">
        <v>67</v>
      </c>
      <c r="M1265" s="11">
        <v>62</v>
      </c>
      <c r="N1265" s="11" t="s">
        <v>491</v>
      </c>
      <c r="O1265" s="11">
        <v>50</v>
      </c>
      <c r="P1265" s="11" t="s">
        <v>541</v>
      </c>
      <c r="Q1265" s="11">
        <v>1014211359</v>
      </c>
      <c r="R1265" s="11" t="s">
        <v>492</v>
      </c>
      <c r="S1265" s="26">
        <v>3000000</v>
      </c>
      <c r="T1265" s="26"/>
      <c r="U1265" s="26"/>
      <c r="V1265" s="26">
        <v>3000000</v>
      </c>
      <c r="W1265" s="11" t="str">
        <f>VLOOKUP(MONTH(J1265),'PLANO DISPONIBILIDADES 28-04-20'!$W$2:$X$13,2,0)</f>
        <v>NOVIEMBRE</v>
      </c>
      <c r="X1265" s="11" t="str">
        <f>VLOOKUP(L1265,'PLANO PREDIS EJECUCIONES'!$J$2:$Y$217,16,0)</f>
        <v>3-3-1-15-07-43-7508-191</v>
      </c>
    </row>
    <row r="1266" spans="1:24" x14ac:dyDescent="0.25">
      <c r="A1266" s="11">
        <v>2018</v>
      </c>
      <c r="B1266" s="11">
        <v>136</v>
      </c>
      <c r="C1266" s="11">
        <v>1</v>
      </c>
      <c r="D1266" s="11" t="s">
        <v>601</v>
      </c>
      <c r="E1266" s="11" t="s">
        <v>890</v>
      </c>
      <c r="F1266" s="11" t="s">
        <v>890</v>
      </c>
      <c r="G1266" s="11" t="s">
        <v>542</v>
      </c>
      <c r="H1266" s="11">
        <v>0</v>
      </c>
      <c r="I1266" s="11">
        <v>725</v>
      </c>
      <c r="J1266" s="225">
        <v>43413</v>
      </c>
      <c r="K1266" s="225">
        <v>43413</v>
      </c>
      <c r="L1266" s="11">
        <v>132</v>
      </c>
      <c r="M1266" s="11">
        <v>148</v>
      </c>
      <c r="N1266" s="11" t="s">
        <v>491</v>
      </c>
      <c r="O1266" s="11">
        <v>98</v>
      </c>
      <c r="P1266" s="11" t="s">
        <v>541</v>
      </c>
      <c r="Q1266" s="11">
        <v>79694066</v>
      </c>
      <c r="R1266" s="11" t="s">
        <v>710</v>
      </c>
      <c r="S1266" s="26">
        <v>5356472</v>
      </c>
      <c r="T1266" s="26"/>
      <c r="U1266" s="26"/>
      <c r="V1266" s="26">
        <v>5356472</v>
      </c>
      <c r="W1266" s="11" t="str">
        <f>VLOOKUP(MONTH(J1266),'PLANO DISPONIBILIDADES 28-04-20'!$W$2:$X$13,2,0)</f>
        <v>NOVIEMBRE</v>
      </c>
      <c r="X1266" s="11" t="str">
        <f>VLOOKUP(L1266,'PLANO PREDIS EJECUCIONES'!$J$2:$Y$217,16,0)</f>
        <v>3-3-1-15-07-43-7508-191</v>
      </c>
    </row>
    <row r="1267" spans="1:24" x14ac:dyDescent="0.25">
      <c r="A1267" s="11">
        <v>2018</v>
      </c>
      <c r="B1267" s="11">
        <v>136</v>
      </c>
      <c r="C1267" s="11">
        <v>1</v>
      </c>
      <c r="D1267" s="11" t="s">
        <v>601</v>
      </c>
      <c r="E1267" s="11" t="s">
        <v>890</v>
      </c>
      <c r="F1267" s="11" t="s">
        <v>890</v>
      </c>
      <c r="G1267" s="11" t="s">
        <v>542</v>
      </c>
      <c r="H1267" s="11">
        <v>0</v>
      </c>
      <c r="I1267" s="11">
        <v>734</v>
      </c>
      <c r="J1267" s="225">
        <v>43413</v>
      </c>
      <c r="K1267" s="225">
        <v>43413</v>
      </c>
      <c r="L1267" s="11">
        <v>55</v>
      </c>
      <c r="M1267" s="11">
        <v>51</v>
      </c>
      <c r="N1267" s="11" t="s">
        <v>413</v>
      </c>
      <c r="O1267" s="11">
        <v>59</v>
      </c>
      <c r="P1267" s="11" t="s">
        <v>543</v>
      </c>
      <c r="Q1267" s="11">
        <v>900046467</v>
      </c>
      <c r="R1267" s="11" t="s">
        <v>486</v>
      </c>
      <c r="S1267" s="26">
        <v>22859234</v>
      </c>
      <c r="T1267" s="26"/>
      <c r="U1267" s="26"/>
      <c r="V1267" s="26">
        <v>22859234</v>
      </c>
      <c r="W1267" s="11" t="str">
        <f>VLOOKUP(MONTH(J1267),'PLANO DISPONIBILIDADES 28-04-20'!$W$2:$X$13,2,0)</f>
        <v>NOVIEMBRE</v>
      </c>
      <c r="X1267" s="11" t="str">
        <f>VLOOKUP(L1267,'PLANO PREDIS EJECUCIONES'!$J$2:$Y$217,16,0)</f>
        <v>3-3-1-15-07-43-7508-191</v>
      </c>
    </row>
    <row r="1268" spans="1:24" x14ac:dyDescent="0.25">
      <c r="A1268" s="11">
        <v>2018</v>
      </c>
      <c r="B1268" s="11">
        <v>136</v>
      </c>
      <c r="C1268" s="11">
        <v>1</v>
      </c>
      <c r="D1268" s="11" t="s">
        <v>601</v>
      </c>
      <c r="E1268" s="11" t="s">
        <v>890</v>
      </c>
      <c r="F1268" s="11" t="s">
        <v>890</v>
      </c>
      <c r="G1268" s="11" t="s">
        <v>542</v>
      </c>
      <c r="H1268" s="11">
        <v>0</v>
      </c>
      <c r="I1268" s="11">
        <v>735</v>
      </c>
      <c r="J1268" s="225">
        <v>43413</v>
      </c>
      <c r="K1268" s="225">
        <v>43413</v>
      </c>
      <c r="L1268" s="11">
        <v>56</v>
      </c>
      <c r="M1268" s="11">
        <v>61</v>
      </c>
      <c r="N1268" s="11" t="s">
        <v>413</v>
      </c>
      <c r="O1268" s="11">
        <v>52</v>
      </c>
      <c r="P1268" s="11" t="s">
        <v>541</v>
      </c>
      <c r="Q1268" s="11">
        <v>11322903</v>
      </c>
      <c r="R1268" s="11" t="s">
        <v>488</v>
      </c>
      <c r="S1268" s="26">
        <v>8034708</v>
      </c>
      <c r="T1268" s="26"/>
      <c r="U1268" s="26"/>
      <c r="V1268" s="26">
        <v>8034708</v>
      </c>
      <c r="W1268" s="11" t="str">
        <f>VLOOKUP(MONTH(J1268),'PLANO DISPONIBILIDADES 28-04-20'!$W$2:$X$13,2,0)</f>
        <v>NOVIEMBRE</v>
      </c>
      <c r="X1268" s="11" t="str">
        <f>VLOOKUP(L1268,'PLANO PREDIS EJECUCIONES'!$J$2:$Y$217,16,0)</f>
        <v>3-3-1-15-07-43-7508-191</v>
      </c>
    </row>
    <row r="1269" spans="1:24" x14ac:dyDescent="0.25">
      <c r="A1269" s="11">
        <v>2018</v>
      </c>
      <c r="B1269" s="11">
        <v>136</v>
      </c>
      <c r="C1269" s="11">
        <v>1</v>
      </c>
      <c r="D1269" s="11" t="s">
        <v>601</v>
      </c>
      <c r="E1269" s="11" t="s">
        <v>890</v>
      </c>
      <c r="F1269" s="11" t="s">
        <v>890</v>
      </c>
      <c r="G1269" s="11" t="s">
        <v>542</v>
      </c>
      <c r="H1269" s="11">
        <v>0</v>
      </c>
      <c r="I1269" s="11">
        <v>753</v>
      </c>
      <c r="J1269" s="225">
        <v>43418</v>
      </c>
      <c r="K1269" s="225">
        <v>43418</v>
      </c>
      <c r="L1269" s="11">
        <v>45</v>
      </c>
      <c r="M1269" s="11">
        <v>57</v>
      </c>
      <c r="N1269" s="11" t="s">
        <v>413</v>
      </c>
      <c r="O1269" s="11">
        <v>48</v>
      </c>
      <c r="P1269" s="11" t="s">
        <v>541</v>
      </c>
      <c r="Q1269" s="11">
        <v>25273125</v>
      </c>
      <c r="R1269" s="11" t="s">
        <v>482</v>
      </c>
      <c r="S1269" s="26">
        <v>4686913</v>
      </c>
      <c r="T1269" s="26"/>
      <c r="U1269" s="26"/>
      <c r="V1269" s="26">
        <v>4686913</v>
      </c>
      <c r="W1269" s="11" t="str">
        <f>VLOOKUP(MONTH(J1269),'PLANO DISPONIBILIDADES 28-04-20'!$W$2:$X$13,2,0)</f>
        <v>NOVIEMBRE</v>
      </c>
      <c r="X1269" s="11" t="str">
        <f>VLOOKUP(L1269,'PLANO PREDIS EJECUCIONES'!$J$2:$Y$217,16,0)</f>
        <v>3-3-1-15-07-43-7508-191</v>
      </c>
    </row>
    <row r="1270" spans="1:24" x14ac:dyDescent="0.25">
      <c r="A1270" s="11">
        <v>2018</v>
      </c>
      <c r="B1270" s="11">
        <v>136</v>
      </c>
      <c r="C1270" s="11">
        <v>1</v>
      </c>
      <c r="D1270" s="11" t="s">
        <v>601</v>
      </c>
      <c r="E1270" s="11" t="s">
        <v>890</v>
      </c>
      <c r="F1270" s="11" t="s">
        <v>890</v>
      </c>
      <c r="G1270" s="11" t="s">
        <v>542</v>
      </c>
      <c r="H1270" s="11">
        <v>0</v>
      </c>
      <c r="I1270" s="11">
        <v>764</v>
      </c>
      <c r="J1270" s="225">
        <v>43431</v>
      </c>
      <c r="K1270" s="225">
        <v>43431</v>
      </c>
      <c r="L1270" s="11">
        <v>181</v>
      </c>
      <c r="M1270" s="11">
        <v>191</v>
      </c>
      <c r="N1270" s="11" t="s">
        <v>410</v>
      </c>
      <c r="O1270" s="11">
        <v>116</v>
      </c>
      <c r="P1270" s="11" t="s">
        <v>543</v>
      </c>
      <c r="Q1270" s="11">
        <v>800103052</v>
      </c>
      <c r="R1270" s="11" t="s">
        <v>409</v>
      </c>
      <c r="S1270" s="26">
        <v>1698455</v>
      </c>
      <c r="T1270" s="26"/>
      <c r="U1270" s="26"/>
      <c r="V1270" s="26">
        <v>1698455</v>
      </c>
      <c r="W1270" s="11" t="str">
        <f>VLOOKUP(MONTH(J1270),'PLANO DISPONIBILIDADES 28-04-20'!$W$2:$X$13,2,0)</f>
        <v>NOVIEMBRE</v>
      </c>
      <c r="X1270" s="11" t="str">
        <f>VLOOKUP(L1270,'PLANO PREDIS EJECUCIONES'!$J$2:$Y$217,16,0)</f>
        <v>3-3-1-15-07-43-7508-191</v>
      </c>
    </row>
    <row r="1271" spans="1:24" x14ac:dyDescent="0.25">
      <c r="A1271" s="11">
        <v>2018</v>
      </c>
      <c r="B1271" s="11">
        <v>136</v>
      </c>
      <c r="C1271" s="11">
        <v>1</v>
      </c>
      <c r="D1271" s="11" t="s">
        <v>601</v>
      </c>
      <c r="E1271" s="11" t="s">
        <v>890</v>
      </c>
      <c r="F1271" s="11" t="s">
        <v>890</v>
      </c>
      <c r="G1271" s="11" t="s">
        <v>542</v>
      </c>
      <c r="H1271" s="11">
        <v>0</v>
      </c>
      <c r="I1271" s="11">
        <v>778</v>
      </c>
      <c r="J1271" s="225">
        <v>43439</v>
      </c>
      <c r="K1271" s="225">
        <v>43439</v>
      </c>
      <c r="L1271" s="11">
        <v>55</v>
      </c>
      <c r="M1271" s="11">
        <v>51</v>
      </c>
      <c r="N1271" s="11" t="s">
        <v>413</v>
      </c>
      <c r="O1271" s="11">
        <v>59</v>
      </c>
      <c r="P1271" s="11" t="s">
        <v>543</v>
      </c>
      <c r="Q1271" s="11">
        <v>900046467</v>
      </c>
      <c r="R1271" s="11" t="s">
        <v>486</v>
      </c>
      <c r="S1271" s="26">
        <v>36712001</v>
      </c>
      <c r="T1271" s="26"/>
      <c r="U1271" s="26"/>
      <c r="V1271" s="26">
        <v>36712001</v>
      </c>
      <c r="W1271" s="11" t="str">
        <f>VLOOKUP(MONTH(J1271),'PLANO DISPONIBILIDADES 28-04-20'!$W$2:$X$13,2,0)</f>
        <v>DICIEMBRE</v>
      </c>
      <c r="X1271" s="11" t="str">
        <f>VLOOKUP(L1271,'PLANO PREDIS EJECUCIONES'!$J$2:$Y$217,16,0)</f>
        <v>3-3-1-15-07-43-7508-191</v>
      </c>
    </row>
    <row r="1272" spans="1:24" x14ac:dyDescent="0.25">
      <c r="A1272" s="11">
        <v>2018</v>
      </c>
      <c r="B1272" s="11">
        <v>136</v>
      </c>
      <c r="C1272" s="11">
        <v>1</v>
      </c>
      <c r="D1272" s="11" t="s">
        <v>601</v>
      </c>
      <c r="E1272" s="11" t="s">
        <v>890</v>
      </c>
      <c r="F1272" s="11" t="s">
        <v>890</v>
      </c>
      <c r="G1272" s="11" t="s">
        <v>542</v>
      </c>
      <c r="H1272" s="11">
        <v>0</v>
      </c>
      <c r="I1272" s="11">
        <v>779</v>
      </c>
      <c r="J1272" s="225">
        <v>43439</v>
      </c>
      <c r="K1272" s="225">
        <v>43439</v>
      </c>
      <c r="L1272" s="11">
        <v>168</v>
      </c>
      <c r="M1272" s="11">
        <v>184</v>
      </c>
      <c r="N1272" s="11" t="s">
        <v>491</v>
      </c>
      <c r="O1272" s="11">
        <v>60</v>
      </c>
      <c r="P1272" s="11" t="s">
        <v>541</v>
      </c>
      <c r="Q1272" s="11">
        <v>1030602070</v>
      </c>
      <c r="R1272" s="11" t="s">
        <v>490</v>
      </c>
      <c r="S1272" s="26">
        <v>2678236</v>
      </c>
      <c r="T1272" s="26"/>
      <c r="U1272" s="26"/>
      <c r="V1272" s="26">
        <v>2678236</v>
      </c>
      <c r="W1272" s="11" t="str">
        <f>VLOOKUP(MONTH(J1272),'PLANO DISPONIBILIDADES 28-04-20'!$W$2:$X$13,2,0)</f>
        <v>DICIEMBRE</v>
      </c>
      <c r="X1272" s="11" t="str">
        <f>VLOOKUP(L1272,'PLANO PREDIS EJECUCIONES'!$J$2:$Y$217,16,0)</f>
        <v>3-3-1-15-07-43-7508-191</v>
      </c>
    </row>
    <row r="1273" spans="1:24" x14ac:dyDescent="0.25">
      <c r="A1273" s="11">
        <v>2018</v>
      </c>
      <c r="B1273" s="11">
        <v>136</v>
      </c>
      <c r="C1273" s="11">
        <v>1</v>
      </c>
      <c r="D1273" s="11" t="s">
        <v>601</v>
      </c>
      <c r="E1273" s="11" t="s">
        <v>890</v>
      </c>
      <c r="F1273" s="11" t="s">
        <v>890</v>
      </c>
      <c r="G1273" s="11" t="s">
        <v>542</v>
      </c>
      <c r="H1273" s="11">
        <v>0</v>
      </c>
      <c r="I1273" s="11">
        <v>780</v>
      </c>
      <c r="J1273" s="225">
        <v>43439</v>
      </c>
      <c r="K1273" s="225">
        <v>43439</v>
      </c>
      <c r="L1273" s="11">
        <v>51</v>
      </c>
      <c r="M1273" s="11">
        <v>58</v>
      </c>
      <c r="N1273" s="11" t="s">
        <v>413</v>
      </c>
      <c r="O1273" s="11">
        <v>53</v>
      </c>
      <c r="P1273" s="11" t="s">
        <v>541</v>
      </c>
      <c r="Q1273" s="11">
        <v>79772448</v>
      </c>
      <c r="R1273" s="11" t="s">
        <v>484</v>
      </c>
      <c r="S1273" s="26">
        <v>3000000</v>
      </c>
      <c r="T1273" s="26"/>
      <c r="U1273" s="26"/>
      <c r="V1273" s="26">
        <v>3000000</v>
      </c>
      <c r="W1273" s="11" t="str">
        <f>VLOOKUP(MONTH(J1273),'PLANO DISPONIBILIDADES 28-04-20'!$W$2:$X$13,2,0)</f>
        <v>DICIEMBRE</v>
      </c>
      <c r="X1273" s="11" t="str">
        <f>VLOOKUP(L1273,'PLANO PREDIS EJECUCIONES'!$J$2:$Y$217,16,0)</f>
        <v>3-3-1-15-07-43-7508-191</v>
      </c>
    </row>
    <row r="1274" spans="1:24" x14ac:dyDescent="0.25">
      <c r="A1274" s="11">
        <v>2018</v>
      </c>
      <c r="B1274" s="11">
        <v>136</v>
      </c>
      <c r="C1274" s="11">
        <v>1</v>
      </c>
      <c r="D1274" s="11" t="s">
        <v>601</v>
      </c>
      <c r="E1274" s="11" t="s">
        <v>890</v>
      </c>
      <c r="F1274" s="11" t="s">
        <v>890</v>
      </c>
      <c r="G1274" s="11" t="s">
        <v>542</v>
      </c>
      <c r="H1274" s="11">
        <v>0</v>
      </c>
      <c r="I1274" s="11">
        <v>790</v>
      </c>
      <c r="J1274" s="225">
        <v>43439</v>
      </c>
      <c r="K1274" s="225">
        <v>43439</v>
      </c>
      <c r="L1274" s="11">
        <v>5</v>
      </c>
      <c r="M1274" s="11">
        <v>53</v>
      </c>
      <c r="N1274" s="11" t="s">
        <v>413</v>
      </c>
      <c r="O1274" s="11">
        <v>6</v>
      </c>
      <c r="P1274" s="11" t="s">
        <v>541</v>
      </c>
      <c r="Q1274" s="11">
        <v>1049603928</v>
      </c>
      <c r="R1274" s="11" t="s">
        <v>478</v>
      </c>
      <c r="S1274" s="26">
        <v>10043385</v>
      </c>
      <c r="T1274" s="26"/>
      <c r="U1274" s="26"/>
      <c r="V1274" s="26">
        <v>10043385</v>
      </c>
      <c r="W1274" s="11" t="str">
        <f>VLOOKUP(MONTH(J1274),'PLANO DISPONIBILIDADES 28-04-20'!$W$2:$X$13,2,0)</f>
        <v>DICIEMBRE</v>
      </c>
      <c r="X1274" s="11" t="str">
        <f>VLOOKUP(L1274,'PLANO PREDIS EJECUCIONES'!$J$2:$Y$217,16,0)</f>
        <v>3-3-1-15-07-43-7508-191</v>
      </c>
    </row>
    <row r="1275" spans="1:24" x14ac:dyDescent="0.25">
      <c r="A1275" s="11">
        <v>2018</v>
      </c>
      <c r="B1275" s="11">
        <v>136</v>
      </c>
      <c r="C1275" s="11">
        <v>1</v>
      </c>
      <c r="D1275" s="11" t="s">
        <v>601</v>
      </c>
      <c r="E1275" s="11" t="s">
        <v>890</v>
      </c>
      <c r="F1275" s="11" t="s">
        <v>890</v>
      </c>
      <c r="G1275" s="11" t="s">
        <v>542</v>
      </c>
      <c r="H1275" s="11">
        <v>0</v>
      </c>
      <c r="I1275" s="11">
        <v>791</v>
      </c>
      <c r="J1275" s="225">
        <v>43439</v>
      </c>
      <c r="K1275" s="225">
        <v>43439</v>
      </c>
      <c r="L1275" s="11">
        <v>3</v>
      </c>
      <c r="M1275" s="11">
        <v>55</v>
      </c>
      <c r="N1275" s="11" t="s">
        <v>413</v>
      </c>
      <c r="O1275" s="11">
        <v>4</v>
      </c>
      <c r="P1275" s="11" t="s">
        <v>541</v>
      </c>
      <c r="Q1275" s="11">
        <v>80019562</v>
      </c>
      <c r="R1275" s="11" t="s">
        <v>475</v>
      </c>
      <c r="S1275" s="26">
        <v>10043385</v>
      </c>
      <c r="T1275" s="26"/>
      <c r="U1275" s="26"/>
      <c r="V1275" s="26">
        <v>10043385</v>
      </c>
      <c r="W1275" s="11" t="str">
        <f>VLOOKUP(MONTH(J1275),'PLANO DISPONIBILIDADES 28-04-20'!$W$2:$X$13,2,0)</f>
        <v>DICIEMBRE</v>
      </c>
      <c r="X1275" s="11" t="str">
        <f>VLOOKUP(L1275,'PLANO PREDIS EJECUCIONES'!$J$2:$Y$217,16,0)</f>
        <v>3-3-1-15-07-43-7508-191</v>
      </c>
    </row>
    <row r="1276" spans="1:24" x14ac:dyDescent="0.25">
      <c r="A1276" s="11">
        <v>2018</v>
      </c>
      <c r="B1276" s="11">
        <v>136</v>
      </c>
      <c r="C1276" s="11">
        <v>1</v>
      </c>
      <c r="D1276" s="11" t="s">
        <v>601</v>
      </c>
      <c r="E1276" s="11" t="s">
        <v>890</v>
      </c>
      <c r="F1276" s="11" t="s">
        <v>890</v>
      </c>
      <c r="G1276" s="11" t="s">
        <v>542</v>
      </c>
      <c r="H1276" s="11">
        <v>0</v>
      </c>
      <c r="I1276" s="11">
        <v>792</v>
      </c>
      <c r="J1276" s="225">
        <v>43439</v>
      </c>
      <c r="K1276" s="225">
        <v>43439</v>
      </c>
      <c r="L1276" s="11">
        <v>4</v>
      </c>
      <c r="M1276" s="11">
        <v>54</v>
      </c>
      <c r="N1276" s="11" t="s">
        <v>413</v>
      </c>
      <c r="O1276" s="11">
        <v>5</v>
      </c>
      <c r="P1276" s="11" t="s">
        <v>541</v>
      </c>
      <c r="Q1276" s="11">
        <v>80097672</v>
      </c>
      <c r="R1276" s="11" t="s">
        <v>477</v>
      </c>
      <c r="S1276" s="26">
        <v>10043385</v>
      </c>
      <c r="T1276" s="26"/>
      <c r="U1276" s="26"/>
      <c r="V1276" s="26">
        <v>10043385</v>
      </c>
      <c r="W1276" s="11" t="str">
        <f>VLOOKUP(MONTH(J1276),'PLANO DISPONIBILIDADES 28-04-20'!$W$2:$X$13,2,0)</f>
        <v>DICIEMBRE</v>
      </c>
      <c r="X1276" s="11" t="str">
        <f>VLOOKUP(L1276,'PLANO PREDIS EJECUCIONES'!$J$2:$Y$217,16,0)</f>
        <v>3-3-1-15-07-43-7508-191</v>
      </c>
    </row>
    <row r="1277" spans="1:24" x14ac:dyDescent="0.25">
      <c r="A1277" s="11">
        <v>2018</v>
      </c>
      <c r="B1277" s="11">
        <v>136</v>
      </c>
      <c r="C1277" s="11">
        <v>1</v>
      </c>
      <c r="D1277" s="11" t="s">
        <v>601</v>
      </c>
      <c r="E1277" s="11" t="s">
        <v>890</v>
      </c>
      <c r="F1277" s="11" t="s">
        <v>890</v>
      </c>
      <c r="G1277" s="11" t="s">
        <v>542</v>
      </c>
      <c r="H1277" s="11">
        <v>0</v>
      </c>
      <c r="I1277" s="11">
        <v>793</v>
      </c>
      <c r="J1277" s="225">
        <v>43439</v>
      </c>
      <c r="K1277" s="225">
        <v>43439</v>
      </c>
      <c r="L1277" s="11">
        <v>67</v>
      </c>
      <c r="M1277" s="11">
        <v>62</v>
      </c>
      <c r="N1277" s="11" t="s">
        <v>491</v>
      </c>
      <c r="O1277" s="11">
        <v>50</v>
      </c>
      <c r="P1277" s="11" t="s">
        <v>541</v>
      </c>
      <c r="Q1277" s="11">
        <v>1014211359</v>
      </c>
      <c r="R1277" s="11" t="s">
        <v>492</v>
      </c>
      <c r="S1277" s="26">
        <v>3000000</v>
      </c>
      <c r="T1277" s="26"/>
      <c r="U1277" s="26"/>
      <c r="V1277" s="26">
        <v>3000000</v>
      </c>
      <c r="W1277" s="11" t="str">
        <f>VLOOKUP(MONTH(J1277),'PLANO DISPONIBILIDADES 28-04-20'!$W$2:$X$13,2,0)</f>
        <v>DICIEMBRE</v>
      </c>
      <c r="X1277" s="11" t="str">
        <f>VLOOKUP(L1277,'PLANO PREDIS EJECUCIONES'!$J$2:$Y$217,16,0)</f>
        <v>3-3-1-15-07-43-7508-191</v>
      </c>
    </row>
    <row r="1278" spans="1:24" x14ac:dyDescent="0.25">
      <c r="A1278" s="11">
        <v>2018</v>
      </c>
      <c r="B1278" s="11">
        <v>136</v>
      </c>
      <c r="C1278" s="11">
        <v>1</v>
      </c>
      <c r="D1278" s="11" t="s">
        <v>601</v>
      </c>
      <c r="E1278" s="11" t="s">
        <v>890</v>
      </c>
      <c r="F1278" s="11" t="s">
        <v>890</v>
      </c>
      <c r="G1278" s="11" t="s">
        <v>542</v>
      </c>
      <c r="H1278" s="11">
        <v>0</v>
      </c>
      <c r="I1278" s="11">
        <v>795</v>
      </c>
      <c r="J1278" s="225">
        <v>43440</v>
      </c>
      <c r="K1278" s="225">
        <v>43440</v>
      </c>
      <c r="L1278" s="11">
        <v>131</v>
      </c>
      <c r="M1278" s="11">
        <v>149</v>
      </c>
      <c r="N1278" s="11" t="s">
        <v>413</v>
      </c>
      <c r="O1278" s="11">
        <v>97</v>
      </c>
      <c r="P1278" s="11" t="s">
        <v>541</v>
      </c>
      <c r="Q1278" s="11">
        <v>39579873</v>
      </c>
      <c r="R1278" s="11" t="s">
        <v>755</v>
      </c>
      <c r="S1278" s="26">
        <v>10043385</v>
      </c>
      <c r="T1278" s="26"/>
      <c r="U1278" s="26"/>
      <c r="V1278" s="26">
        <v>10043385</v>
      </c>
      <c r="W1278" s="11" t="str">
        <f>VLOOKUP(MONTH(J1278),'PLANO DISPONIBILIDADES 28-04-20'!$W$2:$X$13,2,0)</f>
        <v>DICIEMBRE</v>
      </c>
      <c r="X1278" s="11" t="str">
        <f>VLOOKUP(L1278,'PLANO PREDIS EJECUCIONES'!$J$2:$Y$217,16,0)</f>
        <v>3-3-1-15-07-43-7508-191</v>
      </c>
    </row>
    <row r="1279" spans="1:24" x14ac:dyDescent="0.25">
      <c r="A1279" s="11">
        <v>2018</v>
      </c>
      <c r="B1279" s="11">
        <v>136</v>
      </c>
      <c r="C1279" s="11">
        <v>1</v>
      </c>
      <c r="D1279" s="11" t="s">
        <v>601</v>
      </c>
      <c r="E1279" s="11" t="s">
        <v>890</v>
      </c>
      <c r="F1279" s="11" t="s">
        <v>890</v>
      </c>
      <c r="G1279" s="11" t="s">
        <v>542</v>
      </c>
      <c r="H1279" s="11">
        <v>0</v>
      </c>
      <c r="I1279" s="11">
        <v>802</v>
      </c>
      <c r="J1279" s="225">
        <v>43440</v>
      </c>
      <c r="K1279" s="225">
        <v>43440</v>
      </c>
      <c r="L1279" s="11">
        <v>132</v>
      </c>
      <c r="M1279" s="11">
        <v>148</v>
      </c>
      <c r="N1279" s="11" t="s">
        <v>491</v>
      </c>
      <c r="O1279" s="11">
        <v>98</v>
      </c>
      <c r="P1279" s="11" t="s">
        <v>541</v>
      </c>
      <c r="Q1279" s="11">
        <v>79694066</v>
      </c>
      <c r="R1279" s="11" t="s">
        <v>710</v>
      </c>
      <c r="S1279" s="26">
        <v>5356472</v>
      </c>
      <c r="T1279" s="26"/>
      <c r="U1279" s="26"/>
      <c r="V1279" s="26">
        <v>5356472</v>
      </c>
      <c r="W1279" s="11" t="str">
        <f>VLOOKUP(MONTH(J1279),'PLANO DISPONIBILIDADES 28-04-20'!$W$2:$X$13,2,0)</f>
        <v>DICIEMBRE</v>
      </c>
      <c r="X1279" s="11" t="str">
        <f>VLOOKUP(L1279,'PLANO PREDIS EJECUCIONES'!$J$2:$Y$217,16,0)</f>
        <v>3-3-1-15-07-43-7508-191</v>
      </c>
    </row>
    <row r="1280" spans="1:24" x14ac:dyDescent="0.25">
      <c r="A1280" s="11">
        <v>2018</v>
      </c>
      <c r="B1280" s="11">
        <v>136</v>
      </c>
      <c r="C1280" s="11">
        <v>1</v>
      </c>
      <c r="D1280" s="11" t="s">
        <v>601</v>
      </c>
      <c r="E1280" s="11" t="s">
        <v>890</v>
      </c>
      <c r="F1280" s="11" t="s">
        <v>890</v>
      </c>
      <c r="G1280" s="11" t="s">
        <v>542</v>
      </c>
      <c r="H1280" s="11">
        <v>0</v>
      </c>
      <c r="I1280" s="11">
        <v>803</v>
      </c>
      <c r="J1280" s="225">
        <v>43440</v>
      </c>
      <c r="K1280" s="225">
        <v>43440</v>
      </c>
      <c r="L1280" s="11">
        <v>45</v>
      </c>
      <c r="M1280" s="11">
        <v>57</v>
      </c>
      <c r="N1280" s="11" t="s">
        <v>413</v>
      </c>
      <c r="O1280" s="11">
        <v>48</v>
      </c>
      <c r="P1280" s="11" t="s">
        <v>541</v>
      </c>
      <c r="Q1280" s="11">
        <v>25273125</v>
      </c>
      <c r="R1280" s="11" t="s">
        <v>482</v>
      </c>
      <c r="S1280" s="26">
        <v>4686913</v>
      </c>
      <c r="T1280" s="26"/>
      <c r="U1280" s="26"/>
      <c r="V1280" s="26">
        <v>4686913</v>
      </c>
      <c r="W1280" s="11" t="str">
        <f>VLOOKUP(MONTH(J1280),'PLANO DISPONIBILIDADES 28-04-20'!$W$2:$X$13,2,0)</f>
        <v>DICIEMBRE</v>
      </c>
      <c r="X1280" s="11" t="str">
        <f>VLOOKUP(L1280,'PLANO PREDIS EJECUCIONES'!$J$2:$Y$217,16,0)</f>
        <v>3-3-1-15-07-43-7508-191</v>
      </c>
    </row>
    <row r="1281" spans="1:24" x14ac:dyDescent="0.25">
      <c r="A1281" s="11">
        <v>2018</v>
      </c>
      <c r="B1281" s="11">
        <v>136</v>
      </c>
      <c r="C1281" s="11">
        <v>1</v>
      </c>
      <c r="D1281" s="11" t="s">
        <v>601</v>
      </c>
      <c r="E1281" s="11" t="s">
        <v>890</v>
      </c>
      <c r="F1281" s="11" t="s">
        <v>890</v>
      </c>
      <c r="G1281" s="11" t="s">
        <v>542</v>
      </c>
      <c r="H1281" s="11">
        <v>0</v>
      </c>
      <c r="I1281" s="11">
        <v>804</v>
      </c>
      <c r="J1281" s="225">
        <v>43440</v>
      </c>
      <c r="K1281" s="225">
        <v>43440</v>
      </c>
      <c r="L1281" s="11">
        <v>56</v>
      </c>
      <c r="M1281" s="11">
        <v>61</v>
      </c>
      <c r="N1281" s="11" t="s">
        <v>413</v>
      </c>
      <c r="O1281" s="11">
        <v>52</v>
      </c>
      <c r="P1281" s="11" t="s">
        <v>541</v>
      </c>
      <c r="Q1281" s="11">
        <v>11322903</v>
      </c>
      <c r="R1281" s="11" t="s">
        <v>488</v>
      </c>
      <c r="S1281" s="26">
        <v>8034708</v>
      </c>
      <c r="T1281" s="26"/>
      <c r="U1281" s="26"/>
      <c r="V1281" s="26">
        <v>8034708</v>
      </c>
      <c r="W1281" s="11" t="str">
        <f>VLOOKUP(MONTH(J1281),'PLANO DISPONIBILIDADES 28-04-20'!$W$2:$X$13,2,0)</f>
        <v>DICIEMBRE</v>
      </c>
      <c r="X1281" s="11" t="str">
        <f>VLOOKUP(L1281,'PLANO PREDIS EJECUCIONES'!$J$2:$Y$217,16,0)</f>
        <v>3-3-1-15-07-43-7508-191</v>
      </c>
    </row>
    <row r="1282" spans="1:24" x14ac:dyDescent="0.25">
      <c r="A1282" s="11">
        <v>2018</v>
      </c>
      <c r="B1282" s="11">
        <v>136</v>
      </c>
      <c r="C1282" s="11">
        <v>1</v>
      </c>
      <c r="D1282" s="11" t="s">
        <v>601</v>
      </c>
      <c r="E1282" s="11" t="s">
        <v>890</v>
      </c>
      <c r="F1282" s="11" t="s">
        <v>890</v>
      </c>
      <c r="G1282" s="11" t="s">
        <v>542</v>
      </c>
      <c r="H1282" s="11">
        <v>0</v>
      </c>
      <c r="I1282" s="11">
        <v>805</v>
      </c>
      <c r="J1282" s="225">
        <v>43440</v>
      </c>
      <c r="K1282" s="225">
        <v>43440</v>
      </c>
      <c r="L1282" s="11">
        <v>58</v>
      </c>
      <c r="M1282" s="11">
        <v>63</v>
      </c>
      <c r="N1282" s="11" t="s">
        <v>413</v>
      </c>
      <c r="O1282" s="11">
        <v>31</v>
      </c>
      <c r="P1282" s="11" t="s">
        <v>541</v>
      </c>
      <c r="Q1282" s="11">
        <v>79690681</v>
      </c>
      <c r="R1282" s="11" t="s">
        <v>489</v>
      </c>
      <c r="S1282" s="26">
        <v>6695590</v>
      </c>
      <c r="T1282" s="26"/>
      <c r="U1282" s="26"/>
      <c r="V1282" s="26">
        <v>6695590</v>
      </c>
      <c r="W1282" s="11" t="str">
        <f>VLOOKUP(MONTH(J1282),'PLANO DISPONIBILIDADES 28-04-20'!$W$2:$X$13,2,0)</f>
        <v>DICIEMBRE</v>
      </c>
      <c r="X1282" s="11" t="str">
        <f>VLOOKUP(L1282,'PLANO PREDIS EJECUCIONES'!$J$2:$Y$217,16,0)</f>
        <v>3-3-1-15-07-43-7508-191</v>
      </c>
    </row>
    <row r="1283" spans="1:24" x14ac:dyDescent="0.25">
      <c r="A1283" s="11">
        <v>2018</v>
      </c>
      <c r="B1283" s="11">
        <v>136</v>
      </c>
      <c r="C1283" s="11">
        <v>1</v>
      </c>
      <c r="D1283" s="11" t="s">
        <v>601</v>
      </c>
      <c r="E1283" s="11" t="s">
        <v>890</v>
      </c>
      <c r="F1283" s="11" t="s">
        <v>890</v>
      </c>
      <c r="G1283" s="11" t="s">
        <v>542</v>
      </c>
      <c r="H1283" s="11">
        <v>0</v>
      </c>
      <c r="I1283" s="11">
        <v>806</v>
      </c>
      <c r="J1283" s="225">
        <v>43440</v>
      </c>
      <c r="K1283" s="225">
        <v>43440</v>
      </c>
      <c r="L1283" s="11">
        <v>32</v>
      </c>
      <c r="M1283" s="11">
        <v>59</v>
      </c>
      <c r="N1283" s="11" t="s">
        <v>413</v>
      </c>
      <c r="O1283" s="11">
        <v>32</v>
      </c>
      <c r="P1283" s="11" t="s">
        <v>541</v>
      </c>
      <c r="Q1283" s="11">
        <v>30742793</v>
      </c>
      <c r="R1283" s="11" t="s">
        <v>481</v>
      </c>
      <c r="S1283" s="26">
        <v>6026031</v>
      </c>
      <c r="T1283" s="26"/>
      <c r="U1283" s="26"/>
      <c r="V1283" s="26">
        <v>6026031</v>
      </c>
      <c r="W1283" s="11" t="str">
        <f>VLOOKUP(MONTH(J1283),'PLANO DISPONIBILIDADES 28-04-20'!$W$2:$X$13,2,0)</f>
        <v>DICIEMBRE</v>
      </c>
      <c r="X1283" s="11" t="str">
        <f>VLOOKUP(L1283,'PLANO PREDIS EJECUCIONES'!$J$2:$Y$217,16,0)</f>
        <v>3-3-1-15-07-43-7508-191</v>
      </c>
    </row>
    <row r="1284" spans="1:24" x14ac:dyDescent="0.25">
      <c r="A1284" s="11">
        <v>2018</v>
      </c>
      <c r="B1284" s="11">
        <v>136</v>
      </c>
      <c r="C1284" s="11">
        <v>1</v>
      </c>
      <c r="D1284" s="11" t="s">
        <v>601</v>
      </c>
      <c r="E1284" s="11" t="s">
        <v>890</v>
      </c>
      <c r="F1284" s="11" t="s">
        <v>890</v>
      </c>
      <c r="G1284" s="11" t="s">
        <v>542</v>
      </c>
      <c r="H1284" s="11">
        <v>0</v>
      </c>
      <c r="I1284" s="11">
        <v>819</v>
      </c>
      <c r="J1284" s="225">
        <v>43444</v>
      </c>
      <c r="K1284" s="225">
        <v>43444</v>
      </c>
      <c r="L1284" s="11">
        <v>50</v>
      </c>
      <c r="M1284" s="11">
        <v>75</v>
      </c>
      <c r="N1284" s="11" t="s">
        <v>413</v>
      </c>
      <c r="O1284" s="11">
        <v>51</v>
      </c>
      <c r="P1284" s="11" t="s">
        <v>541</v>
      </c>
      <c r="Q1284" s="11">
        <v>94460645</v>
      </c>
      <c r="R1284" s="11" t="s">
        <v>483</v>
      </c>
      <c r="S1284" s="26">
        <v>6695590</v>
      </c>
      <c r="T1284" s="26"/>
      <c r="U1284" s="26"/>
      <c r="V1284" s="26">
        <v>6695590</v>
      </c>
      <c r="W1284" s="11" t="str">
        <f>VLOOKUP(MONTH(J1284),'PLANO DISPONIBILIDADES 28-04-20'!$W$2:$X$13,2,0)</f>
        <v>DICIEMBRE</v>
      </c>
      <c r="X1284" s="11" t="str">
        <f>VLOOKUP(L1284,'PLANO PREDIS EJECUCIONES'!$J$2:$Y$217,16,0)</f>
        <v>3-3-1-15-07-43-7508-191</v>
      </c>
    </row>
    <row r="1285" spans="1:24" x14ac:dyDescent="0.25">
      <c r="A1285" s="11">
        <v>2018</v>
      </c>
      <c r="B1285" s="11">
        <v>136</v>
      </c>
      <c r="C1285" s="11">
        <v>1</v>
      </c>
      <c r="D1285" s="11" t="s">
        <v>601</v>
      </c>
      <c r="E1285" s="11" t="s">
        <v>890</v>
      </c>
      <c r="F1285" s="11" t="s">
        <v>890</v>
      </c>
      <c r="G1285" s="11" t="s">
        <v>542</v>
      </c>
      <c r="H1285" s="11">
        <v>0</v>
      </c>
      <c r="I1285" s="11">
        <v>820</v>
      </c>
      <c r="J1285" s="225">
        <v>43446</v>
      </c>
      <c r="K1285" s="225">
        <v>43446</v>
      </c>
      <c r="L1285" s="11">
        <v>30</v>
      </c>
      <c r="M1285" s="11">
        <v>15</v>
      </c>
      <c r="N1285" s="11" t="s">
        <v>413</v>
      </c>
      <c r="O1285" s="11">
        <v>42</v>
      </c>
      <c r="P1285" s="11" t="s">
        <v>541</v>
      </c>
      <c r="Q1285" s="11">
        <v>60370762</v>
      </c>
      <c r="R1285" s="11" t="s">
        <v>480</v>
      </c>
      <c r="S1285" s="26">
        <v>8736000</v>
      </c>
      <c r="T1285" s="26"/>
      <c r="U1285" s="26"/>
      <c r="V1285" s="26">
        <v>8736000</v>
      </c>
      <c r="W1285" s="11" t="str">
        <f>VLOOKUP(MONTH(J1285),'PLANO DISPONIBILIDADES 28-04-20'!$W$2:$X$13,2,0)</f>
        <v>DICIEMBRE</v>
      </c>
      <c r="X1285" s="11" t="str">
        <f>VLOOKUP(L1285,'PLANO PREDIS EJECUCIONES'!$J$2:$Y$217,16,0)</f>
        <v>3-3-1-15-07-43-7508-191</v>
      </c>
    </row>
    <row r="1286" spans="1:24" x14ac:dyDescent="0.25">
      <c r="A1286" s="11">
        <v>2018</v>
      </c>
      <c r="B1286" s="11">
        <v>136</v>
      </c>
      <c r="C1286" s="11">
        <v>1</v>
      </c>
      <c r="D1286" s="11" t="s">
        <v>601</v>
      </c>
      <c r="E1286" s="11" t="s">
        <v>890</v>
      </c>
      <c r="F1286" s="11" t="s">
        <v>890</v>
      </c>
      <c r="G1286" s="11" t="s">
        <v>542</v>
      </c>
      <c r="H1286" s="11">
        <v>0</v>
      </c>
      <c r="I1286" s="11">
        <v>832</v>
      </c>
      <c r="J1286" s="225">
        <v>43447</v>
      </c>
      <c r="K1286" s="225">
        <v>43447</v>
      </c>
      <c r="L1286" s="11">
        <v>15</v>
      </c>
      <c r="M1286" s="11">
        <v>56</v>
      </c>
      <c r="N1286" s="11" t="s">
        <v>413</v>
      </c>
      <c r="O1286" s="11">
        <v>13</v>
      </c>
      <c r="P1286" s="11" t="s">
        <v>541</v>
      </c>
      <c r="Q1286" s="11">
        <v>79573074</v>
      </c>
      <c r="R1286" s="11" t="s">
        <v>479</v>
      </c>
      <c r="S1286" s="26">
        <v>10043385</v>
      </c>
      <c r="T1286" s="26"/>
      <c r="U1286" s="26"/>
      <c r="V1286" s="26">
        <v>10043385</v>
      </c>
      <c r="W1286" s="11" t="str">
        <f>VLOOKUP(MONTH(J1286),'PLANO DISPONIBILIDADES 28-04-20'!$W$2:$X$13,2,0)</f>
        <v>DICIEMBRE</v>
      </c>
      <c r="X1286" s="11" t="str">
        <f>VLOOKUP(L1286,'PLANO PREDIS EJECUCIONES'!$J$2:$Y$217,16,0)</f>
        <v>3-3-1-15-07-43-7508-191</v>
      </c>
    </row>
    <row r="1287" spans="1:24" x14ac:dyDescent="0.25">
      <c r="A1287" s="11">
        <v>2018</v>
      </c>
      <c r="B1287" s="11">
        <v>136</v>
      </c>
      <c r="C1287" s="11">
        <v>1</v>
      </c>
      <c r="D1287" s="11" t="s">
        <v>601</v>
      </c>
      <c r="E1287" s="11" t="s">
        <v>890</v>
      </c>
      <c r="F1287" s="11" t="s">
        <v>890</v>
      </c>
      <c r="G1287" s="11" t="s">
        <v>542</v>
      </c>
      <c r="H1287" s="11">
        <v>0</v>
      </c>
      <c r="I1287" s="11">
        <v>880</v>
      </c>
      <c r="J1287" s="225">
        <v>43461</v>
      </c>
      <c r="K1287" s="225">
        <v>43461</v>
      </c>
      <c r="L1287" s="11">
        <v>4</v>
      </c>
      <c r="M1287" s="11">
        <v>54</v>
      </c>
      <c r="N1287" s="11" t="s">
        <v>413</v>
      </c>
      <c r="O1287" s="11">
        <v>5</v>
      </c>
      <c r="P1287" s="11" t="s">
        <v>541</v>
      </c>
      <c r="Q1287" s="11">
        <v>80097672</v>
      </c>
      <c r="R1287" s="11" t="s">
        <v>477</v>
      </c>
      <c r="S1287" s="26">
        <v>6026031</v>
      </c>
      <c r="T1287" s="26"/>
      <c r="U1287" s="26"/>
      <c r="V1287" s="26">
        <v>6026031</v>
      </c>
      <c r="W1287" s="11" t="str">
        <f>VLOOKUP(MONTH(J1287),'PLANO DISPONIBILIDADES 28-04-20'!$W$2:$X$13,2,0)</f>
        <v>DICIEMBRE</v>
      </c>
      <c r="X1287" s="11" t="str">
        <f>VLOOKUP(L1287,'PLANO PREDIS EJECUCIONES'!$J$2:$Y$217,16,0)</f>
        <v>3-3-1-15-07-43-7508-191</v>
      </c>
    </row>
    <row r="1288" spans="1:24" x14ac:dyDescent="0.25">
      <c r="A1288" s="11">
        <v>2018</v>
      </c>
      <c r="B1288" s="11">
        <v>136</v>
      </c>
      <c r="C1288" s="11">
        <v>1</v>
      </c>
      <c r="D1288" s="11" t="s">
        <v>601</v>
      </c>
      <c r="E1288" s="11" t="s">
        <v>890</v>
      </c>
      <c r="F1288" s="11" t="s">
        <v>890</v>
      </c>
      <c r="G1288" s="11" t="s">
        <v>542</v>
      </c>
      <c r="H1288" s="11">
        <v>0</v>
      </c>
      <c r="I1288" s="11">
        <v>888</v>
      </c>
      <c r="J1288" s="225">
        <v>43461</v>
      </c>
      <c r="K1288" s="225">
        <v>43461</v>
      </c>
      <c r="L1288" s="11">
        <v>168</v>
      </c>
      <c r="M1288" s="11">
        <v>184</v>
      </c>
      <c r="N1288" s="11" t="s">
        <v>491</v>
      </c>
      <c r="O1288" s="11">
        <v>60</v>
      </c>
      <c r="P1288" s="11" t="s">
        <v>541</v>
      </c>
      <c r="Q1288" s="11">
        <v>1030602070</v>
      </c>
      <c r="R1288" s="11" t="s">
        <v>490</v>
      </c>
      <c r="S1288" s="26">
        <v>2588961</v>
      </c>
      <c r="T1288" s="26"/>
      <c r="U1288" s="26"/>
      <c r="V1288" s="26">
        <v>2588961</v>
      </c>
      <c r="W1288" s="11" t="str">
        <f>VLOOKUP(MONTH(J1288),'PLANO DISPONIBILIDADES 28-04-20'!$W$2:$X$13,2,0)</f>
        <v>DICIEMBRE</v>
      </c>
      <c r="X1288" s="11" t="str">
        <f>VLOOKUP(L1288,'PLANO PREDIS EJECUCIONES'!$J$2:$Y$217,16,0)</f>
        <v>3-3-1-15-07-43-7508-191</v>
      </c>
    </row>
    <row r="1289" spans="1:24" x14ac:dyDescent="0.25">
      <c r="A1289" s="11">
        <v>2018</v>
      </c>
      <c r="B1289" s="11">
        <v>136</v>
      </c>
      <c r="C1289" s="11">
        <v>1</v>
      </c>
      <c r="D1289" s="11" t="s">
        <v>601</v>
      </c>
      <c r="E1289" s="11" t="s">
        <v>890</v>
      </c>
      <c r="F1289" s="11" t="s">
        <v>890</v>
      </c>
      <c r="G1289" s="11" t="s">
        <v>542</v>
      </c>
      <c r="H1289" s="11">
        <v>0</v>
      </c>
      <c r="I1289" s="11">
        <v>889</v>
      </c>
      <c r="J1289" s="225">
        <v>43461</v>
      </c>
      <c r="K1289" s="225">
        <v>43461</v>
      </c>
      <c r="L1289" s="11">
        <v>15</v>
      </c>
      <c r="M1289" s="11">
        <v>56</v>
      </c>
      <c r="N1289" s="11" t="s">
        <v>413</v>
      </c>
      <c r="O1289" s="11">
        <v>13</v>
      </c>
      <c r="P1289" s="11" t="s">
        <v>541</v>
      </c>
      <c r="Q1289" s="11">
        <v>79573074</v>
      </c>
      <c r="R1289" s="11" t="s">
        <v>479</v>
      </c>
      <c r="S1289" s="26">
        <v>7030369</v>
      </c>
      <c r="T1289" s="26"/>
      <c r="U1289" s="26"/>
      <c r="V1289" s="26">
        <v>7030369</v>
      </c>
      <c r="W1289" s="11" t="str">
        <f>VLOOKUP(MONTH(J1289),'PLANO DISPONIBILIDADES 28-04-20'!$W$2:$X$13,2,0)</f>
        <v>DICIEMBRE</v>
      </c>
      <c r="X1289" s="11" t="str">
        <f>VLOOKUP(L1289,'PLANO PREDIS EJECUCIONES'!$J$2:$Y$217,16,0)</f>
        <v>3-3-1-15-07-43-7508-191</v>
      </c>
    </row>
    <row r="1290" spans="1:24" x14ac:dyDescent="0.25">
      <c r="A1290" s="11">
        <v>2018</v>
      </c>
      <c r="B1290" s="11">
        <v>136</v>
      </c>
      <c r="C1290" s="11">
        <v>1</v>
      </c>
      <c r="D1290" s="11" t="s">
        <v>601</v>
      </c>
      <c r="E1290" s="11" t="s">
        <v>890</v>
      </c>
      <c r="F1290" s="11" t="s">
        <v>890</v>
      </c>
      <c r="G1290" s="11" t="s">
        <v>542</v>
      </c>
      <c r="H1290" s="11">
        <v>0</v>
      </c>
      <c r="I1290" s="11">
        <v>892</v>
      </c>
      <c r="J1290" s="225">
        <v>43461</v>
      </c>
      <c r="K1290" s="225">
        <v>43461</v>
      </c>
      <c r="L1290" s="11">
        <v>3</v>
      </c>
      <c r="M1290" s="11">
        <v>55</v>
      </c>
      <c r="N1290" s="11" t="s">
        <v>413</v>
      </c>
      <c r="O1290" s="11">
        <v>4</v>
      </c>
      <c r="P1290" s="11" t="s">
        <v>541</v>
      </c>
      <c r="Q1290" s="11">
        <v>80019562</v>
      </c>
      <c r="R1290" s="11" t="s">
        <v>475</v>
      </c>
      <c r="S1290" s="26">
        <v>7030369</v>
      </c>
      <c r="T1290" s="26"/>
      <c r="U1290" s="26"/>
      <c r="V1290" s="26">
        <v>7030369</v>
      </c>
      <c r="W1290" s="11" t="str">
        <f>VLOOKUP(MONTH(J1290),'PLANO DISPONIBILIDADES 28-04-20'!$W$2:$X$13,2,0)</f>
        <v>DICIEMBRE</v>
      </c>
      <c r="X1290" s="11" t="str">
        <f>VLOOKUP(L1290,'PLANO PREDIS EJECUCIONES'!$J$2:$Y$217,16,0)</f>
        <v>3-3-1-15-07-43-7508-191</v>
      </c>
    </row>
    <row r="1291" spans="1:24" x14ac:dyDescent="0.25">
      <c r="A1291" s="11">
        <v>2018</v>
      </c>
      <c r="B1291" s="11">
        <v>136</v>
      </c>
      <c r="C1291" s="11">
        <v>1</v>
      </c>
      <c r="D1291" s="11" t="s">
        <v>601</v>
      </c>
      <c r="E1291" s="11" t="s">
        <v>890</v>
      </c>
      <c r="F1291" s="11" t="s">
        <v>890</v>
      </c>
      <c r="G1291" s="11" t="s">
        <v>542</v>
      </c>
      <c r="H1291" s="11">
        <v>0</v>
      </c>
      <c r="I1291" s="11">
        <v>900</v>
      </c>
      <c r="J1291" s="225">
        <v>43462</v>
      </c>
      <c r="K1291" s="225">
        <v>43462</v>
      </c>
      <c r="L1291" s="11">
        <v>5</v>
      </c>
      <c r="M1291" s="11">
        <v>53</v>
      </c>
      <c r="N1291" s="11" t="s">
        <v>413</v>
      </c>
      <c r="O1291" s="11">
        <v>6</v>
      </c>
      <c r="P1291" s="11" t="s">
        <v>541</v>
      </c>
      <c r="Q1291" s="11">
        <v>1049603928</v>
      </c>
      <c r="R1291" s="11" t="s">
        <v>478</v>
      </c>
      <c r="S1291" s="26">
        <v>7030369</v>
      </c>
      <c r="T1291" s="26"/>
      <c r="U1291" s="26"/>
      <c r="V1291" s="26">
        <v>7030369</v>
      </c>
      <c r="W1291" s="11" t="str">
        <f>VLOOKUP(MONTH(J1291),'PLANO DISPONIBILIDADES 28-04-20'!$W$2:$X$13,2,0)</f>
        <v>DICIEMBRE</v>
      </c>
      <c r="X1291" s="11" t="str">
        <f>VLOOKUP(L1291,'PLANO PREDIS EJECUCIONES'!$J$2:$Y$217,16,0)</f>
        <v>3-3-1-15-07-43-7508-191</v>
      </c>
    </row>
    <row r="1292" spans="1:24" x14ac:dyDescent="0.25">
      <c r="A1292" s="11">
        <v>2018</v>
      </c>
      <c r="B1292" s="11">
        <v>136</v>
      </c>
      <c r="C1292" s="11">
        <v>1</v>
      </c>
      <c r="D1292" s="11" t="s">
        <v>601</v>
      </c>
      <c r="E1292" s="11" t="s">
        <v>890</v>
      </c>
      <c r="F1292" s="11" t="s">
        <v>890</v>
      </c>
      <c r="G1292" s="11" t="s">
        <v>542</v>
      </c>
      <c r="H1292" s="11">
        <v>0</v>
      </c>
      <c r="I1292" s="11">
        <v>911</v>
      </c>
      <c r="J1292" s="225">
        <v>43462</v>
      </c>
      <c r="K1292" s="225">
        <v>43462</v>
      </c>
      <c r="L1292" s="11">
        <v>32</v>
      </c>
      <c r="M1292" s="11">
        <v>59</v>
      </c>
      <c r="N1292" s="11" t="s">
        <v>413</v>
      </c>
      <c r="O1292" s="11">
        <v>32</v>
      </c>
      <c r="P1292" s="11" t="s">
        <v>541</v>
      </c>
      <c r="Q1292" s="11">
        <v>30742793</v>
      </c>
      <c r="R1292" s="11" t="s">
        <v>481</v>
      </c>
      <c r="S1292" s="26">
        <v>4619957</v>
      </c>
      <c r="T1292" s="26"/>
      <c r="U1292" s="26"/>
      <c r="V1292" s="26">
        <v>4619957</v>
      </c>
      <c r="W1292" s="11" t="str">
        <f>VLOOKUP(MONTH(J1292),'PLANO DISPONIBILIDADES 28-04-20'!$W$2:$X$13,2,0)</f>
        <v>DICIEMBRE</v>
      </c>
      <c r="X1292" s="11" t="str">
        <f>VLOOKUP(L1292,'PLANO PREDIS EJECUCIONES'!$J$2:$Y$217,16,0)</f>
        <v>3-3-1-15-07-43-7508-191</v>
      </c>
    </row>
    <row r="1293" spans="1:24" x14ac:dyDescent="0.25">
      <c r="A1293" s="11">
        <v>2018</v>
      </c>
      <c r="B1293" s="11">
        <v>136</v>
      </c>
      <c r="C1293" s="11">
        <v>1</v>
      </c>
      <c r="D1293" s="11" t="s">
        <v>601</v>
      </c>
      <c r="E1293" s="11" t="s">
        <v>890</v>
      </c>
      <c r="F1293" s="11" t="s">
        <v>890</v>
      </c>
      <c r="G1293" s="11" t="s">
        <v>542</v>
      </c>
      <c r="H1293" s="11">
        <v>0</v>
      </c>
      <c r="I1293" s="11">
        <v>913</v>
      </c>
      <c r="J1293" s="225">
        <v>43462</v>
      </c>
      <c r="K1293" s="225">
        <v>43462</v>
      </c>
      <c r="L1293" s="11">
        <v>50</v>
      </c>
      <c r="M1293" s="11">
        <v>75</v>
      </c>
      <c r="N1293" s="11" t="s">
        <v>413</v>
      </c>
      <c r="O1293" s="11">
        <v>51</v>
      </c>
      <c r="P1293" s="11" t="s">
        <v>541</v>
      </c>
      <c r="Q1293" s="11">
        <v>94460645</v>
      </c>
      <c r="R1293" s="11" t="s">
        <v>483</v>
      </c>
      <c r="S1293" s="26">
        <v>5356472</v>
      </c>
      <c r="T1293" s="26"/>
      <c r="U1293" s="26"/>
      <c r="V1293" s="26">
        <v>5356472</v>
      </c>
      <c r="W1293" s="11" t="str">
        <f>VLOOKUP(MONTH(J1293),'PLANO DISPONIBILIDADES 28-04-20'!$W$2:$X$13,2,0)</f>
        <v>DICIEMBRE</v>
      </c>
      <c r="X1293" s="11" t="str">
        <f>VLOOKUP(L1293,'PLANO PREDIS EJECUCIONES'!$J$2:$Y$217,16,0)</f>
        <v>3-3-1-15-07-43-7508-191</v>
      </c>
    </row>
    <row r="1294" spans="1:24" x14ac:dyDescent="0.25">
      <c r="A1294" s="11">
        <v>2018</v>
      </c>
      <c r="B1294" s="11">
        <v>136</v>
      </c>
      <c r="C1294" s="11">
        <v>1</v>
      </c>
      <c r="D1294" s="11" t="s">
        <v>601</v>
      </c>
      <c r="E1294" s="11" t="s">
        <v>890</v>
      </c>
      <c r="F1294" s="11" t="s">
        <v>890</v>
      </c>
      <c r="G1294" s="11" t="s">
        <v>542</v>
      </c>
      <c r="H1294" s="11">
        <v>0</v>
      </c>
      <c r="I1294" s="11">
        <v>933</v>
      </c>
      <c r="J1294" s="225">
        <v>43465</v>
      </c>
      <c r="K1294" s="225">
        <v>43465</v>
      </c>
      <c r="L1294" s="11">
        <v>58</v>
      </c>
      <c r="M1294" s="11">
        <v>63</v>
      </c>
      <c r="N1294" s="11" t="s">
        <v>413</v>
      </c>
      <c r="O1294" s="11">
        <v>31</v>
      </c>
      <c r="P1294" s="11" t="s">
        <v>541</v>
      </c>
      <c r="Q1294" s="11">
        <v>79690681</v>
      </c>
      <c r="R1294" s="11" t="s">
        <v>489</v>
      </c>
      <c r="S1294" s="26">
        <v>6472404</v>
      </c>
      <c r="T1294" s="26"/>
      <c r="U1294" s="26"/>
      <c r="V1294" s="26">
        <v>6472404</v>
      </c>
      <c r="W1294" s="11" t="str">
        <f>VLOOKUP(MONTH(J1294),'PLANO DISPONIBILIDADES 28-04-20'!$W$2:$X$13,2,0)</f>
        <v>DICIEMBRE</v>
      </c>
      <c r="X1294" s="11" t="str">
        <f>VLOOKUP(L1294,'PLANO PREDIS EJECUCIONES'!$J$2:$Y$217,16,0)</f>
        <v>3-3-1-15-07-43-7508-191</v>
      </c>
    </row>
    <row r="1295" spans="1:24" x14ac:dyDescent="0.25">
      <c r="A1295" s="11">
        <v>2018</v>
      </c>
      <c r="B1295" s="11">
        <v>136</v>
      </c>
      <c r="C1295" s="11">
        <v>1</v>
      </c>
      <c r="D1295" s="11" t="s">
        <v>601</v>
      </c>
      <c r="E1295" s="11" t="s">
        <v>890</v>
      </c>
      <c r="F1295" s="11" t="s">
        <v>890</v>
      </c>
      <c r="G1295" s="11" t="s">
        <v>542</v>
      </c>
      <c r="H1295" s="11">
        <v>0</v>
      </c>
      <c r="I1295" s="11">
        <v>934</v>
      </c>
      <c r="J1295" s="225">
        <v>43465</v>
      </c>
      <c r="K1295" s="225">
        <v>43465</v>
      </c>
      <c r="L1295" s="11">
        <v>51</v>
      </c>
      <c r="M1295" s="11">
        <v>58</v>
      </c>
      <c r="N1295" s="11" t="s">
        <v>413</v>
      </c>
      <c r="O1295" s="11">
        <v>53</v>
      </c>
      <c r="P1295" s="11" t="s">
        <v>541</v>
      </c>
      <c r="Q1295" s="11">
        <v>79772448</v>
      </c>
      <c r="R1295" s="11" t="s">
        <v>484</v>
      </c>
      <c r="S1295" s="26">
        <v>2000000</v>
      </c>
      <c r="T1295" s="26"/>
      <c r="U1295" s="26"/>
      <c r="V1295" s="26">
        <v>2000000</v>
      </c>
      <c r="W1295" s="11" t="str">
        <f>VLOOKUP(MONTH(J1295),'PLANO DISPONIBILIDADES 28-04-20'!$W$2:$X$13,2,0)</f>
        <v>DICIEMBRE</v>
      </c>
      <c r="X1295" s="11" t="str">
        <f>VLOOKUP(L1295,'PLANO PREDIS EJECUCIONES'!$J$2:$Y$217,16,0)</f>
        <v>3-3-1-15-07-43-7508-191</v>
      </c>
    </row>
    <row r="1296" spans="1:24" x14ac:dyDescent="0.25">
      <c r="A1296" s="11">
        <v>2018</v>
      </c>
      <c r="B1296" s="11">
        <v>136</v>
      </c>
      <c r="C1296" s="11">
        <v>1</v>
      </c>
      <c r="D1296" s="11" t="s">
        <v>601</v>
      </c>
      <c r="E1296" s="11" t="s">
        <v>890</v>
      </c>
      <c r="F1296" s="11" t="s">
        <v>890</v>
      </c>
      <c r="G1296" s="11" t="s">
        <v>542</v>
      </c>
      <c r="H1296" s="11">
        <v>0</v>
      </c>
      <c r="I1296" s="11">
        <v>935</v>
      </c>
      <c r="J1296" s="225">
        <v>43465</v>
      </c>
      <c r="K1296" s="225">
        <v>43465</v>
      </c>
      <c r="L1296" s="11">
        <v>55</v>
      </c>
      <c r="M1296" s="11">
        <v>51</v>
      </c>
      <c r="N1296" s="11" t="s">
        <v>413</v>
      </c>
      <c r="O1296" s="11">
        <v>59</v>
      </c>
      <c r="P1296" s="11" t="s">
        <v>543</v>
      </c>
      <c r="Q1296" s="11">
        <v>900046467</v>
      </c>
      <c r="R1296" s="11" t="s">
        <v>486</v>
      </c>
      <c r="S1296" s="26">
        <v>39343822</v>
      </c>
      <c r="T1296" s="26"/>
      <c r="U1296" s="26"/>
      <c r="V1296" s="26">
        <v>39343822</v>
      </c>
      <c r="W1296" s="11" t="str">
        <f>VLOOKUP(MONTH(J1296),'PLANO DISPONIBILIDADES 28-04-20'!$W$2:$X$13,2,0)</f>
        <v>DICIEMBRE</v>
      </c>
      <c r="X1296" s="11" t="str">
        <f>VLOOKUP(L1296,'PLANO PREDIS EJECUCIONES'!$J$2:$Y$217,16,0)</f>
        <v>3-3-1-15-07-43-7508-191</v>
      </c>
    </row>
    <row r="1297" spans="1:24" x14ac:dyDescent="0.25">
      <c r="A1297" s="11">
        <v>2018</v>
      </c>
      <c r="B1297" s="11">
        <v>136</v>
      </c>
      <c r="C1297" s="11">
        <v>1</v>
      </c>
      <c r="D1297" s="11" t="s">
        <v>601</v>
      </c>
      <c r="E1297" s="11" t="s">
        <v>890</v>
      </c>
      <c r="F1297" s="11" t="s">
        <v>890</v>
      </c>
      <c r="G1297" s="11" t="s">
        <v>542</v>
      </c>
      <c r="H1297" s="11">
        <v>0</v>
      </c>
      <c r="I1297" s="11">
        <v>936</v>
      </c>
      <c r="J1297" s="225">
        <v>43465</v>
      </c>
      <c r="K1297" s="225">
        <v>43465</v>
      </c>
      <c r="L1297" s="11">
        <v>67</v>
      </c>
      <c r="M1297" s="11">
        <v>62</v>
      </c>
      <c r="N1297" s="11" t="s">
        <v>491</v>
      </c>
      <c r="O1297" s="11">
        <v>50</v>
      </c>
      <c r="P1297" s="11" t="s">
        <v>541</v>
      </c>
      <c r="Q1297" s="11">
        <v>1014211359</v>
      </c>
      <c r="R1297" s="11" t="s">
        <v>492</v>
      </c>
      <c r="S1297" s="26">
        <v>2000000</v>
      </c>
      <c r="T1297" s="26"/>
      <c r="U1297" s="26"/>
      <c r="V1297" s="26">
        <v>2000000</v>
      </c>
      <c r="W1297" s="11" t="str">
        <f>VLOOKUP(MONTH(J1297),'PLANO DISPONIBILIDADES 28-04-20'!$W$2:$X$13,2,0)</f>
        <v>DICIEMBRE</v>
      </c>
      <c r="X1297" s="11" t="str">
        <f>VLOOKUP(L1297,'PLANO PREDIS EJECUCIONES'!$J$2:$Y$217,16,0)</f>
        <v>3-3-1-15-07-43-7508-191</v>
      </c>
    </row>
    <row r="1298" spans="1:24" x14ac:dyDescent="0.25">
      <c r="A1298" s="11">
        <v>2018</v>
      </c>
      <c r="B1298" s="11">
        <v>136</v>
      </c>
      <c r="C1298" s="11">
        <v>1</v>
      </c>
      <c r="D1298" s="11" t="s">
        <v>601</v>
      </c>
      <c r="E1298" s="11" t="s">
        <v>890</v>
      </c>
      <c r="F1298" s="11" t="s">
        <v>890</v>
      </c>
      <c r="G1298" s="11" t="s">
        <v>542</v>
      </c>
      <c r="H1298" s="11">
        <v>0</v>
      </c>
      <c r="I1298" s="11">
        <v>943</v>
      </c>
      <c r="J1298" s="225">
        <v>43465</v>
      </c>
      <c r="K1298" s="225">
        <v>43465</v>
      </c>
      <c r="L1298" s="11">
        <v>83</v>
      </c>
      <c r="M1298" s="11">
        <v>1</v>
      </c>
      <c r="N1298" s="11" t="s">
        <v>532</v>
      </c>
      <c r="O1298" s="11">
        <v>82</v>
      </c>
      <c r="P1298" s="11" t="s">
        <v>543</v>
      </c>
      <c r="Q1298" s="11">
        <v>800104672</v>
      </c>
      <c r="R1298" s="11" t="s">
        <v>531</v>
      </c>
      <c r="S1298" s="26">
        <v>452316750</v>
      </c>
      <c r="T1298" s="26"/>
      <c r="U1298" s="26"/>
      <c r="V1298" s="26">
        <v>452316750</v>
      </c>
      <c r="W1298" s="11" t="str">
        <f>VLOOKUP(MONTH(J1298),'PLANO DISPONIBILIDADES 28-04-20'!$W$2:$X$13,2,0)</f>
        <v>DICIEMBRE</v>
      </c>
      <c r="X1298" s="11" t="str">
        <f>VLOOKUP(L1298,'PLANO PREDIS EJECUCIONES'!$J$2:$Y$217,16,0)</f>
        <v>3-3-1-15-07-43-7508-191</v>
      </c>
    </row>
    <row r="1299" spans="1:24" x14ac:dyDescent="0.25">
      <c r="A1299" s="11">
        <v>2018</v>
      </c>
      <c r="B1299" s="11">
        <v>136</v>
      </c>
      <c r="C1299" s="11">
        <v>1</v>
      </c>
      <c r="D1299" s="11" t="s">
        <v>601</v>
      </c>
      <c r="E1299" s="11" t="s">
        <v>890</v>
      </c>
      <c r="F1299" s="11" t="s">
        <v>890</v>
      </c>
      <c r="G1299" s="11" t="s">
        <v>542</v>
      </c>
      <c r="H1299" s="11">
        <v>0</v>
      </c>
      <c r="I1299" s="11">
        <v>945</v>
      </c>
      <c r="J1299" s="225">
        <v>43465</v>
      </c>
      <c r="K1299" s="225">
        <v>43465</v>
      </c>
      <c r="L1299" s="11">
        <v>30</v>
      </c>
      <c r="M1299" s="11">
        <v>15</v>
      </c>
      <c r="N1299" s="11" t="s">
        <v>413</v>
      </c>
      <c r="O1299" s="11">
        <v>42</v>
      </c>
      <c r="P1299" s="11" t="s">
        <v>541</v>
      </c>
      <c r="Q1299" s="11">
        <v>60370762</v>
      </c>
      <c r="R1299" s="11" t="s">
        <v>480</v>
      </c>
      <c r="S1299" s="26">
        <v>12480000</v>
      </c>
      <c r="T1299" s="26"/>
      <c r="U1299" s="26"/>
      <c r="V1299" s="26">
        <v>12480000</v>
      </c>
      <c r="W1299" s="11" t="str">
        <f>VLOOKUP(MONTH(J1299),'PLANO DISPONIBILIDADES 28-04-20'!$W$2:$X$13,2,0)</f>
        <v>DICIEMBRE</v>
      </c>
      <c r="X1299" s="11" t="str">
        <f>VLOOKUP(L1299,'PLANO PREDIS EJECUCIONES'!$J$2:$Y$217,16,0)</f>
        <v>3-3-1-15-07-43-7508-191</v>
      </c>
    </row>
    <row r="1300" spans="1:24" x14ac:dyDescent="0.25">
      <c r="A1300" s="11">
        <v>2018</v>
      </c>
      <c r="B1300" s="11">
        <v>136</v>
      </c>
      <c r="C1300" s="11">
        <v>1</v>
      </c>
      <c r="D1300" s="11" t="s">
        <v>601</v>
      </c>
      <c r="E1300" s="11" t="s">
        <v>890</v>
      </c>
      <c r="F1300" s="11" t="s">
        <v>890</v>
      </c>
      <c r="G1300" s="11" t="s">
        <v>542</v>
      </c>
      <c r="H1300" s="11">
        <v>0</v>
      </c>
      <c r="I1300" s="11">
        <v>946</v>
      </c>
      <c r="J1300" s="225">
        <v>43465</v>
      </c>
      <c r="K1300" s="225">
        <v>43465</v>
      </c>
      <c r="L1300" s="11">
        <v>131</v>
      </c>
      <c r="M1300" s="11">
        <v>149</v>
      </c>
      <c r="N1300" s="11" t="s">
        <v>413</v>
      </c>
      <c r="O1300" s="11">
        <v>97</v>
      </c>
      <c r="P1300" s="11" t="s">
        <v>541</v>
      </c>
      <c r="Q1300" s="11">
        <v>39579873</v>
      </c>
      <c r="R1300" s="11" t="s">
        <v>755</v>
      </c>
      <c r="S1300" s="26">
        <v>10043385</v>
      </c>
      <c r="T1300" s="26"/>
      <c r="U1300" s="26"/>
      <c r="V1300" s="26">
        <v>10043385</v>
      </c>
      <c r="W1300" s="11" t="str">
        <f>VLOOKUP(MONTH(J1300),'PLANO DISPONIBILIDADES 28-04-20'!$W$2:$X$13,2,0)</f>
        <v>DICIEMBRE</v>
      </c>
      <c r="X1300" s="11" t="str">
        <f>VLOOKUP(L1300,'PLANO PREDIS EJECUCIONES'!$J$2:$Y$217,16,0)</f>
        <v>3-3-1-15-07-43-7508-191</v>
      </c>
    </row>
    <row r="1301" spans="1:24" x14ac:dyDescent="0.25">
      <c r="A1301" s="11">
        <v>2018</v>
      </c>
      <c r="B1301" s="11">
        <v>136</v>
      </c>
      <c r="C1301" s="11">
        <v>1</v>
      </c>
      <c r="D1301" s="11" t="s">
        <v>601</v>
      </c>
      <c r="E1301" s="11" t="s">
        <v>890</v>
      </c>
      <c r="F1301" s="11" t="s">
        <v>890</v>
      </c>
      <c r="G1301" s="11" t="s">
        <v>542</v>
      </c>
      <c r="H1301" s="11">
        <v>0</v>
      </c>
      <c r="I1301" s="11">
        <v>950</v>
      </c>
      <c r="J1301" s="225">
        <v>43465</v>
      </c>
      <c r="K1301" s="225">
        <v>43465</v>
      </c>
      <c r="L1301" s="11">
        <v>45</v>
      </c>
      <c r="M1301" s="11">
        <v>57</v>
      </c>
      <c r="N1301" s="11" t="s">
        <v>413</v>
      </c>
      <c r="O1301" s="11">
        <v>48</v>
      </c>
      <c r="P1301" s="11" t="s">
        <v>541</v>
      </c>
      <c r="Q1301" s="11">
        <v>25273125</v>
      </c>
      <c r="R1301" s="11" t="s">
        <v>482</v>
      </c>
      <c r="S1301" s="26">
        <v>3749530</v>
      </c>
      <c r="T1301" s="26"/>
      <c r="U1301" s="26"/>
      <c r="V1301" s="26">
        <v>3749530</v>
      </c>
      <c r="W1301" s="11" t="str">
        <f>VLOOKUP(MONTH(J1301),'PLANO DISPONIBILIDADES 28-04-20'!$W$2:$X$13,2,0)</f>
        <v>DICIEMBRE</v>
      </c>
      <c r="X1301" s="11" t="str">
        <f>VLOOKUP(L1301,'PLANO PREDIS EJECUCIONES'!$J$2:$Y$217,16,0)</f>
        <v>3-3-1-15-07-43-7508-191</v>
      </c>
    </row>
    <row r="1302" spans="1:24" x14ac:dyDescent="0.25">
      <c r="A1302" s="11">
        <v>2018</v>
      </c>
      <c r="B1302" s="11">
        <v>136</v>
      </c>
      <c r="C1302" s="11">
        <v>1</v>
      </c>
      <c r="D1302" s="11" t="s">
        <v>601</v>
      </c>
      <c r="E1302" s="11" t="s">
        <v>890</v>
      </c>
      <c r="F1302" s="11" t="s">
        <v>890</v>
      </c>
      <c r="G1302" s="11" t="s">
        <v>542</v>
      </c>
      <c r="H1302" s="11">
        <v>0</v>
      </c>
      <c r="I1302" s="11">
        <v>955</v>
      </c>
      <c r="J1302" s="225">
        <v>43465</v>
      </c>
      <c r="K1302" s="225">
        <v>43465</v>
      </c>
      <c r="L1302" s="11">
        <v>56</v>
      </c>
      <c r="M1302" s="11">
        <v>61</v>
      </c>
      <c r="N1302" s="11" t="s">
        <v>413</v>
      </c>
      <c r="O1302" s="11">
        <v>52</v>
      </c>
      <c r="P1302" s="11" t="s">
        <v>541</v>
      </c>
      <c r="Q1302" s="11">
        <v>11322903</v>
      </c>
      <c r="R1302" s="11" t="s">
        <v>488</v>
      </c>
      <c r="S1302" s="26">
        <v>8034708</v>
      </c>
      <c r="T1302" s="26"/>
      <c r="U1302" s="26"/>
      <c r="V1302" s="26">
        <v>8034708</v>
      </c>
      <c r="W1302" s="11" t="str">
        <f>VLOOKUP(MONTH(J1302),'PLANO DISPONIBILIDADES 28-04-20'!$W$2:$X$13,2,0)</f>
        <v>DICIEMBRE</v>
      </c>
      <c r="X1302" s="11" t="str">
        <f>VLOOKUP(L1302,'PLANO PREDIS EJECUCIONES'!$J$2:$Y$217,16,0)</f>
        <v>3-3-1-15-07-43-7508-191</v>
      </c>
    </row>
    <row r="1303" spans="1:24" x14ac:dyDescent="0.25">
      <c r="A1303" s="11">
        <v>2018</v>
      </c>
      <c r="B1303" s="11">
        <v>136</v>
      </c>
      <c r="C1303" s="11">
        <v>1</v>
      </c>
      <c r="D1303" s="11" t="s">
        <v>601</v>
      </c>
      <c r="E1303" s="11" t="s">
        <v>890</v>
      </c>
      <c r="F1303" s="11" t="s">
        <v>890</v>
      </c>
      <c r="G1303" s="11" t="s">
        <v>542</v>
      </c>
      <c r="H1303" s="11">
        <v>0</v>
      </c>
      <c r="I1303" s="11">
        <v>104</v>
      </c>
      <c r="J1303" s="225">
        <v>43182</v>
      </c>
      <c r="K1303" s="225">
        <v>43182</v>
      </c>
      <c r="L1303" s="11">
        <v>75</v>
      </c>
      <c r="M1303" s="11">
        <v>96</v>
      </c>
      <c r="N1303" s="11" t="s">
        <v>413</v>
      </c>
      <c r="O1303" s="11">
        <v>76</v>
      </c>
      <c r="P1303" s="11" t="s">
        <v>541</v>
      </c>
      <c r="Q1303" s="11">
        <v>80275225</v>
      </c>
      <c r="R1303" s="11" t="s">
        <v>493</v>
      </c>
      <c r="S1303" s="26">
        <v>10043385</v>
      </c>
      <c r="T1303" s="26"/>
      <c r="U1303" s="26"/>
      <c r="V1303" s="26">
        <v>10043385</v>
      </c>
      <c r="W1303" s="11" t="str">
        <f>VLOOKUP(MONTH(J1303),'PLANO DISPONIBILIDADES 28-04-20'!$W$2:$X$13,2,0)</f>
        <v>MARZO</v>
      </c>
      <c r="X1303" s="11" t="str">
        <f>VLOOKUP(L1303,'PLANO PREDIS EJECUCIONES'!$J$2:$Y$217,16,0)</f>
        <v>3-3-1-15-07-43-7509-189</v>
      </c>
    </row>
    <row r="1304" spans="1:24" x14ac:dyDescent="0.25">
      <c r="A1304" s="11">
        <v>2018</v>
      </c>
      <c r="B1304" s="11">
        <v>136</v>
      </c>
      <c r="C1304" s="11">
        <v>1</v>
      </c>
      <c r="D1304" s="11" t="s">
        <v>601</v>
      </c>
      <c r="E1304" s="11" t="s">
        <v>890</v>
      </c>
      <c r="F1304" s="11" t="s">
        <v>890</v>
      </c>
      <c r="G1304" s="11" t="s">
        <v>542</v>
      </c>
      <c r="H1304" s="11">
        <v>0</v>
      </c>
      <c r="I1304" s="11">
        <v>115</v>
      </c>
      <c r="J1304" s="225">
        <v>43175</v>
      </c>
      <c r="K1304" s="225">
        <v>43175</v>
      </c>
      <c r="L1304" s="11">
        <v>76</v>
      </c>
      <c r="M1304" s="11">
        <v>106</v>
      </c>
      <c r="N1304" s="11" t="s">
        <v>439</v>
      </c>
      <c r="O1304" s="11">
        <v>79</v>
      </c>
      <c r="P1304" s="11" t="s">
        <v>541</v>
      </c>
      <c r="Q1304" s="11">
        <v>11510504</v>
      </c>
      <c r="R1304" s="11" t="s">
        <v>495</v>
      </c>
      <c r="S1304" s="26">
        <v>3347795</v>
      </c>
      <c r="T1304" s="26"/>
      <c r="U1304" s="26"/>
      <c r="V1304" s="26">
        <v>3347795</v>
      </c>
      <c r="W1304" s="11" t="str">
        <f>VLOOKUP(MONTH(J1304),'PLANO DISPONIBILIDADES 28-04-20'!$W$2:$X$13,2,0)</f>
        <v>MARZO</v>
      </c>
      <c r="X1304" s="11" t="str">
        <f>VLOOKUP(L1304,'PLANO PREDIS EJECUCIONES'!$J$2:$Y$217,16,0)</f>
        <v>3-3-1-15-07-43-7509-189</v>
      </c>
    </row>
    <row r="1305" spans="1:24" x14ac:dyDescent="0.25">
      <c r="A1305" s="11">
        <v>2018</v>
      </c>
      <c r="B1305" s="11">
        <v>136</v>
      </c>
      <c r="C1305" s="11">
        <v>1</v>
      </c>
      <c r="D1305" s="11" t="s">
        <v>601</v>
      </c>
      <c r="E1305" s="11" t="s">
        <v>890</v>
      </c>
      <c r="F1305" s="11" t="s">
        <v>890</v>
      </c>
      <c r="G1305" s="11" t="s">
        <v>542</v>
      </c>
      <c r="H1305" s="11">
        <v>0</v>
      </c>
      <c r="I1305" s="11">
        <v>120</v>
      </c>
      <c r="J1305" s="225">
        <v>43180</v>
      </c>
      <c r="K1305" s="225">
        <v>43180</v>
      </c>
      <c r="L1305" s="11">
        <v>77</v>
      </c>
      <c r="M1305" s="11">
        <v>97</v>
      </c>
      <c r="N1305" s="11" t="s">
        <v>413</v>
      </c>
      <c r="O1305" s="11">
        <v>77</v>
      </c>
      <c r="P1305" s="11" t="s">
        <v>541</v>
      </c>
      <c r="Q1305" s="11">
        <v>79378565</v>
      </c>
      <c r="R1305" s="11" t="s">
        <v>496</v>
      </c>
      <c r="S1305" s="26">
        <v>6695590</v>
      </c>
      <c r="T1305" s="26"/>
      <c r="U1305" s="26"/>
      <c r="V1305" s="26">
        <v>6695590</v>
      </c>
      <c r="W1305" s="11" t="str">
        <f>VLOOKUP(MONTH(J1305),'PLANO DISPONIBILIDADES 28-04-20'!$W$2:$X$13,2,0)</f>
        <v>MARZO</v>
      </c>
      <c r="X1305" s="11" t="str">
        <f>VLOOKUP(L1305,'PLANO PREDIS EJECUCIONES'!$J$2:$Y$217,16,0)</f>
        <v>3-3-1-15-07-43-7509-189</v>
      </c>
    </row>
    <row r="1306" spans="1:24" x14ac:dyDescent="0.25">
      <c r="A1306" s="11">
        <v>2018</v>
      </c>
      <c r="B1306" s="11">
        <v>136</v>
      </c>
      <c r="C1306" s="11">
        <v>1</v>
      </c>
      <c r="D1306" s="11" t="s">
        <v>601</v>
      </c>
      <c r="E1306" s="11" t="s">
        <v>890</v>
      </c>
      <c r="F1306" s="11" t="s">
        <v>890</v>
      </c>
      <c r="G1306" s="11" t="s">
        <v>542</v>
      </c>
      <c r="H1306" s="11">
        <v>0</v>
      </c>
      <c r="I1306" s="11">
        <v>193</v>
      </c>
      <c r="J1306" s="225">
        <v>43203</v>
      </c>
      <c r="K1306" s="225">
        <v>43203</v>
      </c>
      <c r="L1306" s="11">
        <v>76</v>
      </c>
      <c r="M1306" s="11">
        <v>106</v>
      </c>
      <c r="N1306" s="11" t="s">
        <v>439</v>
      </c>
      <c r="O1306" s="11">
        <v>79</v>
      </c>
      <c r="P1306" s="11" t="s">
        <v>541</v>
      </c>
      <c r="Q1306" s="11">
        <v>11510504</v>
      </c>
      <c r="R1306" s="11" t="s">
        <v>495</v>
      </c>
      <c r="S1306" s="26">
        <v>3347795</v>
      </c>
      <c r="T1306" s="26"/>
      <c r="U1306" s="26"/>
      <c r="V1306" s="26">
        <v>3347795</v>
      </c>
      <c r="W1306" s="11" t="str">
        <f>VLOOKUP(MONTH(J1306),'PLANO DISPONIBILIDADES 28-04-20'!$W$2:$X$13,2,0)</f>
        <v>ABRIL</v>
      </c>
      <c r="X1306" s="11" t="str">
        <f>VLOOKUP(L1306,'PLANO PREDIS EJECUCIONES'!$J$2:$Y$217,16,0)</f>
        <v>3-3-1-15-07-43-7509-189</v>
      </c>
    </row>
    <row r="1307" spans="1:24" x14ac:dyDescent="0.25">
      <c r="A1307" s="11">
        <v>2018</v>
      </c>
      <c r="B1307" s="11">
        <v>136</v>
      </c>
      <c r="C1307" s="11">
        <v>1</v>
      </c>
      <c r="D1307" s="11" t="s">
        <v>601</v>
      </c>
      <c r="E1307" s="11" t="s">
        <v>890</v>
      </c>
      <c r="F1307" s="11" t="s">
        <v>890</v>
      </c>
      <c r="G1307" s="11" t="s">
        <v>542</v>
      </c>
      <c r="H1307" s="11">
        <v>0</v>
      </c>
      <c r="I1307" s="11">
        <v>195</v>
      </c>
      <c r="J1307" s="225">
        <v>43203</v>
      </c>
      <c r="K1307" s="225">
        <v>43203</v>
      </c>
      <c r="L1307" s="11">
        <v>77</v>
      </c>
      <c r="M1307" s="11">
        <v>97</v>
      </c>
      <c r="N1307" s="11" t="s">
        <v>413</v>
      </c>
      <c r="O1307" s="11">
        <v>77</v>
      </c>
      <c r="P1307" s="11" t="s">
        <v>541</v>
      </c>
      <c r="Q1307" s="11">
        <v>79378565</v>
      </c>
      <c r="R1307" s="11" t="s">
        <v>496</v>
      </c>
      <c r="S1307" s="26">
        <v>6695590</v>
      </c>
      <c r="T1307" s="26"/>
      <c r="U1307" s="26"/>
      <c r="V1307" s="26">
        <v>6695590</v>
      </c>
      <c r="W1307" s="11" t="str">
        <f>VLOOKUP(MONTH(J1307),'PLANO DISPONIBILIDADES 28-04-20'!$W$2:$X$13,2,0)</f>
        <v>ABRIL</v>
      </c>
      <c r="X1307" s="11" t="str">
        <f>VLOOKUP(L1307,'PLANO PREDIS EJECUCIONES'!$J$2:$Y$217,16,0)</f>
        <v>3-3-1-15-07-43-7509-189</v>
      </c>
    </row>
    <row r="1308" spans="1:24" x14ac:dyDescent="0.25">
      <c r="A1308" s="11">
        <v>2018</v>
      </c>
      <c r="B1308" s="11">
        <v>136</v>
      </c>
      <c r="C1308" s="11">
        <v>1</v>
      </c>
      <c r="D1308" s="11" t="s">
        <v>601</v>
      </c>
      <c r="E1308" s="11" t="s">
        <v>890</v>
      </c>
      <c r="F1308" s="11" t="s">
        <v>890</v>
      </c>
      <c r="G1308" s="11" t="s">
        <v>542</v>
      </c>
      <c r="H1308" s="11">
        <v>0</v>
      </c>
      <c r="I1308" s="11">
        <v>202</v>
      </c>
      <c r="J1308" s="225">
        <v>43208</v>
      </c>
      <c r="K1308" s="225">
        <v>43208</v>
      </c>
      <c r="L1308" s="11">
        <v>75</v>
      </c>
      <c r="M1308" s="11">
        <v>96</v>
      </c>
      <c r="N1308" s="11" t="s">
        <v>413</v>
      </c>
      <c r="O1308" s="11">
        <v>76</v>
      </c>
      <c r="P1308" s="11" t="s">
        <v>541</v>
      </c>
      <c r="Q1308" s="11">
        <v>80275225</v>
      </c>
      <c r="R1308" s="11" t="s">
        <v>493</v>
      </c>
      <c r="S1308" s="26">
        <v>10043385</v>
      </c>
      <c r="T1308" s="26"/>
      <c r="U1308" s="26"/>
      <c r="V1308" s="26">
        <v>10043385</v>
      </c>
      <c r="W1308" s="11" t="str">
        <f>VLOOKUP(MONTH(J1308),'PLANO DISPONIBILIDADES 28-04-20'!$W$2:$X$13,2,0)</f>
        <v>ABRIL</v>
      </c>
      <c r="X1308" s="11" t="str">
        <f>VLOOKUP(L1308,'PLANO PREDIS EJECUCIONES'!$J$2:$Y$217,16,0)</f>
        <v>3-3-1-15-07-43-7509-189</v>
      </c>
    </row>
    <row r="1309" spans="1:24" x14ac:dyDescent="0.25">
      <c r="A1309" s="11">
        <v>2018</v>
      </c>
      <c r="B1309" s="11">
        <v>136</v>
      </c>
      <c r="C1309" s="11">
        <v>1</v>
      </c>
      <c r="D1309" s="11" t="s">
        <v>601</v>
      </c>
      <c r="E1309" s="11" t="s">
        <v>890</v>
      </c>
      <c r="F1309" s="11" t="s">
        <v>890</v>
      </c>
      <c r="G1309" s="11" t="s">
        <v>542</v>
      </c>
      <c r="H1309" s="11">
        <v>0</v>
      </c>
      <c r="I1309" s="11">
        <v>276</v>
      </c>
      <c r="J1309" s="225">
        <v>43236</v>
      </c>
      <c r="K1309" s="225">
        <v>43236</v>
      </c>
      <c r="L1309" s="11">
        <v>76</v>
      </c>
      <c r="M1309" s="11">
        <v>106</v>
      </c>
      <c r="N1309" s="11" t="s">
        <v>439</v>
      </c>
      <c r="O1309" s="11">
        <v>79</v>
      </c>
      <c r="P1309" s="11" t="s">
        <v>541</v>
      </c>
      <c r="Q1309" s="11">
        <v>11510504</v>
      </c>
      <c r="R1309" s="11" t="s">
        <v>495</v>
      </c>
      <c r="S1309" s="26">
        <v>3347795</v>
      </c>
      <c r="T1309" s="26"/>
      <c r="U1309" s="26"/>
      <c r="V1309" s="26">
        <v>3347795</v>
      </c>
      <c r="W1309" s="11" t="str">
        <f>VLOOKUP(MONTH(J1309),'PLANO DISPONIBILIDADES 28-04-20'!$W$2:$X$13,2,0)</f>
        <v>MAYO</v>
      </c>
      <c r="X1309" s="11" t="str">
        <f>VLOOKUP(L1309,'PLANO PREDIS EJECUCIONES'!$J$2:$Y$217,16,0)</f>
        <v>3-3-1-15-07-43-7509-189</v>
      </c>
    </row>
    <row r="1310" spans="1:24" x14ac:dyDescent="0.25">
      <c r="A1310" s="11">
        <v>2018</v>
      </c>
      <c r="B1310" s="11">
        <v>136</v>
      </c>
      <c r="C1310" s="11">
        <v>1</v>
      </c>
      <c r="D1310" s="11" t="s">
        <v>601</v>
      </c>
      <c r="E1310" s="11" t="s">
        <v>890</v>
      </c>
      <c r="F1310" s="11" t="s">
        <v>890</v>
      </c>
      <c r="G1310" s="11" t="s">
        <v>542</v>
      </c>
      <c r="H1310" s="11">
        <v>0</v>
      </c>
      <c r="I1310" s="11">
        <v>278</v>
      </c>
      <c r="J1310" s="225">
        <v>43238</v>
      </c>
      <c r="K1310" s="225">
        <v>43238</v>
      </c>
      <c r="L1310" s="11">
        <v>77</v>
      </c>
      <c r="M1310" s="11">
        <v>97</v>
      </c>
      <c r="N1310" s="11" t="s">
        <v>413</v>
      </c>
      <c r="O1310" s="11">
        <v>77</v>
      </c>
      <c r="P1310" s="11" t="s">
        <v>541</v>
      </c>
      <c r="Q1310" s="11">
        <v>79378565</v>
      </c>
      <c r="R1310" s="11" t="s">
        <v>496</v>
      </c>
      <c r="S1310" s="26">
        <v>6695590</v>
      </c>
      <c r="T1310" s="26"/>
      <c r="U1310" s="26"/>
      <c r="V1310" s="26">
        <v>6695590</v>
      </c>
      <c r="W1310" s="11" t="str">
        <f>VLOOKUP(MONTH(J1310),'PLANO DISPONIBILIDADES 28-04-20'!$W$2:$X$13,2,0)</f>
        <v>MAYO</v>
      </c>
      <c r="X1310" s="11" t="str">
        <f>VLOOKUP(L1310,'PLANO PREDIS EJECUCIONES'!$J$2:$Y$217,16,0)</f>
        <v>3-3-1-15-07-43-7509-189</v>
      </c>
    </row>
    <row r="1311" spans="1:24" x14ac:dyDescent="0.25">
      <c r="A1311" s="11">
        <v>2018</v>
      </c>
      <c r="B1311" s="11">
        <v>136</v>
      </c>
      <c r="C1311" s="11">
        <v>1</v>
      </c>
      <c r="D1311" s="11" t="s">
        <v>601</v>
      </c>
      <c r="E1311" s="11" t="s">
        <v>890</v>
      </c>
      <c r="F1311" s="11" t="s">
        <v>890</v>
      </c>
      <c r="G1311" s="11" t="s">
        <v>542</v>
      </c>
      <c r="H1311" s="11">
        <v>0</v>
      </c>
      <c r="I1311" s="11">
        <v>280</v>
      </c>
      <c r="J1311" s="225">
        <v>43238</v>
      </c>
      <c r="K1311" s="225">
        <v>43238</v>
      </c>
      <c r="L1311" s="11">
        <v>75</v>
      </c>
      <c r="M1311" s="11">
        <v>96</v>
      </c>
      <c r="N1311" s="11" t="s">
        <v>413</v>
      </c>
      <c r="O1311" s="11">
        <v>76</v>
      </c>
      <c r="P1311" s="11" t="s">
        <v>541</v>
      </c>
      <c r="Q1311" s="11">
        <v>80275225</v>
      </c>
      <c r="R1311" s="11" t="s">
        <v>493</v>
      </c>
      <c r="S1311" s="26">
        <v>10043385</v>
      </c>
      <c r="T1311" s="26"/>
      <c r="U1311" s="26"/>
      <c r="V1311" s="26">
        <v>10043385</v>
      </c>
      <c r="W1311" s="11" t="str">
        <f>VLOOKUP(MONTH(J1311),'PLANO DISPONIBILIDADES 28-04-20'!$W$2:$X$13,2,0)</f>
        <v>MAYO</v>
      </c>
      <c r="X1311" s="11" t="str">
        <f>VLOOKUP(L1311,'PLANO PREDIS EJECUCIONES'!$J$2:$Y$217,16,0)</f>
        <v>3-3-1-15-07-43-7509-189</v>
      </c>
    </row>
    <row r="1312" spans="1:24" x14ac:dyDescent="0.25">
      <c r="A1312" s="11">
        <v>2018</v>
      </c>
      <c r="B1312" s="11">
        <v>136</v>
      </c>
      <c r="C1312" s="11">
        <v>1</v>
      </c>
      <c r="D1312" s="11" t="s">
        <v>601</v>
      </c>
      <c r="E1312" s="11" t="s">
        <v>890</v>
      </c>
      <c r="F1312" s="11" t="s">
        <v>890</v>
      </c>
      <c r="G1312" s="11" t="s">
        <v>542</v>
      </c>
      <c r="H1312" s="11">
        <v>0</v>
      </c>
      <c r="I1312" s="11">
        <v>356</v>
      </c>
      <c r="J1312" s="225">
        <v>43277</v>
      </c>
      <c r="K1312" s="225">
        <v>43277</v>
      </c>
      <c r="L1312" s="11">
        <v>77</v>
      </c>
      <c r="M1312" s="11">
        <v>97</v>
      </c>
      <c r="N1312" s="11" t="s">
        <v>413</v>
      </c>
      <c r="O1312" s="11">
        <v>77</v>
      </c>
      <c r="P1312" s="11" t="s">
        <v>541</v>
      </c>
      <c r="Q1312" s="11">
        <v>79378565</v>
      </c>
      <c r="R1312" s="11" t="s">
        <v>496</v>
      </c>
      <c r="S1312" s="26">
        <v>6695590</v>
      </c>
      <c r="T1312" s="26"/>
      <c r="U1312" s="26"/>
      <c r="V1312" s="26">
        <v>6695590</v>
      </c>
      <c r="W1312" s="11" t="str">
        <f>VLOOKUP(MONTH(J1312),'PLANO DISPONIBILIDADES 28-04-20'!$W$2:$X$13,2,0)</f>
        <v>JUNIO</v>
      </c>
      <c r="X1312" s="11" t="str">
        <f>VLOOKUP(L1312,'PLANO PREDIS EJECUCIONES'!$J$2:$Y$217,16,0)</f>
        <v>3-3-1-15-07-43-7509-189</v>
      </c>
    </row>
    <row r="1313" spans="1:24" x14ac:dyDescent="0.25">
      <c r="A1313" s="11">
        <v>2018</v>
      </c>
      <c r="B1313" s="11">
        <v>136</v>
      </c>
      <c r="C1313" s="11">
        <v>1</v>
      </c>
      <c r="D1313" s="11" t="s">
        <v>601</v>
      </c>
      <c r="E1313" s="11" t="s">
        <v>890</v>
      </c>
      <c r="F1313" s="11" t="s">
        <v>890</v>
      </c>
      <c r="G1313" s="11" t="s">
        <v>542</v>
      </c>
      <c r="H1313" s="11">
        <v>0</v>
      </c>
      <c r="I1313" s="11">
        <v>359</v>
      </c>
      <c r="J1313" s="225">
        <v>43277</v>
      </c>
      <c r="K1313" s="225">
        <v>43277</v>
      </c>
      <c r="L1313" s="11">
        <v>76</v>
      </c>
      <c r="M1313" s="11">
        <v>106</v>
      </c>
      <c r="N1313" s="11" t="s">
        <v>439</v>
      </c>
      <c r="O1313" s="11">
        <v>79</v>
      </c>
      <c r="P1313" s="11" t="s">
        <v>541</v>
      </c>
      <c r="Q1313" s="11">
        <v>11510504</v>
      </c>
      <c r="R1313" s="11" t="s">
        <v>495</v>
      </c>
      <c r="S1313" s="26">
        <v>3347795</v>
      </c>
      <c r="T1313" s="26"/>
      <c r="U1313" s="26"/>
      <c r="V1313" s="26">
        <v>3347795</v>
      </c>
      <c r="W1313" s="11" t="str">
        <f>VLOOKUP(MONTH(J1313),'PLANO DISPONIBILIDADES 28-04-20'!$W$2:$X$13,2,0)</f>
        <v>JUNIO</v>
      </c>
      <c r="X1313" s="11" t="str">
        <f>VLOOKUP(L1313,'PLANO PREDIS EJECUCIONES'!$J$2:$Y$217,16,0)</f>
        <v>3-3-1-15-07-43-7509-189</v>
      </c>
    </row>
    <row r="1314" spans="1:24" x14ac:dyDescent="0.25">
      <c r="A1314" s="11">
        <v>2018</v>
      </c>
      <c r="B1314" s="11">
        <v>136</v>
      </c>
      <c r="C1314" s="11">
        <v>1</v>
      </c>
      <c r="D1314" s="11" t="s">
        <v>601</v>
      </c>
      <c r="E1314" s="11" t="s">
        <v>890</v>
      </c>
      <c r="F1314" s="11" t="s">
        <v>890</v>
      </c>
      <c r="G1314" s="11" t="s">
        <v>542</v>
      </c>
      <c r="H1314" s="11">
        <v>0</v>
      </c>
      <c r="I1314" s="11">
        <v>360</v>
      </c>
      <c r="J1314" s="225">
        <v>43277</v>
      </c>
      <c r="K1314" s="225">
        <v>43277</v>
      </c>
      <c r="L1314" s="11">
        <v>75</v>
      </c>
      <c r="M1314" s="11">
        <v>96</v>
      </c>
      <c r="N1314" s="11" t="s">
        <v>413</v>
      </c>
      <c r="O1314" s="11">
        <v>76</v>
      </c>
      <c r="P1314" s="11" t="s">
        <v>541</v>
      </c>
      <c r="Q1314" s="11">
        <v>80275225</v>
      </c>
      <c r="R1314" s="11" t="s">
        <v>493</v>
      </c>
      <c r="S1314" s="26">
        <v>10043385</v>
      </c>
      <c r="T1314" s="26"/>
      <c r="U1314" s="26"/>
      <c r="V1314" s="26">
        <v>10043385</v>
      </c>
      <c r="W1314" s="11" t="str">
        <f>VLOOKUP(MONTH(J1314),'PLANO DISPONIBILIDADES 28-04-20'!$W$2:$X$13,2,0)</f>
        <v>JUNIO</v>
      </c>
      <c r="X1314" s="11" t="str">
        <f>VLOOKUP(L1314,'PLANO PREDIS EJECUCIONES'!$J$2:$Y$217,16,0)</f>
        <v>3-3-1-15-07-43-7509-189</v>
      </c>
    </row>
    <row r="1315" spans="1:24" x14ac:dyDescent="0.25">
      <c r="A1315" s="11">
        <v>2018</v>
      </c>
      <c r="B1315" s="11">
        <v>136</v>
      </c>
      <c r="C1315" s="11">
        <v>1</v>
      </c>
      <c r="D1315" s="11" t="s">
        <v>601</v>
      </c>
      <c r="E1315" s="11" t="s">
        <v>890</v>
      </c>
      <c r="F1315" s="11" t="s">
        <v>890</v>
      </c>
      <c r="G1315" s="11" t="s">
        <v>542</v>
      </c>
      <c r="H1315" s="11">
        <v>0</v>
      </c>
      <c r="I1315" s="11">
        <v>416</v>
      </c>
      <c r="J1315" s="225">
        <v>43292</v>
      </c>
      <c r="K1315" s="225">
        <v>43292</v>
      </c>
      <c r="L1315" s="11">
        <v>77</v>
      </c>
      <c r="M1315" s="11">
        <v>97</v>
      </c>
      <c r="N1315" s="11" t="s">
        <v>413</v>
      </c>
      <c r="O1315" s="11">
        <v>77</v>
      </c>
      <c r="P1315" s="11" t="s">
        <v>541</v>
      </c>
      <c r="Q1315" s="11">
        <v>79378565</v>
      </c>
      <c r="R1315" s="11" t="s">
        <v>496</v>
      </c>
      <c r="S1315" s="26">
        <v>6695590</v>
      </c>
      <c r="T1315" s="26"/>
      <c r="U1315" s="26"/>
      <c r="V1315" s="26">
        <v>6695590</v>
      </c>
      <c r="W1315" s="11" t="str">
        <f>VLOOKUP(MONTH(J1315),'PLANO DISPONIBILIDADES 28-04-20'!$W$2:$X$13,2,0)</f>
        <v>JULIO</v>
      </c>
      <c r="X1315" s="11" t="str">
        <f>VLOOKUP(L1315,'PLANO PREDIS EJECUCIONES'!$J$2:$Y$217,16,0)</f>
        <v>3-3-1-15-07-43-7509-189</v>
      </c>
    </row>
    <row r="1316" spans="1:24" x14ac:dyDescent="0.25">
      <c r="A1316" s="11">
        <v>2018</v>
      </c>
      <c r="B1316" s="11">
        <v>136</v>
      </c>
      <c r="C1316" s="11">
        <v>1</v>
      </c>
      <c r="D1316" s="11" t="s">
        <v>601</v>
      </c>
      <c r="E1316" s="11" t="s">
        <v>890</v>
      </c>
      <c r="F1316" s="11" t="s">
        <v>890</v>
      </c>
      <c r="G1316" s="11" t="s">
        <v>542</v>
      </c>
      <c r="H1316" s="11">
        <v>0</v>
      </c>
      <c r="I1316" s="11">
        <v>417</v>
      </c>
      <c r="J1316" s="225">
        <v>43292</v>
      </c>
      <c r="K1316" s="225">
        <v>43292</v>
      </c>
      <c r="L1316" s="11">
        <v>76</v>
      </c>
      <c r="M1316" s="11">
        <v>106</v>
      </c>
      <c r="N1316" s="11" t="s">
        <v>439</v>
      </c>
      <c r="O1316" s="11">
        <v>79</v>
      </c>
      <c r="P1316" s="11" t="s">
        <v>541</v>
      </c>
      <c r="Q1316" s="11">
        <v>11510504</v>
      </c>
      <c r="R1316" s="11" t="s">
        <v>495</v>
      </c>
      <c r="S1316" s="26">
        <v>3347795</v>
      </c>
      <c r="T1316" s="26"/>
      <c r="U1316" s="26"/>
      <c r="V1316" s="26">
        <v>3347795</v>
      </c>
      <c r="W1316" s="11" t="str">
        <f>VLOOKUP(MONTH(J1316),'PLANO DISPONIBILIDADES 28-04-20'!$W$2:$X$13,2,0)</f>
        <v>JULIO</v>
      </c>
      <c r="X1316" s="11" t="str">
        <f>VLOOKUP(L1316,'PLANO PREDIS EJECUCIONES'!$J$2:$Y$217,16,0)</f>
        <v>3-3-1-15-07-43-7509-189</v>
      </c>
    </row>
    <row r="1317" spans="1:24" x14ac:dyDescent="0.25">
      <c r="A1317" s="11">
        <v>2018</v>
      </c>
      <c r="B1317" s="11">
        <v>136</v>
      </c>
      <c r="C1317" s="11">
        <v>1</v>
      </c>
      <c r="D1317" s="11" t="s">
        <v>601</v>
      </c>
      <c r="E1317" s="11" t="s">
        <v>890</v>
      </c>
      <c r="F1317" s="11" t="s">
        <v>890</v>
      </c>
      <c r="G1317" s="11" t="s">
        <v>542</v>
      </c>
      <c r="H1317" s="11">
        <v>0</v>
      </c>
      <c r="I1317" s="11">
        <v>656</v>
      </c>
      <c r="J1317" s="225">
        <v>43382</v>
      </c>
      <c r="K1317" s="225">
        <v>43382</v>
      </c>
      <c r="L1317" s="11">
        <v>157</v>
      </c>
      <c r="M1317" s="11">
        <v>174</v>
      </c>
      <c r="N1317" s="11" t="s">
        <v>413</v>
      </c>
      <c r="O1317" s="11">
        <v>106</v>
      </c>
      <c r="P1317" s="11" t="s">
        <v>541</v>
      </c>
      <c r="Q1317" s="11">
        <v>19269521</v>
      </c>
      <c r="R1317" s="11" t="s">
        <v>771</v>
      </c>
      <c r="S1317" s="26">
        <v>4910099</v>
      </c>
      <c r="T1317" s="26"/>
      <c r="U1317" s="26"/>
      <c r="V1317" s="26">
        <v>4910099</v>
      </c>
      <c r="W1317" s="11" t="str">
        <f>VLOOKUP(MONTH(J1317),'PLANO DISPONIBILIDADES 28-04-20'!$W$2:$X$13,2,0)</f>
        <v>OCTUBRE</v>
      </c>
      <c r="X1317" s="11" t="str">
        <f>VLOOKUP(L1317,'PLANO PREDIS EJECUCIONES'!$J$2:$Y$217,16,0)</f>
        <v>3-3-1-15-07-43-7509-189</v>
      </c>
    </row>
    <row r="1318" spans="1:24" x14ac:dyDescent="0.25">
      <c r="A1318" s="11">
        <v>2018</v>
      </c>
      <c r="B1318" s="11">
        <v>136</v>
      </c>
      <c r="C1318" s="11">
        <v>1</v>
      </c>
      <c r="D1318" s="11" t="s">
        <v>601</v>
      </c>
      <c r="E1318" s="11" t="s">
        <v>890</v>
      </c>
      <c r="F1318" s="11" t="s">
        <v>890</v>
      </c>
      <c r="G1318" s="11" t="s">
        <v>542</v>
      </c>
      <c r="H1318" s="11">
        <v>0</v>
      </c>
      <c r="I1318" s="11">
        <v>657</v>
      </c>
      <c r="J1318" s="225">
        <v>43382</v>
      </c>
      <c r="K1318" s="225">
        <v>43382</v>
      </c>
      <c r="L1318" s="11">
        <v>156</v>
      </c>
      <c r="M1318" s="11">
        <v>173</v>
      </c>
      <c r="N1318" s="11" t="s">
        <v>413</v>
      </c>
      <c r="O1318" s="11">
        <v>107</v>
      </c>
      <c r="P1318" s="11" t="s">
        <v>541</v>
      </c>
      <c r="Q1318" s="11">
        <v>52058908</v>
      </c>
      <c r="R1318" s="11" t="s">
        <v>770</v>
      </c>
      <c r="S1318" s="26">
        <v>5356472</v>
      </c>
      <c r="T1318" s="26"/>
      <c r="U1318" s="26"/>
      <c r="V1318" s="26">
        <v>5356472</v>
      </c>
      <c r="W1318" s="11" t="str">
        <f>VLOOKUP(MONTH(J1318),'PLANO DISPONIBILIDADES 28-04-20'!$W$2:$X$13,2,0)</f>
        <v>OCTUBRE</v>
      </c>
      <c r="X1318" s="11" t="str">
        <f>VLOOKUP(L1318,'PLANO PREDIS EJECUCIONES'!$J$2:$Y$217,16,0)</f>
        <v>3-3-1-15-07-43-7509-189</v>
      </c>
    </row>
    <row r="1319" spans="1:24" x14ac:dyDescent="0.25">
      <c r="A1319" s="11">
        <v>2018</v>
      </c>
      <c r="B1319" s="11">
        <v>136</v>
      </c>
      <c r="C1319" s="11">
        <v>1</v>
      </c>
      <c r="D1319" s="11" t="s">
        <v>601</v>
      </c>
      <c r="E1319" s="11" t="s">
        <v>890</v>
      </c>
      <c r="F1319" s="11" t="s">
        <v>890</v>
      </c>
      <c r="G1319" s="11" t="s">
        <v>542</v>
      </c>
      <c r="H1319" s="11">
        <v>0</v>
      </c>
      <c r="I1319" s="11">
        <v>731</v>
      </c>
      <c r="J1319" s="225">
        <v>43413</v>
      </c>
      <c r="K1319" s="225">
        <v>43413</v>
      </c>
      <c r="L1319" s="11">
        <v>156</v>
      </c>
      <c r="M1319" s="11">
        <v>173</v>
      </c>
      <c r="N1319" s="11" t="s">
        <v>413</v>
      </c>
      <c r="O1319" s="11">
        <v>107</v>
      </c>
      <c r="P1319" s="11" t="s">
        <v>541</v>
      </c>
      <c r="Q1319" s="11">
        <v>52058908</v>
      </c>
      <c r="R1319" s="11" t="s">
        <v>770</v>
      </c>
      <c r="S1319" s="26">
        <v>8034000</v>
      </c>
      <c r="T1319" s="26"/>
      <c r="U1319" s="26"/>
      <c r="V1319" s="26">
        <v>8034000</v>
      </c>
      <c r="W1319" s="11" t="str">
        <f>VLOOKUP(MONTH(J1319),'PLANO DISPONIBILIDADES 28-04-20'!$W$2:$X$13,2,0)</f>
        <v>NOVIEMBRE</v>
      </c>
      <c r="X1319" s="11" t="str">
        <f>VLOOKUP(L1319,'PLANO PREDIS EJECUCIONES'!$J$2:$Y$217,16,0)</f>
        <v>3-3-1-15-07-43-7509-189</v>
      </c>
    </row>
    <row r="1320" spans="1:24" x14ac:dyDescent="0.25">
      <c r="A1320" s="11">
        <v>2018</v>
      </c>
      <c r="B1320" s="11">
        <v>136</v>
      </c>
      <c r="C1320" s="11">
        <v>1</v>
      </c>
      <c r="D1320" s="11" t="s">
        <v>601</v>
      </c>
      <c r="E1320" s="11" t="s">
        <v>890</v>
      </c>
      <c r="F1320" s="11" t="s">
        <v>890</v>
      </c>
      <c r="G1320" s="11" t="s">
        <v>542</v>
      </c>
      <c r="H1320" s="11">
        <v>0</v>
      </c>
      <c r="I1320" s="11">
        <v>737</v>
      </c>
      <c r="J1320" s="225">
        <v>43417</v>
      </c>
      <c r="K1320" s="225">
        <v>43417</v>
      </c>
      <c r="L1320" s="11">
        <v>157</v>
      </c>
      <c r="M1320" s="11">
        <v>174</v>
      </c>
      <c r="N1320" s="11" t="s">
        <v>413</v>
      </c>
      <c r="O1320" s="11">
        <v>106</v>
      </c>
      <c r="P1320" s="11" t="s">
        <v>541</v>
      </c>
      <c r="Q1320" s="11">
        <v>19269521</v>
      </c>
      <c r="R1320" s="11" t="s">
        <v>771</v>
      </c>
      <c r="S1320" s="26">
        <v>7365149</v>
      </c>
      <c r="T1320" s="26"/>
      <c r="U1320" s="26"/>
      <c r="V1320" s="26">
        <v>7365149</v>
      </c>
      <c r="W1320" s="11" t="str">
        <f>VLOOKUP(MONTH(J1320),'PLANO DISPONIBILIDADES 28-04-20'!$W$2:$X$13,2,0)</f>
        <v>NOVIEMBRE</v>
      </c>
      <c r="X1320" s="11" t="str">
        <f>VLOOKUP(L1320,'PLANO PREDIS EJECUCIONES'!$J$2:$Y$217,16,0)</f>
        <v>3-3-1-15-07-43-7509-189</v>
      </c>
    </row>
    <row r="1321" spans="1:24" x14ac:dyDescent="0.25">
      <c r="A1321" s="11">
        <v>2018</v>
      </c>
      <c r="B1321" s="11">
        <v>136</v>
      </c>
      <c r="C1321" s="11">
        <v>1</v>
      </c>
      <c r="D1321" s="11" t="s">
        <v>601</v>
      </c>
      <c r="E1321" s="11" t="s">
        <v>890</v>
      </c>
      <c r="F1321" s="11" t="s">
        <v>890</v>
      </c>
      <c r="G1321" s="11" t="s">
        <v>542</v>
      </c>
      <c r="H1321" s="11">
        <v>0</v>
      </c>
      <c r="I1321" s="11">
        <v>749</v>
      </c>
      <c r="J1321" s="225">
        <v>43418</v>
      </c>
      <c r="K1321" s="225">
        <v>43418</v>
      </c>
      <c r="L1321" s="11">
        <v>174</v>
      </c>
      <c r="M1321" s="11">
        <v>189</v>
      </c>
      <c r="N1321" s="11" t="s">
        <v>413</v>
      </c>
      <c r="O1321" s="11">
        <v>115</v>
      </c>
      <c r="P1321" s="11" t="s">
        <v>541</v>
      </c>
      <c r="Q1321" s="11">
        <v>52271366</v>
      </c>
      <c r="R1321" s="11" t="s">
        <v>817</v>
      </c>
      <c r="S1321" s="26">
        <v>4820825</v>
      </c>
      <c r="T1321" s="26"/>
      <c r="U1321" s="26"/>
      <c r="V1321" s="26">
        <v>4820825</v>
      </c>
      <c r="W1321" s="11" t="str">
        <f>VLOOKUP(MONTH(J1321),'PLANO DISPONIBILIDADES 28-04-20'!$W$2:$X$13,2,0)</f>
        <v>NOVIEMBRE</v>
      </c>
      <c r="X1321" s="11" t="str">
        <f>VLOOKUP(L1321,'PLANO PREDIS EJECUCIONES'!$J$2:$Y$217,16,0)</f>
        <v>3-3-1-15-07-43-7509-189</v>
      </c>
    </row>
    <row r="1322" spans="1:24" x14ac:dyDescent="0.25">
      <c r="A1322" s="11">
        <v>2018</v>
      </c>
      <c r="B1322" s="11">
        <v>136</v>
      </c>
      <c r="C1322" s="11">
        <v>1</v>
      </c>
      <c r="D1322" s="11" t="s">
        <v>601</v>
      </c>
      <c r="E1322" s="11" t="s">
        <v>890</v>
      </c>
      <c r="F1322" s="11" t="s">
        <v>890</v>
      </c>
      <c r="G1322" s="11" t="s">
        <v>542</v>
      </c>
      <c r="H1322" s="11">
        <v>0</v>
      </c>
      <c r="I1322" s="11">
        <v>754</v>
      </c>
      <c r="J1322" s="225">
        <v>43418</v>
      </c>
      <c r="K1322" s="225">
        <v>43418</v>
      </c>
      <c r="L1322" s="11">
        <v>171</v>
      </c>
      <c r="M1322" s="11">
        <v>175</v>
      </c>
      <c r="N1322" s="11" t="s">
        <v>413</v>
      </c>
      <c r="O1322" s="11">
        <v>112</v>
      </c>
      <c r="P1322" s="11" t="s">
        <v>541</v>
      </c>
      <c r="Q1322" s="11">
        <v>79142828</v>
      </c>
      <c r="R1322" s="11" t="s">
        <v>773</v>
      </c>
      <c r="S1322" s="26">
        <v>7365149</v>
      </c>
      <c r="T1322" s="26"/>
      <c r="U1322" s="26"/>
      <c r="V1322" s="26">
        <v>7365149</v>
      </c>
      <c r="W1322" s="11" t="str">
        <f>VLOOKUP(MONTH(J1322),'PLANO DISPONIBILIDADES 28-04-20'!$W$2:$X$13,2,0)</f>
        <v>NOVIEMBRE</v>
      </c>
      <c r="X1322" s="11" t="str">
        <f>VLOOKUP(L1322,'PLANO PREDIS EJECUCIONES'!$J$2:$Y$217,16,0)</f>
        <v>3-3-1-15-07-43-7509-189</v>
      </c>
    </row>
    <row r="1323" spans="1:24" x14ac:dyDescent="0.25">
      <c r="A1323" s="11">
        <v>2018</v>
      </c>
      <c r="B1323" s="11">
        <v>136</v>
      </c>
      <c r="C1323" s="11">
        <v>1</v>
      </c>
      <c r="D1323" s="11" t="s">
        <v>601</v>
      </c>
      <c r="E1323" s="11" t="s">
        <v>890</v>
      </c>
      <c r="F1323" s="11" t="s">
        <v>890</v>
      </c>
      <c r="G1323" s="11" t="s">
        <v>542</v>
      </c>
      <c r="H1323" s="11">
        <v>0</v>
      </c>
      <c r="I1323" s="11">
        <v>776</v>
      </c>
      <c r="J1323" s="225">
        <v>43439</v>
      </c>
      <c r="K1323" s="225">
        <v>43439</v>
      </c>
      <c r="L1323" s="11">
        <v>157</v>
      </c>
      <c r="M1323" s="11">
        <v>174</v>
      </c>
      <c r="N1323" s="11" t="s">
        <v>413</v>
      </c>
      <c r="O1323" s="11">
        <v>106</v>
      </c>
      <c r="P1323" s="11" t="s">
        <v>541</v>
      </c>
      <c r="Q1323" s="11">
        <v>19269521</v>
      </c>
      <c r="R1323" s="11" t="s">
        <v>771</v>
      </c>
      <c r="S1323" s="26">
        <v>7365149</v>
      </c>
      <c r="T1323" s="26"/>
      <c r="U1323" s="26"/>
      <c r="V1323" s="26">
        <v>7365149</v>
      </c>
      <c r="W1323" s="11" t="str">
        <f>VLOOKUP(MONTH(J1323),'PLANO DISPONIBILIDADES 28-04-20'!$W$2:$X$13,2,0)</f>
        <v>DICIEMBRE</v>
      </c>
      <c r="X1323" s="11" t="str">
        <f>VLOOKUP(L1323,'PLANO PREDIS EJECUCIONES'!$J$2:$Y$217,16,0)</f>
        <v>3-3-1-15-07-43-7509-189</v>
      </c>
    </row>
    <row r="1324" spans="1:24" x14ac:dyDescent="0.25">
      <c r="A1324" s="11">
        <v>2018</v>
      </c>
      <c r="B1324" s="11">
        <v>136</v>
      </c>
      <c r="C1324" s="11">
        <v>1</v>
      </c>
      <c r="D1324" s="11" t="s">
        <v>601</v>
      </c>
      <c r="E1324" s="11" t="s">
        <v>890</v>
      </c>
      <c r="F1324" s="11" t="s">
        <v>890</v>
      </c>
      <c r="G1324" s="11" t="s">
        <v>542</v>
      </c>
      <c r="H1324" s="11">
        <v>0</v>
      </c>
      <c r="I1324" s="11">
        <v>777</v>
      </c>
      <c r="J1324" s="225">
        <v>43439</v>
      </c>
      <c r="K1324" s="225">
        <v>43439</v>
      </c>
      <c r="L1324" s="11">
        <v>156</v>
      </c>
      <c r="M1324" s="11">
        <v>173</v>
      </c>
      <c r="N1324" s="11" t="s">
        <v>413</v>
      </c>
      <c r="O1324" s="11">
        <v>107</v>
      </c>
      <c r="P1324" s="11" t="s">
        <v>541</v>
      </c>
      <c r="Q1324" s="11">
        <v>52058908</v>
      </c>
      <c r="R1324" s="11" t="s">
        <v>770</v>
      </c>
      <c r="S1324" s="26">
        <v>8034000</v>
      </c>
      <c r="T1324" s="26"/>
      <c r="U1324" s="26"/>
      <c r="V1324" s="26">
        <v>8034000</v>
      </c>
      <c r="W1324" s="11" t="str">
        <f>VLOOKUP(MONTH(J1324),'PLANO DISPONIBILIDADES 28-04-20'!$W$2:$X$13,2,0)</f>
        <v>DICIEMBRE</v>
      </c>
      <c r="X1324" s="11" t="str">
        <f>VLOOKUP(L1324,'PLANO PREDIS EJECUCIONES'!$J$2:$Y$217,16,0)</f>
        <v>3-3-1-15-07-43-7509-189</v>
      </c>
    </row>
    <row r="1325" spans="1:24" x14ac:dyDescent="0.25">
      <c r="A1325" s="11">
        <v>2018</v>
      </c>
      <c r="B1325" s="11">
        <v>136</v>
      </c>
      <c r="C1325" s="11">
        <v>1</v>
      </c>
      <c r="D1325" s="11" t="s">
        <v>601</v>
      </c>
      <c r="E1325" s="11" t="s">
        <v>890</v>
      </c>
      <c r="F1325" s="11" t="s">
        <v>890</v>
      </c>
      <c r="G1325" s="11" t="s">
        <v>542</v>
      </c>
      <c r="H1325" s="11">
        <v>0</v>
      </c>
      <c r="I1325" s="11">
        <v>827</v>
      </c>
      <c r="J1325" s="225">
        <v>43446</v>
      </c>
      <c r="K1325" s="225">
        <v>43446</v>
      </c>
      <c r="L1325" s="11">
        <v>171</v>
      </c>
      <c r="M1325" s="11">
        <v>175</v>
      </c>
      <c r="N1325" s="11" t="s">
        <v>413</v>
      </c>
      <c r="O1325" s="11">
        <v>112</v>
      </c>
      <c r="P1325" s="11" t="s">
        <v>541</v>
      </c>
      <c r="Q1325" s="11">
        <v>79142828</v>
      </c>
      <c r="R1325" s="11" t="s">
        <v>773</v>
      </c>
      <c r="S1325" s="26">
        <v>7365149</v>
      </c>
      <c r="T1325" s="26"/>
      <c r="U1325" s="26"/>
      <c r="V1325" s="26">
        <v>7365149</v>
      </c>
      <c r="W1325" s="11" t="str">
        <f>VLOOKUP(MONTH(J1325),'PLANO DISPONIBILIDADES 28-04-20'!$W$2:$X$13,2,0)</f>
        <v>DICIEMBRE</v>
      </c>
      <c r="X1325" s="11" t="str">
        <f>VLOOKUP(L1325,'PLANO PREDIS EJECUCIONES'!$J$2:$Y$217,16,0)</f>
        <v>3-3-1-15-07-43-7509-189</v>
      </c>
    </row>
    <row r="1326" spans="1:24" x14ac:dyDescent="0.25">
      <c r="A1326" s="11">
        <v>2018</v>
      </c>
      <c r="B1326" s="11">
        <v>136</v>
      </c>
      <c r="C1326" s="11">
        <v>1</v>
      </c>
      <c r="D1326" s="11" t="s">
        <v>601</v>
      </c>
      <c r="E1326" s="11" t="s">
        <v>890</v>
      </c>
      <c r="F1326" s="11" t="s">
        <v>890</v>
      </c>
      <c r="G1326" s="11" t="s">
        <v>542</v>
      </c>
      <c r="H1326" s="11">
        <v>0</v>
      </c>
      <c r="I1326" s="11">
        <v>830</v>
      </c>
      <c r="J1326" s="225">
        <v>43446</v>
      </c>
      <c r="K1326" s="225">
        <v>43446</v>
      </c>
      <c r="L1326" s="11">
        <v>75</v>
      </c>
      <c r="M1326" s="11">
        <v>96</v>
      </c>
      <c r="N1326" s="11" t="s">
        <v>413</v>
      </c>
      <c r="O1326" s="11">
        <v>76</v>
      </c>
      <c r="P1326" s="11" t="s">
        <v>541</v>
      </c>
      <c r="Q1326" s="11">
        <v>80275225</v>
      </c>
      <c r="R1326" s="11" t="s">
        <v>493</v>
      </c>
      <c r="S1326" s="26">
        <v>10043385</v>
      </c>
      <c r="T1326" s="26"/>
      <c r="U1326" s="26"/>
      <c r="V1326" s="26">
        <v>10043385</v>
      </c>
      <c r="W1326" s="11" t="str">
        <f>VLOOKUP(MONTH(J1326),'PLANO DISPONIBILIDADES 28-04-20'!$W$2:$X$13,2,0)</f>
        <v>DICIEMBRE</v>
      </c>
      <c r="X1326" s="11" t="str">
        <f>VLOOKUP(L1326,'PLANO PREDIS EJECUCIONES'!$J$2:$Y$217,16,0)</f>
        <v>3-3-1-15-07-43-7509-189</v>
      </c>
    </row>
    <row r="1327" spans="1:24" x14ac:dyDescent="0.25">
      <c r="A1327" s="11">
        <v>2018</v>
      </c>
      <c r="B1327" s="11">
        <v>136</v>
      </c>
      <c r="C1327" s="11">
        <v>1</v>
      </c>
      <c r="D1327" s="11" t="s">
        <v>601</v>
      </c>
      <c r="E1327" s="11" t="s">
        <v>890</v>
      </c>
      <c r="F1327" s="11" t="s">
        <v>890</v>
      </c>
      <c r="G1327" s="11" t="s">
        <v>542</v>
      </c>
      <c r="H1327" s="11">
        <v>0</v>
      </c>
      <c r="I1327" s="11">
        <v>831</v>
      </c>
      <c r="J1327" s="225">
        <v>43447</v>
      </c>
      <c r="K1327" s="225">
        <v>43447</v>
      </c>
      <c r="L1327" s="11">
        <v>75</v>
      </c>
      <c r="M1327" s="11">
        <v>96</v>
      </c>
      <c r="N1327" s="11" t="s">
        <v>413</v>
      </c>
      <c r="O1327" s="11">
        <v>76</v>
      </c>
      <c r="P1327" s="11" t="s">
        <v>541</v>
      </c>
      <c r="Q1327" s="11">
        <v>80275225</v>
      </c>
      <c r="R1327" s="11" t="s">
        <v>493</v>
      </c>
      <c r="S1327" s="26">
        <v>8369488</v>
      </c>
      <c r="T1327" s="26"/>
      <c r="U1327" s="26"/>
      <c r="V1327" s="26">
        <v>8369488</v>
      </c>
      <c r="W1327" s="11" t="str">
        <f>VLOOKUP(MONTH(J1327),'PLANO DISPONIBILIDADES 28-04-20'!$W$2:$X$13,2,0)</f>
        <v>DICIEMBRE</v>
      </c>
      <c r="X1327" s="11" t="str">
        <f>VLOOKUP(L1327,'PLANO PREDIS EJECUCIONES'!$J$2:$Y$217,16,0)</f>
        <v>3-3-1-15-07-43-7509-189</v>
      </c>
    </row>
    <row r="1328" spans="1:24" x14ac:dyDescent="0.25">
      <c r="A1328" s="11">
        <v>2018</v>
      </c>
      <c r="B1328" s="11">
        <v>136</v>
      </c>
      <c r="C1328" s="11">
        <v>1</v>
      </c>
      <c r="D1328" s="11" t="s">
        <v>601</v>
      </c>
      <c r="E1328" s="11" t="s">
        <v>890</v>
      </c>
      <c r="F1328" s="11" t="s">
        <v>890</v>
      </c>
      <c r="G1328" s="11" t="s">
        <v>542</v>
      </c>
      <c r="H1328" s="11">
        <v>0</v>
      </c>
      <c r="I1328" s="11">
        <v>833</v>
      </c>
      <c r="J1328" s="225">
        <v>43447</v>
      </c>
      <c r="K1328" s="225">
        <v>43447</v>
      </c>
      <c r="L1328" s="11">
        <v>174</v>
      </c>
      <c r="M1328" s="11">
        <v>189</v>
      </c>
      <c r="N1328" s="11" t="s">
        <v>413</v>
      </c>
      <c r="O1328" s="11">
        <v>115</v>
      </c>
      <c r="P1328" s="11" t="s">
        <v>541</v>
      </c>
      <c r="Q1328" s="11">
        <v>52271366</v>
      </c>
      <c r="R1328" s="11" t="s">
        <v>817</v>
      </c>
      <c r="S1328" s="26">
        <v>5356472</v>
      </c>
      <c r="T1328" s="26"/>
      <c r="U1328" s="26"/>
      <c r="V1328" s="26">
        <v>5356472</v>
      </c>
      <c r="W1328" s="11" t="str">
        <f>VLOOKUP(MONTH(J1328),'PLANO DISPONIBILIDADES 28-04-20'!$W$2:$X$13,2,0)</f>
        <v>DICIEMBRE</v>
      </c>
      <c r="X1328" s="11" t="str">
        <f>VLOOKUP(L1328,'PLANO PREDIS EJECUCIONES'!$J$2:$Y$217,16,0)</f>
        <v>3-3-1-15-07-43-7509-189</v>
      </c>
    </row>
    <row r="1329" spans="1:24" x14ac:dyDescent="0.25">
      <c r="A1329" s="11">
        <v>2018</v>
      </c>
      <c r="B1329" s="11">
        <v>136</v>
      </c>
      <c r="C1329" s="11">
        <v>1</v>
      </c>
      <c r="D1329" s="11" t="s">
        <v>601</v>
      </c>
      <c r="E1329" s="11" t="s">
        <v>890</v>
      </c>
      <c r="F1329" s="11" t="s">
        <v>890</v>
      </c>
      <c r="G1329" s="11" t="s">
        <v>542</v>
      </c>
      <c r="H1329" s="11">
        <v>0</v>
      </c>
      <c r="I1329" s="11">
        <v>853</v>
      </c>
      <c r="J1329" s="225">
        <v>43448</v>
      </c>
      <c r="K1329" s="225">
        <v>43448</v>
      </c>
      <c r="L1329" s="11">
        <v>76</v>
      </c>
      <c r="M1329" s="11">
        <v>106</v>
      </c>
      <c r="N1329" s="11" t="s">
        <v>439</v>
      </c>
      <c r="O1329" s="11">
        <v>79</v>
      </c>
      <c r="P1329" s="11" t="s">
        <v>541</v>
      </c>
      <c r="Q1329" s="11">
        <v>11510504</v>
      </c>
      <c r="R1329" s="11" t="s">
        <v>495</v>
      </c>
      <c r="S1329" s="26">
        <v>3347795</v>
      </c>
      <c r="T1329" s="26"/>
      <c r="U1329" s="26"/>
      <c r="V1329" s="26">
        <v>3347795</v>
      </c>
      <c r="W1329" s="11" t="str">
        <f>VLOOKUP(MONTH(J1329),'PLANO DISPONIBILIDADES 28-04-20'!$W$2:$X$13,2,0)</f>
        <v>DICIEMBRE</v>
      </c>
      <c r="X1329" s="11" t="str">
        <f>VLOOKUP(L1329,'PLANO PREDIS EJECUCIONES'!$J$2:$Y$217,16,0)</f>
        <v>3-3-1-15-07-43-7509-189</v>
      </c>
    </row>
    <row r="1330" spans="1:24" x14ac:dyDescent="0.25">
      <c r="A1330" s="11">
        <v>2018</v>
      </c>
      <c r="B1330" s="11">
        <v>136</v>
      </c>
      <c r="C1330" s="11">
        <v>1</v>
      </c>
      <c r="D1330" s="11" t="s">
        <v>601</v>
      </c>
      <c r="E1330" s="11" t="s">
        <v>890</v>
      </c>
      <c r="F1330" s="11" t="s">
        <v>890</v>
      </c>
      <c r="G1330" s="11" t="s">
        <v>542</v>
      </c>
      <c r="H1330" s="11">
        <v>0</v>
      </c>
      <c r="I1330" s="11">
        <v>854</v>
      </c>
      <c r="J1330" s="225">
        <v>43448</v>
      </c>
      <c r="K1330" s="225">
        <v>43448</v>
      </c>
      <c r="L1330" s="11">
        <v>76</v>
      </c>
      <c r="M1330" s="11">
        <v>106</v>
      </c>
      <c r="N1330" s="11" t="s">
        <v>439</v>
      </c>
      <c r="O1330" s="11">
        <v>79</v>
      </c>
      <c r="P1330" s="11" t="s">
        <v>541</v>
      </c>
      <c r="Q1330" s="11">
        <v>11510504</v>
      </c>
      <c r="R1330" s="11" t="s">
        <v>495</v>
      </c>
      <c r="S1330" s="26">
        <v>1115932</v>
      </c>
      <c r="T1330" s="26"/>
      <c r="U1330" s="26"/>
      <c r="V1330" s="26">
        <v>1115932</v>
      </c>
      <c r="W1330" s="11" t="str">
        <f>VLOOKUP(MONTH(J1330),'PLANO DISPONIBILIDADES 28-04-20'!$W$2:$X$13,2,0)</f>
        <v>DICIEMBRE</v>
      </c>
      <c r="X1330" s="11" t="str">
        <f>VLOOKUP(L1330,'PLANO PREDIS EJECUCIONES'!$J$2:$Y$217,16,0)</f>
        <v>3-3-1-15-07-43-7509-189</v>
      </c>
    </row>
    <row r="1331" spans="1:24" x14ac:dyDescent="0.25">
      <c r="A1331" s="11">
        <v>2018</v>
      </c>
      <c r="B1331" s="11">
        <v>136</v>
      </c>
      <c r="C1331" s="11">
        <v>1</v>
      </c>
      <c r="D1331" s="11" t="s">
        <v>601</v>
      </c>
      <c r="E1331" s="11" t="s">
        <v>890</v>
      </c>
      <c r="F1331" s="11" t="s">
        <v>890</v>
      </c>
      <c r="G1331" s="11" t="s">
        <v>542</v>
      </c>
      <c r="H1331" s="11">
        <v>0</v>
      </c>
      <c r="I1331" s="11">
        <v>857</v>
      </c>
      <c r="J1331" s="225">
        <v>43452</v>
      </c>
      <c r="K1331" s="225">
        <v>43452</v>
      </c>
      <c r="L1331" s="11">
        <v>177</v>
      </c>
      <c r="M1331" s="11">
        <v>153</v>
      </c>
      <c r="N1331" s="11" t="s">
        <v>410</v>
      </c>
      <c r="O1331" s="11">
        <v>31618</v>
      </c>
      <c r="P1331" s="11" t="s">
        <v>543</v>
      </c>
      <c r="Q1331" s="11">
        <v>860001307</v>
      </c>
      <c r="R1331" s="11" t="s">
        <v>819</v>
      </c>
      <c r="S1331" s="26">
        <v>219088421</v>
      </c>
      <c r="T1331" s="26"/>
      <c r="U1331" s="26"/>
      <c r="V1331" s="26">
        <v>219088421</v>
      </c>
      <c r="W1331" s="11" t="str">
        <f>VLOOKUP(MONTH(J1331),'PLANO DISPONIBILIDADES 28-04-20'!$W$2:$X$13,2,0)</f>
        <v>DICIEMBRE</v>
      </c>
      <c r="X1331" s="11" t="str">
        <f>VLOOKUP(L1331,'PLANO PREDIS EJECUCIONES'!$J$2:$Y$217,16,0)</f>
        <v>3-3-1-15-07-43-7509-189</v>
      </c>
    </row>
    <row r="1332" spans="1:24" x14ac:dyDescent="0.25">
      <c r="A1332" s="11">
        <v>2018</v>
      </c>
      <c r="B1332" s="11">
        <v>136</v>
      </c>
      <c r="C1332" s="11">
        <v>1</v>
      </c>
      <c r="D1332" s="11" t="s">
        <v>601</v>
      </c>
      <c r="E1332" s="11" t="s">
        <v>890</v>
      </c>
      <c r="F1332" s="11" t="s">
        <v>890</v>
      </c>
      <c r="G1332" s="11" t="s">
        <v>542</v>
      </c>
      <c r="H1332" s="11">
        <v>0</v>
      </c>
      <c r="I1332" s="11">
        <v>887</v>
      </c>
      <c r="J1332" s="225">
        <v>43461</v>
      </c>
      <c r="K1332" s="225">
        <v>43461</v>
      </c>
      <c r="L1332" s="11">
        <v>174</v>
      </c>
      <c r="M1332" s="11">
        <v>189</v>
      </c>
      <c r="N1332" s="11" t="s">
        <v>413</v>
      </c>
      <c r="O1332" s="11">
        <v>115</v>
      </c>
      <c r="P1332" s="11" t="s">
        <v>541</v>
      </c>
      <c r="Q1332" s="11">
        <v>52271366</v>
      </c>
      <c r="R1332" s="11" t="s">
        <v>817</v>
      </c>
      <c r="S1332" s="26">
        <v>535647</v>
      </c>
      <c r="T1332" s="26"/>
      <c r="U1332" s="26"/>
      <c r="V1332" s="26">
        <v>535647</v>
      </c>
      <c r="W1332" s="11" t="str">
        <f>VLOOKUP(MONTH(J1332),'PLANO DISPONIBILIDADES 28-04-20'!$W$2:$X$13,2,0)</f>
        <v>DICIEMBRE</v>
      </c>
      <c r="X1332" s="11" t="str">
        <f>VLOOKUP(L1332,'PLANO PREDIS EJECUCIONES'!$J$2:$Y$217,16,0)</f>
        <v>3-3-1-15-07-43-7509-189</v>
      </c>
    </row>
    <row r="1333" spans="1:24" x14ac:dyDescent="0.25">
      <c r="A1333" s="11">
        <v>2018</v>
      </c>
      <c r="B1333" s="11">
        <v>136</v>
      </c>
      <c r="C1333" s="11">
        <v>1</v>
      </c>
      <c r="D1333" s="11" t="s">
        <v>601</v>
      </c>
      <c r="E1333" s="11" t="s">
        <v>890</v>
      </c>
      <c r="F1333" s="11" t="s">
        <v>890</v>
      </c>
      <c r="G1333" s="11" t="s">
        <v>542</v>
      </c>
      <c r="H1333" s="11">
        <v>0</v>
      </c>
      <c r="I1333" s="11">
        <v>896</v>
      </c>
      <c r="J1333" s="225">
        <v>43462</v>
      </c>
      <c r="K1333" s="225">
        <v>43462</v>
      </c>
      <c r="L1333" s="11">
        <v>163</v>
      </c>
      <c r="M1333" s="11">
        <v>176</v>
      </c>
      <c r="N1333" s="11" t="s">
        <v>413</v>
      </c>
      <c r="O1333" s="11">
        <v>109</v>
      </c>
      <c r="P1333" s="11" t="s">
        <v>541</v>
      </c>
      <c r="Q1333" s="11">
        <v>7223714</v>
      </c>
      <c r="R1333" s="11" t="s">
        <v>772</v>
      </c>
      <c r="S1333" s="26">
        <v>1964040</v>
      </c>
      <c r="T1333" s="26"/>
      <c r="U1333" s="26"/>
      <c r="V1333" s="26">
        <v>1964040</v>
      </c>
      <c r="W1333" s="11" t="str">
        <f>VLOOKUP(MONTH(J1333),'PLANO DISPONIBILIDADES 28-04-20'!$W$2:$X$13,2,0)</f>
        <v>DICIEMBRE</v>
      </c>
      <c r="X1333" s="11" t="str">
        <f>VLOOKUP(L1333,'PLANO PREDIS EJECUCIONES'!$J$2:$Y$217,16,0)</f>
        <v>3-3-1-15-07-43-7509-189</v>
      </c>
    </row>
    <row r="1334" spans="1:24" x14ac:dyDescent="0.25">
      <c r="A1334" s="11">
        <v>2018</v>
      </c>
      <c r="B1334" s="11">
        <v>136</v>
      </c>
      <c r="C1334" s="11">
        <v>1</v>
      </c>
      <c r="D1334" s="11" t="s">
        <v>601</v>
      </c>
      <c r="E1334" s="11" t="s">
        <v>890</v>
      </c>
      <c r="F1334" s="11" t="s">
        <v>890</v>
      </c>
      <c r="G1334" s="11" t="s">
        <v>542</v>
      </c>
      <c r="H1334" s="11">
        <v>0</v>
      </c>
      <c r="I1334" s="11">
        <v>897</v>
      </c>
      <c r="J1334" s="225">
        <v>43462</v>
      </c>
      <c r="K1334" s="225">
        <v>43462</v>
      </c>
      <c r="L1334" s="11">
        <v>163</v>
      </c>
      <c r="M1334" s="11">
        <v>176</v>
      </c>
      <c r="N1334" s="11" t="s">
        <v>413</v>
      </c>
      <c r="O1334" s="11">
        <v>109</v>
      </c>
      <c r="P1334" s="11" t="s">
        <v>541</v>
      </c>
      <c r="Q1334" s="11">
        <v>7223714</v>
      </c>
      <c r="R1334" s="11" t="s">
        <v>772</v>
      </c>
      <c r="S1334" s="26">
        <v>5356472</v>
      </c>
      <c r="T1334" s="26"/>
      <c r="U1334" s="26"/>
      <c r="V1334" s="26">
        <v>5356472</v>
      </c>
      <c r="W1334" s="11" t="str">
        <f>VLOOKUP(MONTH(J1334),'PLANO DISPONIBILIDADES 28-04-20'!$W$2:$X$13,2,0)</f>
        <v>DICIEMBRE</v>
      </c>
      <c r="X1334" s="11" t="str">
        <f>VLOOKUP(L1334,'PLANO PREDIS EJECUCIONES'!$J$2:$Y$217,16,0)</f>
        <v>3-3-1-15-07-43-7509-189</v>
      </c>
    </row>
    <row r="1335" spans="1:24" x14ac:dyDescent="0.25">
      <c r="A1335" s="11">
        <v>2018</v>
      </c>
      <c r="B1335" s="11">
        <v>136</v>
      </c>
      <c r="C1335" s="11">
        <v>1</v>
      </c>
      <c r="D1335" s="11" t="s">
        <v>601</v>
      </c>
      <c r="E1335" s="11" t="s">
        <v>890</v>
      </c>
      <c r="F1335" s="11" t="s">
        <v>890</v>
      </c>
      <c r="G1335" s="11" t="s">
        <v>542</v>
      </c>
      <c r="H1335" s="11">
        <v>0</v>
      </c>
      <c r="I1335" s="11">
        <v>898</v>
      </c>
      <c r="J1335" s="225">
        <v>43462</v>
      </c>
      <c r="K1335" s="225">
        <v>43462</v>
      </c>
      <c r="L1335" s="11">
        <v>163</v>
      </c>
      <c r="M1335" s="11">
        <v>176</v>
      </c>
      <c r="N1335" s="11" t="s">
        <v>413</v>
      </c>
      <c r="O1335" s="11">
        <v>109</v>
      </c>
      <c r="P1335" s="11" t="s">
        <v>541</v>
      </c>
      <c r="Q1335" s="11">
        <v>7223714</v>
      </c>
      <c r="R1335" s="11" t="s">
        <v>772</v>
      </c>
      <c r="S1335" s="26">
        <v>5356472</v>
      </c>
      <c r="T1335" s="26"/>
      <c r="U1335" s="26"/>
      <c r="V1335" s="26">
        <v>5356472</v>
      </c>
      <c r="W1335" s="11" t="str">
        <f>VLOOKUP(MONTH(J1335),'PLANO DISPONIBILIDADES 28-04-20'!$W$2:$X$13,2,0)</f>
        <v>DICIEMBRE</v>
      </c>
      <c r="X1335" s="11" t="str">
        <f>VLOOKUP(L1335,'PLANO PREDIS EJECUCIONES'!$J$2:$Y$217,16,0)</f>
        <v>3-3-1-15-07-43-7509-189</v>
      </c>
    </row>
    <row r="1336" spans="1:24" x14ac:dyDescent="0.25">
      <c r="A1336" s="11">
        <v>2018</v>
      </c>
      <c r="B1336" s="11">
        <v>136</v>
      </c>
      <c r="C1336" s="11">
        <v>1</v>
      </c>
      <c r="D1336" s="11" t="s">
        <v>601</v>
      </c>
      <c r="E1336" s="11" t="s">
        <v>890</v>
      </c>
      <c r="F1336" s="11" t="s">
        <v>890</v>
      </c>
      <c r="G1336" s="11" t="s">
        <v>542</v>
      </c>
      <c r="H1336" s="11">
        <v>0</v>
      </c>
      <c r="I1336" s="11">
        <v>931</v>
      </c>
      <c r="J1336" s="225">
        <v>43465</v>
      </c>
      <c r="K1336" s="225">
        <v>43465</v>
      </c>
      <c r="L1336" s="11">
        <v>77</v>
      </c>
      <c r="M1336" s="11">
        <v>97</v>
      </c>
      <c r="N1336" s="11" t="s">
        <v>413</v>
      </c>
      <c r="O1336" s="11">
        <v>77</v>
      </c>
      <c r="P1336" s="11" t="s">
        <v>541</v>
      </c>
      <c r="Q1336" s="11">
        <v>79378565</v>
      </c>
      <c r="R1336" s="11" t="s">
        <v>496</v>
      </c>
      <c r="S1336" s="26">
        <v>6026031</v>
      </c>
      <c r="T1336" s="26"/>
      <c r="U1336" s="26"/>
      <c r="V1336" s="26">
        <v>6026031</v>
      </c>
      <c r="W1336" s="11" t="str">
        <f>VLOOKUP(MONTH(J1336),'PLANO DISPONIBILIDADES 28-04-20'!$W$2:$X$13,2,0)</f>
        <v>DICIEMBRE</v>
      </c>
      <c r="X1336" s="11" t="str">
        <f>VLOOKUP(L1336,'PLANO PREDIS EJECUCIONES'!$J$2:$Y$217,16,0)</f>
        <v>3-3-1-15-07-43-7509-189</v>
      </c>
    </row>
    <row r="1337" spans="1:24" x14ac:dyDescent="0.25">
      <c r="A1337" s="11">
        <v>2018</v>
      </c>
      <c r="B1337" s="11">
        <v>136</v>
      </c>
      <c r="C1337" s="11">
        <v>1</v>
      </c>
      <c r="D1337" s="11" t="s">
        <v>601</v>
      </c>
      <c r="E1337" s="11" t="s">
        <v>890</v>
      </c>
      <c r="F1337" s="11" t="s">
        <v>890</v>
      </c>
      <c r="G1337" s="11" t="s">
        <v>542</v>
      </c>
      <c r="H1337" s="11">
        <v>0</v>
      </c>
      <c r="I1337" s="11">
        <v>940</v>
      </c>
      <c r="J1337" s="225">
        <v>43465</v>
      </c>
      <c r="K1337" s="225">
        <v>43465</v>
      </c>
      <c r="L1337" s="11">
        <v>171</v>
      </c>
      <c r="M1337" s="11">
        <v>175</v>
      </c>
      <c r="N1337" s="11" t="s">
        <v>413</v>
      </c>
      <c r="O1337" s="11">
        <v>112</v>
      </c>
      <c r="P1337" s="11" t="s">
        <v>541</v>
      </c>
      <c r="Q1337" s="11">
        <v>79142828</v>
      </c>
      <c r="R1337" s="11" t="s">
        <v>773</v>
      </c>
      <c r="S1337" s="26">
        <v>7365149</v>
      </c>
      <c r="T1337" s="26"/>
      <c r="U1337" s="26"/>
      <c r="V1337" s="26">
        <v>7365149</v>
      </c>
      <c r="W1337" s="11" t="str">
        <f>VLOOKUP(MONTH(J1337),'PLANO DISPONIBILIDADES 28-04-20'!$W$2:$X$13,2,0)</f>
        <v>DICIEMBRE</v>
      </c>
      <c r="X1337" s="11" t="str">
        <f>VLOOKUP(L1337,'PLANO PREDIS EJECUCIONES'!$J$2:$Y$217,16,0)</f>
        <v>3-3-1-15-07-43-7509-189</v>
      </c>
    </row>
    <row r="1338" spans="1:24" x14ac:dyDescent="0.25">
      <c r="A1338" s="11">
        <v>2018</v>
      </c>
      <c r="B1338" s="11">
        <v>136</v>
      </c>
      <c r="C1338" s="11">
        <v>1</v>
      </c>
      <c r="D1338" s="11" t="s">
        <v>601</v>
      </c>
      <c r="E1338" s="11" t="s">
        <v>890</v>
      </c>
      <c r="F1338" s="11" t="s">
        <v>890</v>
      </c>
      <c r="G1338" s="11" t="s">
        <v>542</v>
      </c>
      <c r="H1338" s="11">
        <v>0</v>
      </c>
      <c r="I1338" s="11">
        <v>951</v>
      </c>
      <c r="J1338" s="225">
        <v>43465</v>
      </c>
      <c r="K1338" s="225">
        <v>43465</v>
      </c>
      <c r="L1338" s="11">
        <v>157</v>
      </c>
      <c r="M1338" s="11">
        <v>174</v>
      </c>
      <c r="N1338" s="11" t="s">
        <v>413</v>
      </c>
      <c r="O1338" s="11">
        <v>106</v>
      </c>
      <c r="P1338" s="11" t="s">
        <v>541</v>
      </c>
      <c r="Q1338" s="11">
        <v>19269521</v>
      </c>
      <c r="R1338" s="11" t="s">
        <v>771</v>
      </c>
      <c r="S1338" s="26">
        <v>7365149</v>
      </c>
      <c r="T1338" s="26"/>
      <c r="U1338" s="26"/>
      <c r="V1338" s="26">
        <v>7365149</v>
      </c>
      <c r="W1338" s="11" t="str">
        <f>VLOOKUP(MONTH(J1338),'PLANO DISPONIBILIDADES 28-04-20'!$W$2:$X$13,2,0)</f>
        <v>DICIEMBRE</v>
      </c>
      <c r="X1338" s="11" t="str">
        <f>VLOOKUP(L1338,'PLANO PREDIS EJECUCIONES'!$J$2:$Y$217,16,0)</f>
        <v>3-3-1-15-07-43-7509-189</v>
      </c>
    </row>
    <row r="1339" spans="1:24" x14ac:dyDescent="0.25">
      <c r="A1339" s="11">
        <v>2018</v>
      </c>
      <c r="B1339" s="11">
        <v>136</v>
      </c>
      <c r="C1339" s="11">
        <v>1</v>
      </c>
      <c r="D1339" s="11" t="s">
        <v>601</v>
      </c>
      <c r="E1339" s="11" t="s">
        <v>890</v>
      </c>
      <c r="F1339" s="11" t="s">
        <v>890</v>
      </c>
      <c r="G1339" s="11" t="s">
        <v>542</v>
      </c>
      <c r="H1339" s="11">
        <v>0</v>
      </c>
      <c r="I1339" s="11">
        <v>952</v>
      </c>
      <c r="J1339" s="225">
        <v>43465</v>
      </c>
      <c r="K1339" s="225">
        <v>43465</v>
      </c>
      <c r="L1339" s="11">
        <v>156</v>
      </c>
      <c r="M1339" s="11">
        <v>173</v>
      </c>
      <c r="N1339" s="11" t="s">
        <v>413</v>
      </c>
      <c r="O1339" s="11">
        <v>107</v>
      </c>
      <c r="P1339" s="11" t="s">
        <v>541</v>
      </c>
      <c r="Q1339" s="11">
        <v>52058908</v>
      </c>
      <c r="R1339" s="11" t="s">
        <v>770</v>
      </c>
      <c r="S1339" s="26">
        <v>8034000</v>
      </c>
      <c r="T1339" s="26"/>
      <c r="U1339" s="26"/>
      <c r="V1339" s="26">
        <v>8034000</v>
      </c>
      <c r="W1339" s="11" t="str">
        <f>VLOOKUP(MONTH(J1339),'PLANO DISPONIBILIDADES 28-04-20'!$W$2:$X$13,2,0)</f>
        <v>DICIEMBRE</v>
      </c>
      <c r="X1339" s="11" t="str">
        <f>VLOOKUP(L1339,'PLANO PREDIS EJECUCIONES'!$J$2:$Y$217,16,0)</f>
        <v>3-3-1-15-07-43-7509-189</v>
      </c>
    </row>
  </sheetData>
  <autoFilter ref="A1:BF1242"/>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filterMode="1"/>
  <dimension ref="A1:Y735"/>
  <sheetViews>
    <sheetView topLeftCell="I74" zoomScale="115" zoomScaleNormal="115" workbookViewId="0">
      <pane ySplit="7245" topLeftCell="A575"/>
      <selection activeCell="U2" sqref="U2:U81"/>
      <selection pane="bottomLeft" activeCell="L581" sqref="L581"/>
    </sheetView>
  </sheetViews>
  <sheetFormatPr baseColWidth="10" defaultRowHeight="15" x14ac:dyDescent="0.25"/>
  <cols>
    <col min="1" max="1" width="2.7109375" style="11" customWidth="1"/>
    <col min="2" max="2" width="3.42578125" style="11" customWidth="1"/>
    <col min="3" max="3" width="2.42578125" style="11" customWidth="1"/>
    <col min="4" max="4" width="2.5703125" style="11" customWidth="1"/>
    <col min="5" max="5" width="2" style="11" customWidth="1"/>
    <col min="6" max="6" width="4.28515625" style="11" customWidth="1"/>
    <col min="7" max="7" width="22.42578125" style="11" customWidth="1"/>
    <col min="8" max="9" width="20.5703125" style="11" customWidth="1"/>
    <col min="10" max="10" width="11" style="12"/>
    <col min="11" max="11" width="13.42578125" style="11" bestFit="1" customWidth="1"/>
    <col min="12" max="12" width="29.85546875" style="11" customWidth="1"/>
    <col min="13" max="13" width="7.85546875" style="11" customWidth="1"/>
    <col min="14" max="14" width="20" style="11" customWidth="1"/>
    <col min="15" max="15" width="13.85546875" style="11" customWidth="1"/>
    <col min="16" max="16" width="12.42578125" style="11" customWidth="1"/>
    <col min="17" max="17" width="17.7109375" style="11" customWidth="1"/>
    <col min="18" max="18" width="15.140625" style="11" customWidth="1"/>
    <col min="19" max="19" width="13.85546875" style="11" customWidth="1"/>
    <col min="20" max="20" width="7.5703125" style="11" customWidth="1"/>
    <col min="21" max="21" width="25.7109375" style="4" customWidth="1"/>
    <col min="22" max="22" width="15" style="4" bestFit="1" customWidth="1"/>
    <col min="23" max="23" width="19.7109375" style="4" bestFit="1" customWidth="1"/>
    <col min="25" max="25" width="23.42578125" bestFit="1" customWidth="1"/>
  </cols>
  <sheetData>
    <row r="1" spans="1:25" s="8" customFormat="1" x14ac:dyDescent="0.25">
      <c r="A1" s="111" t="s">
        <v>81</v>
      </c>
      <c r="B1" s="111" t="s">
        <v>0</v>
      </c>
      <c r="C1" s="111" t="s">
        <v>1</v>
      </c>
      <c r="D1" s="111" t="s">
        <v>2</v>
      </c>
      <c r="E1" s="111" t="s">
        <v>3</v>
      </c>
      <c r="F1" s="111" t="s">
        <v>4</v>
      </c>
      <c r="G1" s="111" t="s">
        <v>5</v>
      </c>
      <c r="H1" s="111" t="s">
        <v>6</v>
      </c>
      <c r="I1" s="111" t="s">
        <v>7</v>
      </c>
      <c r="J1" s="111" t="s">
        <v>8</v>
      </c>
      <c r="K1" s="111" t="s">
        <v>9</v>
      </c>
      <c r="L1" s="111" t="s">
        <v>10</v>
      </c>
      <c r="M1" s="111" t="s">
        <v>11</v>
      </c>
      <c r="N1" s="111" t="s">
        <v>12</v>
      </c>
      <c r="O1" s="111" t="s">
        <v>13</v>
      </c>
      <c r="P1" s="111" t="s">
        <v>14</v>
      </c>
      <c r="Q1" s="111" t="s">
        <v>15</v>
      </c>
      <c r="R1" s="111" t="s">
        <v>16</v>
      </c>
      <c r="S1" s="111" t="s">
        <v>17</v>
      </c>
      <c r="T1" s="111" t="s">
        <v>18</v>
      </c>
      <c r="U1" s="246" t="s">
        <v>19</v>
      </c>
      <c r="V1" s="246" t="s">
        <v>20</v>
      </c>
      <c r="W1" s="246" t="s">
        <v>21</v>
      </c>
      <c r="X1" s="8" t="s">
        <v>502</v>
      </c>
      <c r="Y1" s="8" t="s">
        <v>22</v>
      </c>
    </row>
    <row r="2" spans="1:25" x14ac:dyDescent="0.25">
      <c r="A2" s="11">
        <v>2018</v>
      </c>
      <c r="B2" s="11">
        <v>136</v>
      </c>
      <c r="C2" s="11">
        <v>1</v>
      </c>
      <c r="D2" s="1">
        <v>43101</v>
      </c>
      <c r="E2" s="1">
        <v>43465</v>
      </c>
      <c r="F2" s="1">
        <v>43465</v>
      </c>
      <c r="G2" s="11" t="s">
        <v>337</v>
      </c>
      <c r="H2" s="11" t="s">
        <v>338</v>
      </c>
      <c r="I2" s="11">
        <v>115</v>
      </c>
      <c r="J2" s="11">
        <v>114</v>
      </c>
      <c r="K2" s="1">
        <v>43248</v>
      </c>
      <c r="L2" s="11" t="s">
        <v>647</v>
      </c>
      <c r="M2" s="11">
        <v>12</v>
      </c>
      <c r="N2" s="11" t="s">
        <v>491</v>
      </c>
      <c r="O2" s="11">
        <v>88</v>
      </c>
      <c r="P2" s="1">
        <v>43248</v>
      </c>
      <c r="Q2" s="11" t="s">
        <v>136</v>
      </c>
      <c r="R2" s="11">
        <v>250000000</v>
      </c>
      <c r="S2" s="11">
        <v>7459948</v>
      </c>
      <c r="T2" s="11">
        <v>0</v>
      </c>
      <c r="U2" s="11">
        <v>242540052</v>
      </c>
      <c r="V2" s="11">
        <v>242540052</v>
      </c>
      <c r="W2" s="11">
        <v>0</v>
      </c>
      <c r="X2" s="11" t="str">
        <f>VLOOKUP(MONTH(K2),'PLANO DISPONIBILIDADES 28-04-20'!$W$2:$X$13,2,0)</f>
        <v>MAYO</v>
      </c>
      <c r="Y2" t="str">
        <f>G2</f>
        <v>3-3-1-15-07-43-7501-191</v>
      </c>
    </row>
    <row r="3" spans="1:25" hidden="1" x14ac:dyDescent="0.25">
      <c r="A3" s="11">
        <v>2018</v>
      </c>
      <c r="B3" s="11">
        <v>136</v>
      </c>
      <c r="C3" s="11">
        <v>1</v>
      </c>
      <c r="D3" s="1">
        <v>43101</v>
      </c>
      <c r="E3" s="1">
        <v>43465</v>
      </c>
      <c r="F3" s="1">
        <v>43465</v>
      </c>
      <c r="G3" s="11" t="s">
        <v>317</v>
      </c>
      <c r="H3" s="11" t="s">
        <v>318</v>
      </c>
      <c r="I3" s="11">
        <v>211</v>
      </c>
      <c r="J3" s="11">
        <v>209</v>
      </c>
      <c r="K3" s="1">
        <v>43441</v>
      </c>
      <c r="L3" s="11" t="s">
        <v>649</v>
      </c>
      <c r="M3" s="11">
        <v>4</v>
      </c>
      <c r="N3" s="11" t="s">
        <v>410</v>
      </c>
      <c r="O3" s="11">
        <v>87</v>
      </c>
      <c r="P3" s="1">
        <v>43244</v>
      </c>
      <c r="Q3" s="11" t="s">
        <v>796</v>
      </c>
      <c r="R3" s="11">
        <v>14223308</v>
      </c>
      <c r="S3" s="11">
        <v>0</v>
      </c>
      <c r="T3" s="11">
        <v>0</v>
      </c>
      <c r="U3" s="11">
        <v>14223308</v>
      </c>
      <c r="V3" s="11">
        <v>0</v>
      </c>
      <c r="W3" s="11">
        <v>14223308</v>
      </c>
      <c r="X3" s="11" t="str">
        <f>VLOOKUP(MONTH(K3),'PLANO DISPONIBILIDADES 28-04-20'!$W$2:$X$13,2,0)</f>
        <v>DICIEMBRE</v>
      </c>
      <c r="Y3" s="11" t="str">
        <f t="shared" ref="Y3:Y66" si="0">G3</f>
        <v>3-1-2-01-02-00-0000-00</v>
      </c>
    </row>
    <row r="4" spans="1:25" hidden="1" x14ac:dyDescent="0.25">
      <c r="A4" s="11">
        <v>2018</v>
      </c>
      <c r="B4" s="11">
        <v>136</v>
      </c>
      <c r="C4" s="11">
        <v>1</v>
      </c>
      <c r="D4" s="1">
        <v>43101</v>
      </c>
      <c r="E4" s="1">
        <v>43465</v>
      </c>
      <c r="F4" s="1">
        <v>43465</v>
      </c>
      <c r="G4" s="11" t="s">
        <v>524</v>
      </c>
      <c r="H4" s="11" t="s">
        <v>525</v>
      </c>
      <c r="I4" s="11">
        <v>215</v>
      </c>
      <c r="J4" s="11">
        <v>206</v>
      </c>
      <c r="K4" s="1">
        <v>43440</v>
      </c>
      <c r="L4" s="11" t="s">
        <v>875</v>
      </c>
      <c r="M4" s="11">
        <v>38</v>
      </c>
      <c r="N4" s="11" t="s">
        <v>876</v>
      </c>
      <c r="O4" s="11">
        <v>1010631</v>
      </c>
      <c r="P4" s="1">
        <v>43382</v>
      </c>
      <c r="Q4" s="11" t="s">
        <v>803</v>
      </c>
      <c r="R4" s="11">
        <v>4501077</v>
      </c>
      <c r="S4" s="11">
        <v>0</v>
      </c>
      <c r="T4" s="11">
        <v>0</v>
      </c>
      <c r="U4" s="11">
        <v>4501077</v>
      </c>
      <c r="V4" s="11">
        <v>4501077</v>
      </c>
      <c r="W4" s="11">
        <v>0</v>
      </c>
      <c r="X4" s="11" t="str">
        <f>VLOOKUP(MONTH(K4),'PLANO DISPONIBILIDADES 28-04-20'!$W$2:$X$13,2,0)</f>
        <v>DICIEMBRE</v>
      </c>
      <c r="Y4" s="11" t="str">
        <f t="shared" si="0"/>
        <v>3-1-2-02-06-01-0000-00</v>
      </c>
    </row>
    <row r="5" spans="1:25" hidden="1" x14ac:dyDescent="0.25">
      <c r="A5" s="11">
        <v>2018</v>
      </c>
      <c r="B5" s="11">
        <v>136</v>
      </c>
      <c r="C5" s="11">
        <v>1</v>
      </c>
      <c r="D5" s="1">
        <v>43101</v>
      </c>
      <c r="E5" s="1">
        <v>43465</v>
      </c>
      <c r="F5" s="1">
        <v>43465</v>
      </c>
      <c r="G5" s="11" t="s">
        <v>668</v>
      </c>
      <c r="H5" s="11" t="s">
        <v>669</v>
      </c>
      <c r="I5" s="11">
        <v>143</v>
      </c>
      <c r="J5" s="11">
        <v>127</v>
      </c>
      <c r="K5" s="1">
        <v>43300</v>
      </c>
      <c r="L5" s="11" t="s">
        <v>700</v>
      </c>
      <c r="M5" s="11">
        <v>12</v>
      </c>
      <c r="N5" s="11" t="s">
        <v>491</v>
      </c>
      <c r="O5" s="11">
        <v>94</v>
      </c>
      <c r="P5" s="1">
        <v>43300</v>
      </c>
      <c r="Q5" s="11" t="s">
        <v>671</v>
      </c>
      <c r="R5" s="11">
        <v>32744512</v>
      </c>
      <c r="S5" s="11">
        <v>0</v>
      </c>
      <c r="T5" s="11">
        <v>0</v>
      </c>
      <c r="U5" s="11">
        <v>32744512</v>
      </c>
      <c r="V5" s="11">
        <v>32744512</v>
      </c>
      <c r="W5" s="11">
        <v>0</v>
      </c>
      <c r="X5" s="11" t="str">
        <f>VLOOKUP(MONTH(K5),'PLANO DISPONIBILIDADES 28-04-20'!$W$2:$X$13,2,0)</f>
        <v>JULIO</v>
      </c>
      <c r="Y5" s="11" t="str">
        <f t="shared" si="0"/>
        <v>3-1-2-02-09-01-0000-00</v>
      </c>
    </row>
    <row r="6" spans="1:25" hidden="1" x14ac:dyDescent="0.25">
      <c r="A6" s="11">
        <v>2018</v>
      </c>
      <c r="B6" s="11">
        <v>136</v>
      </c>
      <c r="C6" s="11">
        <v>1</v>
      </c>
      <c r="D6" s="1">
        <v>43101</v>
      </c>
      <c r="E6" s="1">
        <v>43465</v>
      </c>
      <c r="F6" s="1">
        <v>43465</v>
      </c>
      <c r="G6" s="11" t="s">
        <v>668</v>
      </c>
      <c r="H6" s="11" t="s">
        <v>669</v>
      </c>
      <c r="I6" s="11">
        <v>156</v>
      </c>
      <c r="J6" s="11">
        <v>173</v>
      </c>
      <c r="K6" s="1">
        <v>43375</v>
      </c>
      <c r="L6" s="11" t="s">
        <v>811</v>
      </c>
      <c r="M6" s="11">
        <v>148</v>
      </c>
      <c r="N6" s="11" t="s">
        <v>439</v>
      </c>
      <c r="O6" s="11">
        <v>114</v>
      </c>
      <c r="P6" s="1">
        <v>43375</v>
      </c>
      <c r="Q6" s="11" t="s">
        <v>703</v>
      </c>
      <c r="R6" s="11">
        <v>154490000</v>
      </c>
      <c r="S6" s="11">
        <v>0</v>
      </c>
      <c r="T6" s="11">
        <v>0</v>
      </c>
      <c r="U6" s="11">
        <v>154490000</v>
      </c>
      <c r="V6" s="11">
        <v>93290000</v>
      </c>
      <c r="W6" s="11">
        <v>61200000</v>
      </c>
      <c r="X6" s="11" t="str">
        <f>VLOOKUP(MONTH(K6),'PLANO DISPONIBILIDADES 28-04-20'!$W$2:$X$13,2,0)</f>
        <v>OCTUBRE</v>
      </c>
      <c r="Y6" s="11" t="str">
        <f t="shared" si="0"/>
        <v>3-1-2-02-09-01-0000-00</v>
      </c>
    </row>
    <row r="7" spans="1:25" hidden="1" x14ac:dyDescent="0.25">
      <c r="A7" s="11">
        <v>2018</v>
      </c>
      <c r="B7" s="11">
        <v>136</v>
      </c>
      <c r="C7" s="11">
        <v>1</v>
      </c>
      <c r="D7" s="1">
        <v>43101</v>
      </c>
      <c r="E7" s="1">
        <v>43465</v>
      </c>
      <c r="F7" s="1">
        <v>43465</v>
      </c>
      <c r="G7" s="11" t="s">
        <v>333</v>
      </c>
      <c r="H7" s="11" t="s">
        <v>334</v>
      </c>
      <c r="I7" s="11">
        <v>144</v>
      </c>
      <c r="J7" s="11">
        <v>128</v>
      </c>
      <c r="K7" s="1">
        <v>43300</v>
      </c>
      <c r="L7" s="11" t="s">
        <v>700</v>
      </c>
      <c r="M7" s="11">
        <v>12</v>
      </c>
      <c r="N7" s="11" t="s">
        <v>491</v>
      </c>
      <c r="O7" s="11">
        <v>94</v>
      </c>
      <c r="P7" s="1">
        <v>43300</v>
      </c>
      <c r="Q7" s="11" t="s">
        <v>671</v>
      </c>
      <c r="R7" s="11">
        <v>185255488</v>
      </c>
      <c r="S7" s="11">
        <v>9272</v>
      </c>
      <c r="T7" s="11">
        <v>0</v>
      </c>
      <c r="U7" s="11">
        <v>185246216</v>
      </c>
      <c r="V7" s="11">
        <v>185246216</v>
      </c>
      <c r="W7" s="11">
        <v>0</v>
      </c>
      <c r="X7" s="11" t="str">
        <f>VLOOKUP(MONTH(K7),'PLANO DISPONIBILIDADES 28-04-20'!$W$2:$X$13,2,0)</f>
        <v>JULIO</v>
      </c>
      <c r="Y7" s="11" t="str">
        <f t="shared" si="0"/>
        <v>3-1-2-02-10-00-0000-00</v>
      </c>
    </row>
    <row r="8" spans="1:25" hidden="1" x14ac:dyDescent="0.25">
      <c r="A8" s="11">
        <v>2018</v>
      </c>
      <c r="B8" s="11">
        <v>136</v>
      </c>
      <c r="C8" s="11">
        <v>1</v>
      </c>
      <c r="D8" s="1">
        <v>43101</v>
      </c>
      <c r="E8" s="1">
        <v>43465</v>
      </c>
      <c r="F8" s="1">
        <v>43465</v>
      </c>
      <c r="G8" s="11" t="s">
        <v>381</v>
      </c>
      <c r="H8" s="11" t="s">
        <v>382</v>
      </c>
      <c r="I8" s="11">
        <v>74</v>
      </c>
      <c r="J8" s="11">
        <v>64</v>
      </c>
      <c r="K8" s="1">
        <v>43126</v>
      </c>
      <c r="L8" s="11" t="s">
        <v>409</v>
      </c>
      <c r="M8" s="11">
        <v>4</v>
      </c>
      <c r="N8" s="11" t="s">
        <v>410</v>
      </c>
      <c r="O8" s="11">
        <v>68</v>
      </c>
      <c r="P8" s="1">
        <v>43125</v>
      </c>
      <c r="Q8" s="11" t="s">
        <v>411</v>
      </c>
      <c r="R8" s="11">
        <v>150038219</v>
      </c>
      <c r="S8" s="11">
        <v>0</v>
      </c>
      <c r="T8" s="11">
        <v>0</v>
      </c>
      <c r="U8" s="11">
        <v>150038219</v>
      </c>
      <c r="V8" s="11">
        <v>150038219</v>
      </c>
      <c r="W8" s="11">
        <v>0</v>
      </c>
      <c r="X8" s="11" t="str">
        <f>VLOOKUP(MONTH(K8),'PLANO DISPONIBILIDADES 28-04-20'!$W$2:$X$13,2,0)</f>
        <v>ENERO</v>
      </c>
      <c r="Y8" s="11" t="str">
        <f t="shared" si="0"/>
        <v>3-3-1-15-07-43-7508-191</v>
      </c>
    </row>
    <row r="9" spans="1:25" hidden="1" x14ac:dyDescent="0.25">
      <c r="A9" s="11">
        <v>2018</v>
      </c>
      <c r="B9" s="11">
        <v>136</v>
      </c>
      <c r="C9" s="11">
        <v>1</v>
      </c>
      <c r="D9" s="1">
        <v>43101</v>
      </c>
      <c r="E9" s="1">
        <v>43465</v>
      </c>
      <c r="F9" s="1">
        <v>43465</v>
      </c>
      <c r="G9" s="11" t="s">
        <v>381</v>
      </c>
      <c r="H9" s="11" t="s">
        <v>382</v>
      </c>
      <c r="I9" s="11">
        <v>74</v>
      </c>
      <c r="J9" s="11">
        <v>65</v>
      </c>
      <c r="K9" s="1">
        <v>43126</v>
      </c>
      <c r="L9" s="11" t="s">
        <v>409</v>
      </c>
      <c r="M9" s="11">
        <v>4</v>
      </c>
      <c r="N9" s="11" t="s">
        <v>410</v>
      </c>
      <c r="O9" s="11">
        <v>74</v>
      </c>
      <c r="P9" s="1">
        <v>43126</v>
      </c>
      <c r="Q9" s="11" t="s">
        <v>399</v>
      </c>
      <c r="R9" s="11">
        <v>215014948</v>
      </c>
      <c r="S9" s="11">
        <v>0</v>
      </c>
      <c r="T9" s="11">
        <v>0</v>
      </c>
      <c r="U9" s="11">
        <v>215014948</v>
      </c>
      <c r="V9" s="11">
        <v>215014948</v>
      </c>
      <c r="W9" s="11">
        <v>0</v>
      </c>
      <c r="X9" s="11" t="str">
        <f>VLOOKUP(MONTH(K9),'PLANO DISPONIBILIDADES 28-04-20'!$W$2:$X$13,2,0)</f>
        <v>ENERO</v>
      </c>
      <c r="Y9" s="11" t="str">
        <f t="shared" si="0"/>
        <v>3-3-1-15-07-43-7508-191</v>
      </c>
    </row>
    <row r="10" spans="1:25" hidden="1" x14ac:dyDescent="0.25">
      <c r="A10" s="11">
        <v>2018</v>
      </c>
      <c r="B10" s="11">
        <v>136</v>
      </c>
      <c r="C10" s="11">
        <v>1</v>
      </c>
      <c r="D10" s="1">
        <v>43101</v>
      </c>
      <c r="E10" s="1">
        <v>43465</v>
      </c>
      <c r="F10" s="1">
        <v>43465</v>
      </c>
      <c r="G10" s="11" t="s">
        <v>663</v>
      </c>
      <c r="H10" s="11" t="s">
        <v>664</v>
      </c>
      <c r="I10" s="11">
        <v>138</v>
      </c>
      <c r="J10" s="11">
        <v>124</v>
      </c>
      <c r="K10" s="1">
        <v>43287</v>
      </c>
      <c r="L10" s="11" t="s">
        <v>686</v>
      </c>
      <c r="M10" s="11">
        <v>19</v>
      </c>
      <c r="N10" s="11" t="s">
        <v>687</v>
      </c>
      <c r="O10" s="11">
        <v>92</v>
      </c>
      <c r="P10" s="1">
        <v>43287</v>
      </c>
      <c r="Q10" s="11" t="s">
        <v>665</v>
      </c>
      <c r="R10" s="11">
        <v>7864977</v>
      </c>
      <c r="S10" s="11">
        <v>0</v>
      </c>
      <c r="T10" s="11">
        <v>0</v>
      </c>
      <c r="U10" s="11">
        <v>7864977</v>
      </c>
      <c r="V10" s="11">
        <v>7864977</v>
      </c>
      <c r="W10" s="11">
        <v>0</v>
      </c>
      <c r="X10" s="11" t="str">
        <f>VLOOKUP(MONTH(K10),'PLANO DISPONIBILIDADES 28-04-20'!$W$2:$X$13,2,0)</f>
        <v>JULIO</v>
      </c>
      <c r="Y10" s="11" t="str">
        <f t="shared" si="0"/>
        <v>3-1-2-01-01-00-0000-00</v>
      </c>
    </row>
    <row r="11" spans="1:25" hidden="1" x14ac:dyDescent="0.25">
      <c r="A11" s="11">
        <v>2018</v>
      </c>
      <c r="B11" s="11">
        <v>136</v>
      </c>
      <c r="C11" s="11">
        <v>1</v>
      </c>
      <c r="D11" s="1">
        <v>43101</v>
      </c>
      <c r="E11" s="1">
        <v>43465</v>
      </c>
      <c r="F11" s="1">
        <v>43465</v>
      </c>
      <c r="G11" s="11" t="s">
        <v>317</v>
      </c>
      <c r="H11" s="11" t="s">
        <v>318</v>
      </c>
      <c r="I11" s="11">
        <v>92</v>
      </c>
      <c r="J11" s="11">
        <v>130</v>
      </c>
      <c r="K11" s="1">
        <v>43312</v>
      </c>
      <c r="L11" s="11" t="s">
        <v>708</v>
      </c>
      <c r="M11" s="11">
        <v>12</v>
      </c>
      <c r="N11" s="11" t="s">
        <v>491</v>
      </c>
      <c r="O11" s="11">
        <v>95</v>
      </c>
      <c r="P11" s="1">
        <v>43312</v>
      </c>
      <c r="Q11" s="11" t="s">
        <v>320</v>
      </c>
      <c r="R11" s="11">
        <v>2000000</v>
      </c>
      <c r="S11" s="11">
        <v>0</v>
      </c>
      <c r="T11" s="11">
        <v>0</v>
      </c>
      <c r="U11" s="11">
        <v>2000000</v>
      </c>
      <c r="V11" s="11">
        <v>374850</v>
      </c>
      <c r="W11" s="11">
        <v>1625150</v>
      </c>
      <c r="X11" s="11" t="str">
        <f>VLOOKUP(MONTH(K11),'PLANO DISPONIBILIDADES 28-04-20'!$W$2:$X$13,2,0)</f>
        <v>JULIO</v>
      </c>
      <c r="Y11" s="11" t="str">
        <f t="shared" si="0"/>
        <v>3-1-2-01-02-00-0000-00</v>
      </c>
    </row>
    <row r="12" spans="1:25" hidden="1" x14ac:dyDescent="0.25">
      <c r="A12" s="11">
        <v>2018</v>
      </c>
      <c r="B12" s="11">
        <v>136</v>
      </c>
      <c r="C12" s="11">
        <v>1</v>
      </c>
      <c r="D12" s="1">
        <v>43101</v>
      </c>
      <c r="E12" s="1">
        <v>43465</v>
      </c>
      <c r="F12" s="1">
        <v>43465</v>
      </c>
      <c r="G12" s="11" t="s">
        <v>327</v>
      </c>
      <c r="H12" s="11" t="s">
        <v>328</v>
      </c>
      <c r="I12" s="11">
        <v>120</v>
      </c>
      <c r="J12" s="11">
        <v>107</v>
      </c>
      <c r="K12" s="1">
        <v>43228</v>
      </c>
      <c r="L12" s="11" t="s">
        <v>648</v>
      </c>
      <c r="M12" s="11">
        <v>12</v>
      </c>
      <c r="N12" s="11" t="s">
        <v>491</v>
      </c>
      <c r="O12" s="11">
        <v>84</v>
      </c>
      <c r="P12" s="1">
        <v>43228</v>
      </c>
      <c r="Q12" s="11" t="s">
        <v>598</v>
      </c>
      <c r="R12" s="11">
        <v>6982240</v>
      </c>
      <c r="S12" s="11">
        <v>0</v>
      </c>
      <c r="T12" s="11">
        <v>0</v>
      </c>
      <c r="U12" s="11">
        <v>6982240</v>
      </c>
      <c r="V12" s="11">
        <v>5831689</v>
      </c>
      <c r="W12" s="11">
        <v>1150551</v>
      </c>
      <c r="X12" s="11" t="str">
        <f>VLOOKUP(MONTH(K12),'PLANO DISPONIBILIDADES 28-04-20'!$W$2:$X$13,2,0)</f>
        <v>MAYO</v>
      </c>
      <c r="Y12" s="11" t="str">
        <f t="shared" si="0"/>
        <v>3-1-2-02-03-00-0000-00</v>
      </c>
    </row>
    <row r="13" spans="1:25" hidden="1" x14ac:dyDescent="0.25">
      <c r="A13" s="11">
        <v>2018</v>
      </c>
      <c r="B13" s="11">
        <v>136</v>
      </c>
      <c r="C13" s="11">
        <v>1</v>
      </c>
      <c r="D13" s="1">
        <v>43101</v>
      </c>
      <c r="E13" s="1">
        <v>43465</v>
      </c>
      <c r="F13" s="1">
        <v>43465</v>
      </c>
      <c r="G13" s="11" t="s">
        <v>327</v>
      </c>
      <c r="H13" s="11" t="s">
        <v>328</v>
      </c>
      <c r="I13" s="11">
        <v>204</v>
      </c>
      <c r="J13" s="11">
        <v>200</v>
      </c>
      <c r="K13" s="1">
        <v>43424</v>
      </c>
      <c r="L13" s="11" t="s">
        <v>812</v>
      </c>
      <c r="M13" s="11">
        <v>4</v>
      </c>
      <c r="N13" s="11" t="s">
        <v>410</v>
      </c>
      <c r="O13" s="11">
        <v>128</v>
      </c>
      <c r="P13" s="1">
        <v>43424</v>
      </c>
      <c r="Q13" s="11" t="s">
        <v>802</v>
      </c>
      <c r="R13" s="11">
        <v>1956086</v>
      </c>
      <c r="S13" s="11">
        <v>0</v>
      </c>
      <c r="T13" s="11">
        <v>0</v>
      </c>
      <c r="U13" s="11">
        <v>1956086</v>
      </c>
      <c r="V13" s="11">
        <v>1956086</v>
      </c>
      <c r="W13" s="11">
        <v>0</v>
      </c>
      <c r="X13" s="11" t="str">
        <f>VLOOKUP(MONTH(K13),'PLANO DISPONIBILIDADES 28-04-20'!$W$2:$X$13,2,0)</f>
        <v>NOVIEMBRE</v>
      </c>
      <c r="Y13" s="11" t="str">
        <f t="shared" si="0"/>
        <v>3-1-2-02-03-00-0000-00</v>
      </c>
    </row>
    <row r="14" spans="1:25" hidden="1" x14ac:dyDescent="0.25">
      <c r="A14" s="11">
        <v>2018</v>
      </c>
      <c r="B14" s="11">
        <v>136</v>
      </c>
      <c r="C14" s="11">
        <v>1</v>
      </c>
      <c r="D14" s="1">
        <v>43101</v>
      </c>
      <c r="E14" s="1">
        <v>43465</v>
      </c>
      <c r="F14" s="1">
        <v>43465</v>
      </c>
      <c r="G14" s="11" t="s">
        <v>329</v>
      </c>
      <c r="H14" s="11" t="s">
        <v>330</v>
      </c>
      <c r="I14" s="11">
        <v>119</v>
      </c>
      <c r="J14" s="11">
        <v>96</v>
      </c>
      <c r="K14" s="1">
        <v>43187</v>
      </c>
      <c r="L14" s="11" t="s">
        <v>586</v>
      </c>
      <c r="M14" s="11">
        <v>12</v>
      </c>
      <c r="N14" s="11" t="s">
        <v>491</v>
      </c>
      <c r="O14" s="11">
        <v>94</v>
      </c>
      <c r="P14" s="1">
        <v>43187</v>
      </c>
      <c r="Q14" s="11" t="s">
        <v>587</v>
      </c>
      <c r="R14" s="11">
        <v>6930000</v>
      </c>
      <c r="S14" s="11">
        <v>0</v>
      </c>
      <c r="T14" s="11">
        <v>0</v>
      </c>
      <c r="U14" s="11">
        <v>6930000</v>
      </c>
      <c r="V14" s="11">
        <v>6930000</v>
      </c>
      <c r="W14" s="11">
        <v>0</v>
      </c>
      <c r="X14" s="11" t="str">
        <f>VLOOKUP(MONTH(K14),'PLANO DISPONIBILIDADES 28-04-20'!$W$2:$X$13,2,0)</f>
        <v>MARZO</v>
      </c>
      <c r="Y14" s="11" t="str">
        <f t="shared" si="0"/>
        <v>3-1-2-02-04-00-0000-00</v>
      </c>
    </row>
    <row r="15" spans="1:25" hidden="1" x14ac:dyDescent="0.25">
      <c r="A15" s="11">
        <v>2018</v>
      </c>
      <c r="B15" s="11">
        <v>136</v>
      </c>
      <c r="C15" s="11">
        <v>1</v>
      </c>
      <c r="D15" s="1">
        <v>43101</v>
      </c>
      <c r="E15" s="1">
        <v>43465</v>
      </c>
      <c r="F15" s="1">
        <v>43465</v>
      </c>
      <c r="G15" s="11" t="s">
        <v>329</v>
      </c>
      <c r="H15" s="11" t="s">
        <v>330</v>
      </c>
      <c r="I15" s="11">
        <v>140</v>
      </c>
      <c r="J15" s="11">
        <v>125</v>
      </c>
      <c r="K15" s="1">
        <v>43294</v>
      </c>
      <c r="L15" s="11" t="s">
        <v>586</v>
      </c>
      <c r="M15" s="11">
        <v>12</v>
      </c>
      <c r="N15" s="11" t="s">
        <v>491</v>
      </c>
      <c r="O15" s="11">
        <v>93</v>
      </c>
      <c r="P15" s="1">
        <v>43294</v>
      </c>
      <c r="Q15" s="11" t="s">
        <v>667</v>
      </c>
      <c r="R15" s="11">
        <v>21500000</v>
      </c>
      <c r="S15" s="11">
        <v>2800</v>
      </c>
      <c r="T15" s="11">
        <v>0</v>
      </c>
      <c r="U15" s="11">
        <v>21497200</v>
      </c>
      <c r="V15" s="11">
        <v>21497200</v>
      </c>
      <c r="W15" s="11">
        <v>0</v>
      </c>
      <c r="X15" s="11" t="str">
        <f>VLOOKUP(MONTH(K15),'PLANO DISPONIBILIDADES 28-04-20'!$W$2:$X$13,2,0)</f>
        <v>JULIO</v>
      </c>
      <c r="Y15" s="11" t="str">
        <f t="shared" si="0"/>
        <v>3-1-2-02-04-00-0000-00</v>
      </c>
    </row>
    <row r="16" spans="1:25" hidden="1" x14ac:dyDescent="0.25">
      <c r="A16" s="11">
        <v>2018</v>
      </c>
      <c r="B16" s="11">
        <v>136</v>
      </c>
      <c r="C16" s="11">
        <v>1</v>
      </c>
      <c r="D16" s="1">
        <v>43101</v>
      </c>
      <c r="E16" s="1">
        <v>43465</v>
      </c>
      <c r="F16" s="1">
        <v>43465</v>
      </c>
      <c r="G16" s="11" t="s">
        <v>614</v>
      </c>
      <c r="H16" s="11" t="s">
        <v>615</v>
      </c>
      <c r="I16" s="11">
        <v>129</v>
      </c>
      <c r="J16" s="11">
        <v>123</v>
      </c>
      <c r="K16" s="1">
        <v>43286</v>
      </c>
      <c r="L16" s="11" t="s">
        <v>688</v>
      </c>
      <c r="M16" s="11">
        <v>16</v>
      </c>
      <c r="N16" s="11" t="s">
        <v>689</v>
      </c>
      <c r="O16" s="11">
        <v>91</v>
      </c>
      <c r="P16" s="1">
        <v>43286</v>
      </c>
      <c r="Q16" s="11" t="s">
        <v>690</v>
      </c>
      <c r="R16" s="11">
        <v>8742890</v>
      </c>
      <c r="S16" s="11">
        <v>0</v>
      </c>
      <c r="T16" s="11">
        <v>0</v>
      </c>
      <c r="U16" s="11">
        <v>8742890</v>
      </c>
      <c r="V16" s="11">
        <v>8742890</v>
      </c>
      <c r="W16" s="11">
        <v>0</v>
      </c>
      <c r="X16" s="11" t="str">
        <f>VLOOKUP(MONTH(K16),'PLANO DISPONIBILIDADES 28-04-20'!$W$2:$X$13,2,0)</f>
        <v>JULIO</v>
      </c>
      <c r="Y16" s="11" t="str">
        <f t="shared" si="0"/>
        <v>3-1-2-02-12-00-0000-00</v>
      </c>
    </row>
    <row r="17" spans="1:25" hidden="1" x14ac:dyDescent="0.25">
      <c r="A17" s="11">
        <v>2018</v>
      </c>
      <c r="B17" s="11">
        <v>136</v>
      </c>
      <c r="C17" s="11">
        <v>1</v>
      </c>
      <c r="D17" s="1">
        <v>43101</v>
      </c>
      <c r="E17" s="1">
        <v>43465</v>
      </c>
      <c r="F17" s="1">
        <v>43465</v>
      </c>
      <c r="G17" s="11" t="s">
        <v>614</v>
      </c>
      <c r="H17" s="11" t="s">
        <v>615</v>
      </c>
      <c r="I17" s="11">
        <v>125</v>
      </c>
      <c r="J17" s="11">
        <v>137</v>
      </c>
      <c r="K17" s="1">
        <v>43321</v>
      </c>
      <c r="L17" s="11" t="s">
        <v>718</v>
      </c>
      <c r="M17" s="11">
        <v>12</v>
      </c>
      <c r="N17" s="11" t="s">
        <v>491</v>
      </c>
      <c r="O17" s="11">
        <v>96</v>
      </c>
      <c r="P17" s="1">
        <v>43321</v>
      </c>
      <c r="Q17" s="11" t="s">
        <v>630</v>
      </c>
      <c r="R17" s="11">
        <v>19993519</v>
      </c>
      <c r="S17" s="11">
        <v>0</v>
      </c>
      <c r="T17" s="11">
        <v>0</v>
      </c>
      <c r="U17" s="11">
        <v>19993519</v>
      </c>
      <c r="V17" s="11">
        <v>12371000</v>
      </c>
      <c r="W17" s="11">
        <v>7622519</v>
      </c>
      <c r="X17" s="11" t="str">
        <f>VLOOKUP(MONTH(K17),'PLANO DISPONIBILIDADES 28-04-20'!$W$2:$X$13,2,0)</f>
        <v>AGOSTO</v>
      </c>
      <c r="Y17" s="11" t="str">
        <f t="shared" si="0"/>
        <v>3-1-2-02-12-00-0000-00</v>
      </c>
    </row>
    <row r="18" spans="1:25" hidden="1" x14ac:dyDescent="0.25">
      <c r="A18" s="11">
        <v>2018</v>
      </c>
      <c r="B18" s="11">
        <v>136</v>
      </c>
      <c r="C18" s="11">
        <v>1</v>
      </c>
      <c r="D18" s="1">
        <v>43101</v>
      </c>
      <c r="E18" s="1">
        <v>43465</v>
      </c>
      <c r="F18" s="1">
        <v>43465</v>
      </c>
      <c r="G18" s="11" t="s">
        <v>365</v>
      </c>
      <c r="H18" s="11" t="s">
        <v>366</v>
      </c>
      <c r="I18" s="11">
        <v>181</v>
      </c>
      <c r="J18" s="11">
        <v>183</v>
      </c>
      <c r="K18" s="1">
        <v>43396</v>
      </c>
      <c r="L18" s="11" t="s">
        <v>813</v>
      </c>
      <c r="M18" s="11">
        <v>4</v>
      </c>
      <c r="N18" s="11" t="s">
        <v>410</v>
      </c>
      <c r="O18" s="11">
        <v>117</v>
      </c>
      <c r="P18" s="1">
        <v>43396</v>
      </c>
      <c r="Q18" s="11" t="s">
        <v>762</v>
      </c>
      <c r="R18" s="11">
        <v>4773650</v>
      </c>
      <c r="S18" s="11">
        <v>0</v>
      </c>
      <c r="T18" s="11">
        <v>0</v>
      </c>
      <c r="U18" s="11">
        <v>4773650</v>
      </c>
      <c r="V18" s="11">
        <v>4773650</v>
      </c>
      <c r="W18" s="11">
        <v>0</v>
      </c>
      <c r="X18" s="11" t="str">
        <f>VLOOKUP(MONTH(K18),'PLANO DISPONIBILIDADES 28-04-20'!$W$2:$X$13,2,0)</f>
        <v>OCTUBRE</v>
      </c>
      <c r="Y18" s="11" t="str">
        <f t="shared" si="0"/>
        <v>3-3-1-15-07-43-7502-191</v>
      </c>
    </row>
    <row r="19" spans="1:25" hidden="1" x14ac:dyDescent="0.25">
      <c r="A19" s="11">
        <v>2018</v>
      </c>
      <c r="B19" s="11">
        <v>136</v>
      </c>
      <c r="C19" s="11">
        <v>1</v>
      </c>
      <c r="D19" s="1">
        <v>43101</v>
      </c>
      <c r="E19" s="1">
        <v>43465</v>
      </c>
      <c r="F19" s="1">
        <v>43465</v>
      </c>
      <c r="G19" s="11" t="s">
        <v>266</v>
      </c>
      <c r="H19" s="11" t="s">
        <v>267</v>
      </c>
      <c r="I19" s="11">
        <v>207</v>
      </c>
      <c r="J19" s="11">
        <v>223</v>
      </c>
      <c r="K19" s="1">
        <v>43462</v>
      </c>
      <c r="L19" s="11" t="s">
        <v>891</v>
      </c>
      <c r="M19" s="11">
        <v>13</v>
      </c>
      <c r="N19" s="11" t="s">
        <v>532</v>
      </c>
      <c r="O19" s="11">
        <v>131</v>
      </c>
      <c r="P19" s="1">
        <v>43462</v>
      </c>
      <c r="Q19" s="11" t="s">
        <v>792</v>
      </c>
      <c r="R19" s="11">
        <v>140106082</v>
      </c>
      <c r="S19" s="11">
        <v>0</v>
      </c>
      <c r="T19" s="11">
        <v>0</v>
      </c>
      <c r="U19" s="11">
        <v>140106082</v>
      </c>
      <c r="V19" s="11">
        <v>0</v>
      </c>
      <c r="W19" s="11">
        <v>140106082</v>
      </c>
      <c r="X19" s="11" t="str">
        <f>VLOOKUP(MONTH(K19),'PLANO DISPONIBILIDADES 28-04-20'!$W$2:$X$13,2,0)</f>
        <v>DICIEMBRE</v>
      </c>
      <c r="Y19" s="11" t="str">
        <f t="shared" si="0"/>
        <v>3-1-1-02-03-01-0000-00</v>
      </c>
    </row>
    <row r="20" spans="1:25" hidden="1" x14ac:dyDescent="0.25">
      <c r="A20" s="11">
        <v>2018</v>
      </c>
      <c r="B20" s="11">
        <v>136</v>
      </c>
      <c r="C20" s="11">
        <v>1</v>
      </c>
      <c r="D20" s="1">
        <v>43101</v>
      </c>
      <c r="E20" s="1">
        <v>43465</v>
      </c>
      <c r="F20" s="1">
        <v>43465</v>
      </c>
      <c r="G20" s="11" t="s">
        <v>381</v>
      </c>
      <c r="H20" s="11" t="s">
        <v>382</v>
      </c>
      <c r="I20" s="11">
        <v>2</v>
      </c>
      <c r="J20" s="11">
        <v>82</v>
      </c>
      <c r="K20" s="1">
        <v>43146</v>
      </c>
      <c r="L20" s="11" t="s">
        <v>528</v>
      </c>
      <c r="M20" s="11">
        <v>43</v>
      </c>
      <c r="N20" s="11" t="s">
        <v>529</v>
      </c>
      <c r="O20" s="11">
        <v>83</v>
      </c>
      <c r="P20" s="1">
        <v>43146</v>
      </c>
      <c r="Q20" s="11" t="s">
        <v>530</v>
      </c>
      <c r="R20" s="11">
        <v>621620000</v>
      </c>
      <c r="S20" s="11">
        <v>3656590</v>
      </c>
      <c r="T20" s="11">
        <v>0</v>
      </c>
      <c r="U20" s="11">
        <v>617963410</v>
      </c>
      <c r="V20" s="11">
        <v>617963410</v>
      </c>
      <c r="W20" s="11">
        <v>0</v>
      </c>
      <c r="X20" s="11" t="str">
        <f>VLOOKUP(MONTH(K20),'PLANO DISPONIBILIDADES 28-04-20'!$W$2:$X$13,2,0)</f>
        <v>FEBRERO</v>
      </c>
      <c r="Y20" s="11" t="str">
        <f t="shared" si="0"/>
        <v>3-3-1-15-07-43-7508-191</v>
      </c>
    </row>
    <row r="21" spans="1:25" hidden="1" x14ac:dyDescent="0.25">
      <c r="A21" s="11">
        <v>2018</v>
      </c>
      <c r="B21" s="11">
        <v>136</v>
      </c>
      <c r="C21" s="11">
        <v>1</v>
      </c>
      <c r="D21" s="1">
        <v>43101</v>
      </c>
      <c r="E21" s="1">
        <v>43465</v>
      </c>
      <c r="F21" s="1">
        <v>43465</v>
      </c>
      <c r="G21" s="11" t="s">
        <v>381</v>
      </c>
      <c r="H21" s="11" t="s">
        <v>382</v>
      </c>
      <c r="I21" s="11">
        <v>1</v>
      </c>
      <c r="J21" s="11">
        <v>83</v>
      </c>
      <c r="K21" s="1">
        <v>43146</v>
      </c>
      <c r="L21" s="11" t="s">
        <v>531</v>
      </c>
      <c r="M21" s="11">
        <v>13</v>
      </c>
      <c r="N21" s="11" t="s">
        <v>532</v>
      </c>
      <c r="O21" s="11">
        <v>82</v>
      </c>
      <c r="P21" s="1">
        <v>43146</v>
      </c>
      <c r="Q21" s="11" t="s">
        <v>533</v>
      </c>
      <c r="R21" s="11">
        <v>2346749972</v>
      </c>
      <c r="S21" s="11">
        <v>0</v>
      </c>
      <c r="T21" s="11">
        <v>0</v>
      </c>
      <c r="U21" s="11">
        <v>2346749972</v>
      </c>
      <c r="V21" s="11">
        <v>2329716727</v>
      </c>
      <c r="W21" s="11">
        <v>17033245</v>
      </c>
      <c r="X21" s="11" t="str">
        <f>VLOOKUP(MONTH(K21),'PLANO DISPONIBILIDADES 28-04-20'!$W$2:$X$13,2,0)</f>
        <v>FEBRERO</v>
      </c>
      <c r="Y21" s="11" t="str">
        <f t="shared" si="0"/>
        <v>3-3-1-15-07-43-7508-191</v>
      </c>
    </row>
    <row r="22" spans="1:25" hidden="1" x14ac:dyDescent="0.25">
      <c r="A22" s="11">
        <v>2018</v>
      </c>
      <c r="B22" s="11">
        <v>136</v>
      </c>
      <c r="C22" s="11">
        <v>1</v>
      </c>
      <c r="D22" s="1">
        <v>43101</v>
      </c>
      <c r="E22" s="1">
        <v>43465</v>
      </c>
      <c r="F22" s="1">
        <v>43465</v>
      </c>
      <c r="G22" s="11" t="s">
        <v>266</v>
      </c>
      <c r="H22" s="11" t="s">
        <v>267</v>
      </c>
      <c r="I22" s="11">
        <v>41</v>
      </c>
      <c r="J22" s="11">
        <v>1</v>
      </c>
      <c r="K22" s="1">
        <v>43118</v>
      </c>
      <c r="L22" s="11" t="s">
        <v>412</v>
      </c>
      <c r="M22" s="11">
        <v>145</v>
      </c>
      <c r="N22" s="11" t="s">
        <v>413</v>
      </c>
      <c r="O22" s="11">
        <v>3</v>
      </c>
      <c r="P22" s="1">
        <v>43118</v>
      </c>
      <c r="Q22" s="11" t="s">
        <v>414</v>
      </c>
      <c r="R22" s="11">
        <v>110477235</v>
      </c>
      <c r="S22" s="11">
        <v>0</v>
      </c>
      <c r="T22" s="11">
        <v>0</v>
      </c>
      <c r="U22" s="11">
        <v>110477235</v>
      </c>
      <c r="V22" s="11">
        <v>110477235</v>
      </c>
      <c r="W22" s="11">
        <v>0</v>
      </c>
      <c r="X22" s="11" t="str">
        <f>VLOOKUP(MONTH(K22),'PLANO DISPONIBILIDADES 28-04-20'!$W$2:$X$13,2,0)</f>
        <v>ENERO</v>
      </c>
      <c r="Y22" s="11" t="str">
        <f t="shared" si="0"/>
        <v>3-1-1-02-03-01-0000-00</v>
      </c>
    </row>
    <row r="23" spans="1:25" hidden="1" x14ac:dyDescent="0.25">
      <c r="A23" s="11">
        <v>2018</v>
      </c>
      <c r="B23" s="11">
        <v>136</v>
      </c>
      <c r="C23" s="11">
        <v>1</v>
      </c>
      <c r="D23" s="1">
        <v>43101</v>
      </c>
      <c r="E23" s="1">
        <v>43465</v>
      </c>
      <c r="F23" s="1">
        <v>43465</v>
      </c>
      <c r="G23" s="11" t="s">
        <v>266</v>
      </c>
      <c r="H23" s="11" t="s">
        <v>267</v>
      </c>
      <c r="I23" s="11">
        <v>37</v>
      </c>
      <c r="J23" s="11">
        <v>2</v>
      </c>
      <c r="K23" s="1">
        <v>43118</v>
      </c>
      <c r="L23" s="11" t="s">
        <v>415</v>
      </c>
      <c r="M23" s="11">
        <v>145</v>
      </c>
      <c r="N23" s="11" t="s">
        <v>413</v>
      </c>
      <c r="O23" s="11">
        <v>2</v>
      </c>
      <c r="P23" s="1">
        <v>43118</v>
      </c>
      <c r="Q23" s="11" t="s">
        <v>416</v>
      </c>
      <c r="R23" s="11">
        <v>110477235</v>
      </c>
      <c r="S23" s="11">
        <v>0</v>
      </c>
      <c r="T23" s="11">
        <v>0</v>
      </c>
      <c r="U23" s="11">
        <v>110477235</v>
      </c>
      <c r="V23" s="11">
        <v>110477235</v>
      </c>
      <c r="W23" s="11">
        <v>0</v>
      </c>
      <c r="X23" s="11" t="str">
        <f>VLOOKUP(MONTH(K23),'PLANO DISPONIBILIDADES 28-04-20'!$W$2:$X$13,2,0)</f>
        <v>ENERO</v>
      </c>
      <c r="Y23" s="11" t="str">
        <f t="shared" si="0"/>
        <v>3-1-1-02-03-01-0000-00</v>
      </c>
    </row>
    <row r="24" spans="1:25" hidden="1" x14ac:dyDescent="0.25">
      <c r="A24" s="11">
        <v>2018</v>
      </c>
      <c r="B24" s="11">
        <v>136</v>
      </c>
      <c r="C24" s="11">
        <v>1</v>
      </c>
      <c r="D24" s="1">
        <v>43101</v>
      </c>
      <c r="E24" s="1">
        <v>43465</v>
      </c>
      <c r="F24" s="1">
        <v>43465</v>
      </c>
      <c r="G24" s="11" t="s">
        <v>266</v>
      </c>
      <c r="H24" s="11" t="s">
        <v>267</v>
      </c>
      <c r="I24" s="11">
        <v>50</v>
      </c>
      <c r="J24" s="11">
        <v>6</v>
      </c>
      <c r="K24" s="1">
        <v>43118</v>
      </c>
      <c r="L24" s="11" t="s">
        <v>417</v>
      </c>
      <c r="M24" s="11">
        <v>145</v>
      </c>
      <c r="N24" s="11" t="s">
        <v>413</v>
      </c>
      <c r="O24" s="11">
        <v>8</v>
      </c>
      <c r="P24" s="1">
        <v>43118</v>
      </c>
      <c r="Q24" s="11" t="s">
        <v>278</v>
      </c>
      <c r="R24" s="11">
        <v>88381788</v>
      </c>
      <c r="S24" s="11">
        <v>0</v>
      </c>
      <c r="T24" s="11">
        <v>0</v>
      </c>
      <c r="U24" s="11">
        <v>88381788</v>
      </c>
      <c r="V24" s="11">
        <v>88381788</v>
      </c>
      <c r="W24" s="11">
        <v>0</v>
      </c>
      <c r="X24" s="11" t="str">
        <f>VLOOKUP(MONTH(K24),'PLANO DISPONIBILIDADES 28-04-20'!$W$2:$X$13,2,0)</f>
        <v>ENERO</v>
      </c>
      <c r="Y24" s="11" t="str">
        <f t="shared" si="0"/>
        <v>3-1-1-02-03-01-0000-00</v>
      </c>
    </row>
    <row r="25" spans="1:25" hidden="1" x14ac:dyDescent="0.25">
      <c r="A25" s="11">
        <v>2018</v>
      </c>
      <c r="B25" s="11">
        <v>136</v>
      </c>
      <c r="C25" s="11">
        <v>1</v>
      </c>
      <c r="D25" s="1">
        <v>43101</v>
      </c>
      <c r="E25" s="1">
        <v>43465</v>
      </c>
      <c r="F25" s="1">
        <v>43465</v>
      </c>
      <c r="G25" s="11" t="s">
        <v>266</v>
      </c>
      <c r="H25" s="11" t="s">
        <v>267</v>
      </c>
      <c r="I25" s="11">
        <v>36</v>
      </c>
      <c r="J25" s="11">
        <v>7</v>
      </c>
      <c r="K25" s="1">
        <v>43119</v>
      </c>
      <c r="L25" s="11" t="s">
        <v>418</v>
      </c>
      <c r="M25" s="11">
        <v>145</v>
      </c>
      <c r="N25" s="11" t="s">
        <v>413</v>
      </c>
      <c r="O25" s="11">
        <v>12</v>
      </c>
      <c r="P25" s="1">
        <v>43118</v>
      </c>
      <c r="Q25" s="11" t="s">
        <v>271</v>
      </c>
      <c r="R25" s="11">
        <v>110477235</v>
      </c>
      <c r="S25" s="11">
        <v>0</v>
      </c>
      <c r="T25" s="11">
        <v>0</v>
      </c>
      <c r="U25" s="11">
        <v>110477235</v>
      </c>
      <c r="V25" s="11">
        <v>110477235</v>
      </c>
      <c r="W25" s="11">
        <v>0</v>
      </c>
      <c r="X25" s="11" t="str">
        <f>VLOOKUP(MONTH(K25),'PLANO DISPONIBILIDADES 28-04-20'!$W$2:$X$13,2,0)</f>
        <v>ENERO</v>
      </c>
      <c r="Y25" s="11" t="str">
        <f t="shared" si="0"/>
        <v>3-1-1-02-03-01-0000-00</v>
      </c>
    </row>
    <row r="26" spans="1:25" hidden="1" x14ac:dyDescent="0.25">
      <c r="A26" s="11">
        <v>2018</v>
      </c>
      <c r="B26" s="11">
        <v>136</v>
      </c>
      <c r="C26" s="11">
        <v>1</v>
      </c>
      <c r="D26" s="1">
        <v>43101</v>
      </c>
      <c r="E26" s="1">
        <v>43465</v>
      </c>
      <c r="F26" s="1">
        <v>43465</v>
      </c>
      <c r="G26" s="11" t="s">
        <v>266</v>
      </c>
      <c r="H26" s="11" t="s">
        <v>267</v>
      </c>
      <c r="I26" s="11">
        <v>39</v>
      </c>
      <c r="J26" s="11">
        <v>20</v>
      </c>
      <c r="K26" s="1">
        <v>43122</v>
      </c>
      <c r="L26" s="11" t="s">
        <v>419</v>
      </c>
      <c r="M26" s="11">
        <v>145</v>
      </c>
      <c r="N26" s="11" t="s">
        <v>413</v>
      </c>
      <c r="O26" s="11">
        <v>33</v>
      </c>
      <c r="P26" s="1">
        <v>43122</v>
      </c>
      <c r="Q26" s="11" t="s">
        <v>274</v>
      </c>
      <c r="R26" s="11">
        <v>88381788</v>
      </c>
      <c r="S26" s="11">
        <v>0</v>
      </c>
      <c r="T26" s="11">
        <v>0</v>
      </c>
      <c r="U26" s="11">
        <v>88381788</v>
      </c>
      <c r="V26" s="11">
        <v>88381788</v>
      </c>
      <c r="W26" s="11">
        <v>0</v>
      </c>
      <c r="X26" s="11" t="str">
        <f>VLOOKUP(MONTH(K26),'PLANO DISPONIBILIDADES 28-04-20'!$W$2:$X$13,2,0)</f>
        <v>ENERO</v>
      </c>
      <c r="Y26" s="11" t="str">
        <f t="shared" si="0"/>
        <v>3-1-1-02-03-01-0000-00</v>
      </c>
    </row>
    <row r="27" spans="1:25" hidden="1" x14ac:dyDescent="0.25">
      <c r="A27" s="11">
        <v>2018</v>
      </c>
      <c r="B27" s="11">
        <v>136</v>
      </c>
      <c r="C27" s="11">
        <v>1</v>
      </c>
      <c r="D27" s="1">
        <v>43101</v>
      </c>
      <c r="E27" s="1">
        <v>43465</v>
      </c>
      <c r="F27" s="1">
        <v>43465</v>
      </c>
      <c r="G27" s="11" t="s">
        <v>266</v>
      </c>
      <c r="H27" s="11" t="s">
        <v>267</v>
      </c>
      <c r="I27" s="11">
        <v>87</v>
      </c>
      <c r="J27" s="11">
        <v>22</v>
      </c>
      <c r="K27" s="1">
        <v>43122</v>
      </c>
      <c r="L27" s="11" t="s">
        <v>420</v>
      </c>
      <c r="M27" s="11">
        <v>145</v>
      </c>
      <c r="N27" s="11" t="s">
        <v>413</v>
      </c>
      <c r="O27" s="11">
        <v>16</v>
      </c>
      <c r="P27" s="1">
        <v>43122</v>
      </c>
      <c r="Q27" s="11" t="s">
        <v>283</v>
      </c>
      <c r="R27" s="11">
        <v>110477235</v>
      </c>
      <c r="S27" s="11">
        <v>0</v>
      </c>
      <c r="T27" s="11">
        <v>0</v>
      </c>
      <c r="U27" s="11">
        <v>110477235</v>
      </c>
      <c r="V27" s="11">
        <v>110477235</v>
      </c>
      <c r="W27" s="11">
        <v>0</v>
      </c>
      <c r="X27" s="11" t="str">
        <f>VLOOKUP(MONTH(K27),'PLANO DISPONIBILIDADES 28-04-20'!$W$2:$X$13,2,0)</f>
        <v>ENERO</v>
      </c>
      <c r="Y27" s="11" t="str">
        <f t="shared" si="0"/>
        <v>3-1-1-02-03-01-0000-00</v>
      </c>
    </row>
    <row r="28" spans="1:25" hidden="1" x14ac:dyDescent="0.25">
      <c r="A28" s="11">
        <v>2018</v>
      </c>
      <c r="B28" s="11">
        <v>136</v>
      </c>
      <c r="C28" s="11">
        <v>1</v>
      </c>
      <c r="D28" s="1">
        <v>43101</v>
      </c>
      <c r="E28" s="1">
        <v>43465</v>
      </c>
      <c r="F28" s="1">
        <v>43465</v>
      </c>
      <c r="G28" s="11" t="s">
        <v>266</v>
      </c>
      <c r="H28" s="11" t="s">
        <v>267</v>
      </c>
      <c r="I28" s="11">
        <v>13</v>
      </c>
      <c r="J28" s="11">
        <v>54</v>
      </c>
      <c r="K28" s="1">
        <v>43126</v>
      </c>
      <c r="L28" s="11" t="s">
        <v>421</v>
      </c>
      <c r="M28" s="11">
        <v>145</v>
      </c>
      <c r="N28" s="11" t="s">
        <v>413</v>
      </c>
      <c r="O28" s="11">
        <v>61</v>
      </c>
      <c r="P28" s="1">
        <v>43125</v>
      </c>
      <c r="Q28" s="11" t="s">
        <v>268</v>
      </c>
      <c r="R28" s="11">
        <v>209000000</v>
      </c>
      <c r="S28" s="11">
        <v>0</v>
      </c>
      <c r="T28" s="11">
        <v>0</v>
      </c>
      <c r="U28" s="11">
        <v>209000000</v>
      </c>
      <c r="V28" s="11">
        <v>209000000</v>
      </c>
      <c r="W28" s="11">
        <v>0</v>
      </c>
      <c r="X28" s="11" t="str">
        <f>VLOOKUP(MONTH(K28),'PLANO DISPONIBILIDADES 28-04-20'!$W$2:$X$13,2,0)</f>
        <v>ENERO</v>
      </c>
      <c r="Y28" s="11" t="str">
        <f t="shared" si="0"/>
        <v>3-1-1-02-03-01-0000-00</v>
      </c>
    </row>
    <row r="29" spans="1:25" hidden="1" x14ac:dyDescent="0.25">
      <c r="A29" s="11">
        <v>2018</v>
      </c>
      <c r="B29" s="11">
        <v>136</v>
      </c>
      <c r="C29" s="11">
        <v>1</v>
      </c>
      <c r="D29" s="1">
        <v>43101</v>
      </c>
      <c r="E29" s="1">
        <v>43465</v>
      </c>
      <c r="F29" s="1">
        <v>43465</v>
      </c>
      <c r="G29" s="11" t="s">
        <v>266</v>
      </c>
      <c r="H29" s="11" t="s">
        <v>267</v>
      </c>
      <c r="I29" s="11">
        <v>72</v>
      </c>
      <c r="J29" s="11">
        <v>59</v>
      </c>
      <c r="K29" s="1">
        <v>43126</v>
      </c>
      <c r="L29" s="11" t="s">
        <v>422</v>
      </c>
      <c r="M29" s="11">
        <v>145</v>
      </c>
      <c r="N29" s="11" t="s">
        <v>413</v>
      </c>
      <c r="O29" s="11">
        <v>56</v>
      </c>
      <c r="P29" s="1">
        <v>43124</v>
      </c>
      <c r="Q29" s="11" t="s">
        <v>279</v>
      </c>
      <c r="R29" s="11">
        <v>70000000</v>
      </c>
      <c r="S29" s="11">
        <v>35000000</v>
      </c>
      <c r="T29" s="11">
        <v>0</v>
      </c>
      <c r="U29" s="11">
        <v>35000000</v>
      </c>
      <c r="V29" s="11">
        <v>35000000</v>
      </c>
      <c r="W29" s="11">
        <v>0</v>
      </c>
      <c r="X29" s="11" t="str">
        <f>VLOOKUP(MONTH(K29),'PLANO DISPONIBILIDADES 28-04-20'!$W$2:$X$13,2,0)</f>
        <v>ENERO</v>
      </c>
      <c r="Y29" s="11" t="str">
        <f t="shared" si="0"/>
        <v>3-1-1-02-03-01-0000-00</v>
      </c>
    </row>
    <row r="30" spans="1:25" hidden="1" x14ac:dyDescent="0.25">
      <c r="A30" s="11">
        <v>2018</v>
      </c>
      <c r="B30" s="11">
        <v>136</v>
      </c>
      <c r="C30" s="11">
        <v>1</v>
      </c>
      <c r="D30" s="1">
        <v>43101</v>
      </c>
      <c r="E30" s="1">
        <v>43465</v>
      </c>
      <c r="F30" s="1">
        <v>43465</v>
      </c>
      <c r="G30" s="11" t="s">
        <v>266</v>
      </c>
      <c r="H30" s="11" t="s">
        <v>267</v>
      </c>
      <c r="I30" s="11">
        <v>93</v>
      </c>
      <c r="J30" s="11">
        <v>61</v>
      </c>
      <c r="K30" s="1">
        <v>43126</v>
      </c>
      <c r="L30" s="11" t="s">
        <v>423</v>
      </c>
      <c r="M30" s="11">
        <v>145</v>
      </c>
      <c r="N30" s="11" t="s">
        <v>413</v>
      </c>
      <c r="O30" s="11">
        <v>64</v>
      </c>
      <c r="P30" s="1">
        <v>43126</v>
      </c>
      <c r="Q30" s="11" t="s">
        <v>285</v>
      </c>
      <c r="R30" s="11">
        <v>110477235</v>
      </c>
      <c r="S30" s="11">
        <v>0</v>
      </c>
      <c r="T30" s="11">
        <v>0</v>
      </c>
      <c r="U30" s="11">
        <v>110477235</v>
      </c>
      <c r="V30" s="11">
        <v>110477235</v>
      </c>
      <c r="W30" s="11">
        <v>0</v>
      </c>
      <c r="X30" s="11" t="str">
        <f>VLOOKUP(MONTH(K30),'PLANO DISPONIBILIDADES 28-04-20'!$W$2:$X$13,2,0)</f>
        <v>ENERO</v>
      </c>
      <c r="Y30" s="11" t="str">
        <f t="shared" si="0"/>
        <v>3-1-1-02-03-01-0000-00</v>
      </c>
    </row>
    <row r="31" spans="1:25" hidden="1" x14ac:dyDescent="0.25">
      <c r="A31" s="11">
        <v>2018</v>
      </c>
      <c r="B31" s="11">
        <v>136</v>
      </c>
      <c r="C31" s="11">
        <v>1</v>
      </c>
      <c r="D31" s="1">
        <v>43101</v>
      </c>
      <c r="E31" s="1">
        <v>43465</v>
      </c>
      <c r="F31" s="1">
        <v>43465</v>
      </c>
      <c r="G31" s="11" t="s">
        <v>266</v>
      </c>
      <c r="H31" s="11" t="s">
        <v>267</v>
      </c>
      <c r="I31" s="11">
        <v>100</v>
      </c>
      <c r="J31" s="11">
        <v>62</v>
      </c>
      <c r="K31" s="1">
        <v>43126</v>
      </c>
      <c r="L31" s="11" t="s">
        <v>424</v>
      </c>
      <c r="M31" s="11">
        <v>145</v>
      </c>
      <c r="N31" s="11" t="s">
        <v>413</v>
      </c>
      <c r="O31" s="11">
        <v>66</v>
      </c>
      <c r="P31" s="1">
        <v>43126</v>
      </c>
      <c r="Q31" s="11" t="s">
        <v>288</v>
      </c>
      <c r="R31" s="11">
        <v>88381788</v>
      </c>
      <c r="S31" s="11">
        <v>0</v>
      </c>
      <c r="T31" s="11">
        <v>0</v>
      </c>
      <c r="U31" s="11">
        <v>88381788</v>
      </c>
      <c r="V31" s="11">
        <v>88381788</v>
      </c>
      <c r="W31" s="11">
        <v>0</v>
      </c>
      <c r="X31" s="11" t="str">
        <f>VLOOKUP(MONTH(K31),'PLANO DISPONIBILIDADES 28-04-20'!$W$2:$X$13,2,0)</f>
        <v>ENERO</v>
      </c>
      <c r="Y31" s="11" t="str">
        <f t="shared" si="0"/>
        <v>3-1-1-02-03-01-0000-00</v>
      </c>
    </row>
    <row r="32" spans="1:25" hidden="1" x14ac:dyDescent="0.25">
      <c r="A32" s="11">
        <v>2018</v>
      </c>
      <c r="B32" s="11">
        <v>136</v>
      </c>
      <c r="C32" s="11">
        <v>1</v>
      </c>
      <c r="D32" s="1">
        <v>43101</v>
      </c>
      <c r="E32" s="1">
        <v>43465</v>
      </c>
      <c r="F32" s="1">
        <v>43465</v>
      </c>
      <c r="G32" s="11" t="s">
        <v>266</v>
      </c>
      <c r="H32" s="11" t="s">
        <v>267</v>
      </c>
      <c r="I32" s="11">
        <v>104</v>
      </c>
      <c r="J32" s="11">
        <v>69</v>
      </c>
      <c r="K32" s="1">
        <v>43126</v>
      </c>
      <c r="L32" s="11" t="s">
        <v>425</v>
      </c>
      <c r="M32" s="11">
        <v>145</v>
      </c>
      <c r="N32" s="11" t="s">
        <v>413</v>
      </c>
      <c r="O32" s="11">
        <v>69</v>
      </c>
      <c r="P32" s="1">
        <v>43126</v>
      </c>
      <c r="Q32" s="11" t="s">
        <v>292</v>
      </c>
      <c r="R32" s="11">
        <v>80347080</v>
      </c>
      <c r="S32" s="11">
        <v>0</v>
      </c>
      <c r="T32" s="11">
        <v>0</v>
      </c>
      <c r="U32" s="11">
        <v>80347080</v>
      </c>
      <c r="V32" s="11">
        <v>80347080</v>
      </c>
      <c r="W32" s="11">
        <v>0</v>
      </c>
      <c r="X32" s="11" t="str">
        <f>VLOOKUP(MONTH(K32),'PLANO DISPONIBILIDADES 28-04-20'!$W$2:$X$13,2,0)</f>
        <v>ENERO</v>
      </c>
      <c r="Y32" s="11" t="str">
        <f t="shared" si="0"/>
        <v>3-1-1-02-03-01-0000-00</v>
      </c>
    </row>
    <row r="33" spans="1:25" hidden="1" x14ac:dyDescent="0.25">
      <c r="A33" s="11">
        <v>2018</v>
      </c>
      <c r="B33" s="11">
        <v>136</v>
      </c>
      <c r="C33" s="11">
        <v>1</v>
      </c>
      <c r="D33" s="1">
        <v>43101</v>
      </c>
      <c r="E33" s="1">
        <v>43465</v>
      </c>
      <c r="F33" s="1">
        <v>43465</v>
      </c>
      <c r="G33" s="11" t="s">
        <v>266</v>
      </c>
      <c r="H33" s="11" t="s">
        <v>267</v>
      </c>
      <c r="I33" s="11">
        <v>103</v>
      </c>
      <c r="J33" s="11">
        <v>70</v>
      </c>
      <c r="K33" s="1">
        <v>43126</v>
      </c>
      <c r="L33" s="11" t="s">
        <v>426</v>
      </c>
      <c r="M33" s="11">
        <v>145</v>
      </c>
      <c r="N33" s="11" t="s">
        <v>413</v>
      </c>
      <c r="O33" s="11">
        <v>81</v>
      </c>
      <c r="P33" s="1">
        <v>43126</v>
      </c>
      <c r="Q33" s="11" t="s">
        <v>277</v>
      </c>
      <c r="R33" s="11">
        <v>88381788</v>
      </c>
      <c r="S33" s="11">
        <v>0</v>
      </c>
      <c r="T33" s="11">
        <v>0</v>
      </c>
      <c r="U33" s="11">
        <v>88381788</v>
      </c>
      <c r="V33" s="11">
        <v>56242956</v>
      </c>
      <c r="W33" s="11">
        <v>32138832</v>
      </c>
      <c r="X33" s="11" t="str">
        <f>VLOOKUP(MONTH(K33),'PLANO DISPONIBILIDADES 28-04-20'!$W$2:$X$13,2,0)</f>
        <v>ENERO</v>
      </c>
      <c r="Y33" s="11" t="str">
        <f t="shared" si="0"/>
        <v>3-1-1-02-03-01-0000-00</v>
      </c>
    </row>
    <row r="34" spans="1:25" hidden="1" x14ac:dyDescent="0.25">
      <c r="A34" s="11">
        <v>2018</v>
      </c>
      <c r="B34" s="11">
        <v>136</v>
      </c>
      <c r="C34" s="11">
        <v>1</v>
      </c>
      <c r="D34" s="1">
        <v>43101</v>
      </c>
      <c r="E34" s="1">
        <v>43465</v>
      </c>
      <c r="F34" s="1">
        <v>43465</v>
      </c>
      <c r="G34" s="11" t="s">
        <v>266</v>
      </c>
      <c r="H34" s="11" t="s">
        <v>267</v>
      </c>
      <c r="I34" s="11">
        <v>73</v>
      </c>
      <c r="J34" s="11">
        <v>71</v>
      </c>
      <c r="K34" s="1">
        <v>43126</v>
      </c>
      <c r="L34" s="11" t="s">
        <v>427</v>
      </c>
      <c r="M34" s="11">
        <v>145</v>
      </c>
      <c r="N34" s="11" t="s">
        <v>413</v>
      </c>
      <c r="O34" s="11">
        <v>72</v>
      </c>
      <c r="P34" s="1">
        <v>43126</v>
      </c>
      <c r="Q34" s="11" t="s">
        <v>281</v>
      </c>
      <c r="R34" s="11">
        <v>15000000</v>
      </c>
      <c r="S34" s="11">
        <v>15000000</v>
      </c>
      <c r="T34" s="11">
        <v>0</v>
      </c>
      <c r="U34" s="11">
        <v>0</v>
      </c>
      <c r="V34" s="11">
        <v>0</v>
      </c>
      <c r="W34" s="11">
        <v>0</v>
      </c>
      <c r="X34" s="11" t="str">
        <f>VLOOKUP(MONTH(K34),'PLANO DISPONIBILIDADES 28-04-20'!$W$2:$X$13,2,0)</f>
        <v>ENERO</v>
      </c>
      <c r="Y34" s="11" t="str">
        <f t="shared" si="0"/>
        <v>3-1-1-02-03-01-0000-00</v>
      </c>
    </row>
    <row r="35" spans="1:25" hidden="1" x14ac:dyDescent="0.25">
      <c r="A35" s="11">
        <v>2018</v>
      </c>
      <c r="B35" s="11">
        <v>136</v>
      </c>
      <c r="C35" s="11">
        <v>1</v>
      </c>
      <c r="D35" s="1">
        <v>43101</v>
      </c>
      <c r="E35" s="1">
        <v>43465</v>
      </c>
      <c r="F35" s="1">
        <v>43465</v>
      </c>
      <c r="G35" s="11" t="s">
        <v>266</v>
      </c>
      <c r="H35" s="11" t="s">
        <v>267</v>
      </c>
      <c r="I35" s="11">
        <v>101</v>
      </c>
      <c r="J35" s="11">
        <v>73</v>
      </c>
      <c r="K35" s="1">
        <v>43126</v>
      </c>
      <c r="L35" s="11" t="s">
        <v>428</v>
      </c>
      <c r="M35" s="11">
        <v>145</v>
      </c>
      <c r="N35" s="11" t="s">
        <v>413</v>
      </c>
      <c r="O35" s="11">
        <v>80</v>
      </c>
      <c r="P35" s="1">
        <v>43126</v>
      </c>
      <c r="Q35" s="11" t="s">
        <v>290</v>
      </c>
      <c r="R35" s="11">
        <v>88381788</v>
      </c>
      <c r="S35" s="11">
        <v>0</v>
      </c>
      <c r="T35" s="11">
        <v>0</v>
      </c>
      <c r="U35" s="11">
        <v>88381788</v>
      </c>
      <c r="V35" s="11">
        <v>88381788</v>
      </c>
      <c r="W35" s="11">
        <v>0</v>
      </c>
      <c r="X35" s="11" t="str">
        <f>VLOOKUP(MONTH(K35),'PLANO DISPONIBILIDADES 28-04-20'!$W$2:$X$13,2,0)</f>
        <v>ENERO</v>
      </c>
      <c r="Y35" s="11" t="str">
        <f t="shared" si="0"/>
        <v>3-1-1-02-03-01-0000-00</v>
      </c>
    </row>
    <row r="36" spans="1:25" hidden="1" x14ac:dyDescent="0.25">
      <c r="A36" s="11">
        <v>2018</v>
      </c>
      <c r="B36" s="11">
        <v>136</v>
      </c>
      <c r="C36" s="11">
        <v>1</v>
      </c>
      <c r="D36" s="1">
        <v>43101</v>
      </c>
      <c r="E36" s="1">
        <v>43465</v>
      </c>
      <c r="F36" s="1">
        <v>43465</v>
      </c>
      <c r="G36" s="11" t="s">
        <v>266</v>
      </c>
      <c r="H36" s="11" t="s">
        <v>267</v>
      </c>
      <c r="I36" s="11">
        <v>99</v>
      </c>
      <c r="J36" s="11">
        <v>74</v>
      </c>
      <c r="K36" s="1">
        <v>43126</v>
      </c>
      <c r="L36" s="11" t="s">
        <v>429</v>
      </c>
      <c r="M36" s="11">
        <v>145</v>
      </c>
      <c r="N36" s="11" t="s">
        <v>413</v>
      </c>
      <c r="O36" s="11">
        <v>70</v>
      </c>
      <c r="P36" s="1">
        <v>43126</v>
      </c>
      <c r="Q36" s="11" t="s">
        <v>286</v>
      </c>
      <c r="R36" s="11">
        <v>110477235</v>
      </c>
      <c r="S36" s="11">
        <v>0</v>
      </c>
      <c r="T36" s="11">
        <v>0</v>
      </c>
      <c r="U36" s="11">
        <v>110477235</v>
      </c>
      <c r="V36" s="11">
        <v>110477235</v>
      </c>
      <c r="W36" s="11">
        <v>0</v>
      </c>
      <c r="X36" s="11" t="str">
        <f>VLOOKUP(MONTH(K36),'PLANO DISPONIBILIDADES 28-04-20'!$W$2:$X$13,2,0)</f>
        <v>ENERO</v>
      </c>
      <c r="Y36" s="11" t="str">
        <f t="shared" si="0"/>
        <v>3-1-1-02-03-01-0000-00</v>
      </c>
    </row>
    <row r="37" spans="1:25" hidden="1" x14ac:dyDescent="0.25">
      <c r="A37" s="11">
        <v>2018</v>
      </c>
      <c r="B37" s="11">
        <v>136</v>
      </c>
      <c r="C37" s="11">
        <v>1</v>
      </c>
      <c r="D37" s="1">
        <v>43101</v>
      </c>
      <c r="E37" s="1">
        <v>43465</v>
      </c>
      <c r="F37" s="1">
        <v>43465</v>
      </c>
      <c r="G37" s="11" t="s">
        <v>266</v>
      </c>
      <c r="H37" s="11" t="s">
        <v>267</v>
      </c>
      <c r="I37" s="11">
        <v>102</v>
      </c>
      <c r="J37" s="11">
        <v>78</v>
      </c>
      <c r="K37" s="1">
        <v>43126</v>
      </c>
      <c r="L37" s="11" t="s">
        <v>430</v>
      </c>
      <c r="M37" s="11">
        <v>145</v>
      </c>
      <c r="N37" s="11" t="s">
        <v>413</v>
      </c>
      <c r="O37" s="11">
        <v>75</v>
      </c>
      <c r="P37" s="1">
        <v>43126</v>
      </c>
      <c r="Q37" s="11" t="s">
        <v>291</v>
      </c>
      <c r="R37" s="11">
        <v>81016639</v>
      </c>
      <c r="S37" s="11">
        <v>22095447</v>
      </c>
      <c r="T37" s="11">
        <v>0</v>
      </c>
      <c r="U37" s="11">
        <v>58921192</v>
      </c>
      <c r="V37" s="11">
        <v>58921192</v>
      </c>
      <c r="W37" s="11">
        <v>0</v>
      </c>
      <c r="X37" s="11" t="str">
        <f>VLOOKUP(MONTH(K37),'PLANO DISPONIBILIDADES 28-04-20'!$W$2:$X$13,2,0)</f>
        <v>ENERO</v>
      </c>
      <c r="Y37" s="11" t="str">
        <f t="shared" si="0"/>
        <v>3-1-1-02-03-01-0000-00</v>
      </c>
    </row>
    <row r="38" spans="1:25" hidden="1" x14ac:dyDescent="0.25">
      <c r="A38" s="11">
        <v>2018</v>
      </c>
      <c r="B38" s="11">
        <v>136</v>
      </c>
      <c r="C38" s="11">
        <v>1</v>
      </c>
      <c r="D38" s="1">
        <v>43101</v>
      </c>
      <c r="E38" s="1">
        <v>43465</v>
      </c>
      <c r="F38" s="1">
        <v>43465</v>
      </c>
      <c r="G38" s="11" t="s">
        <v>266</v>
      </c>
      <c r="H38" s="11" t="s">
        <v>267</v>
      </c>
      <c r="I38" s="11">
        <v>166</v>
      </c>
      <c r="J38" s="11">
        <v>144</v>
      </c>
      <c r="K38" s="1">
        <v>43339</v>
      </c>
      <c r="L38" s="11" t="s">
        <v>734</v>
      </c>
      <c r="M38" s="11">
        <v>145</v>
      </c>
      <c r="N38" s="11" t="s">
        <v>413</v>
      </c>
      <c r="O38" s="11">
        <v>103</v>
      </c>
      <c r="P38" s="1">
        <v>43339</v>
      </c>
      <c r="Q38" s="11" t="s">
        <v>735</v>
      </c>
      <c r="R38" s="11">
        <v>148750000</v>
      </c>
      <c r="S38" s="11">
        <v>14875000</v>
      </c>
      <c r="T38" s="11">
        <v>0</v>
      </c>
      <c r="U38" s="11">
        <v>133875000</v>
      </c>
      <c r="V38" s="11">
        <v>133875000</v>
      </c>
      <c r="W38" s="11">
        <v>0</v>
      </c>
      <c r="X38" s="11" t="str">
        <f>VLOOKUP(MONTH(K38),'PLANO DISPONIBILIDADES 28-04-20'!$W$2:$X$13,2,0)</f>
        <v>AGOSTO</v>
      </c>
      <c r="Y38" s="11" t="str">
        <f t="shared" si="0"/>
        <v>3-1-1-02-03-01-0000-00</v>
      </c>
    </row>
    <row r="39" spans="1:25" hidden="1" x14ac:dyDescent="0.25">
      <c r="A39" s="11">
        <v>2018</v>
      </c>
      <c r="B39" s="11">
        <v>136</v>
      </c>
      <c r="C39" s="11">
        <v>1</v>
      </c>
      <c r="D39" s="1">
        <v>43101</v>
      </c>
      <c r="E39" s="1">
        <v>43465</v>
      </c>
      <c r="F39" s="1">
        <v>43465</v>
      </c>
      <c r="G39" s="11" t="s">
        <v>266</v>
      </c>
      <c r="H39" s="11" t="s">
        <v>267</v>
      </c>
      <c r="I39" s="11">
        <v>183</v>
      </c>
      <c r="J39" s="11">
        <v>172</v>
      </c>
      <c r="K39" s="1">
        <v>43374</v>
      </c>
      <c r="L39" s="11" t="s">
        <v>814</v>
      </c>
      <c r="M39" s="11">
        <v>145</v>
      </c>
      <c r="N39" s="11" t="s">
        <v>413</v>
      </c>
      <c r="O39" s="11">
        <v>113</v>
      </c>
      <c r="P39" s="1">
        <v>43374</v>
      </c>
      <c r="Q39" s="11" t="s">
        <v>757</v>
      </c>
      <c r="R39" s="11">
        <v>54000000</v>
      </c>
      <c r="S39" s="11">
        <v>600000</v>
      </c>
      <c r="T39" s="11">
        <v>0</v>
      </c>
      <c r="U39" s="11">
        <v>53400000</v>
      </c>
      <c r="V39" s="11">
        <v>53400000</v>
      </c>
      <c r="W39" s="11">
        <v>0</v>
      </c>
      <c r="X39" s="11" t="str">
        <f>VLOOKUP(MONTH(K39),'PLANO DISPONIBILIDADES 28-04-20'!$W$2:$X$13,2,0)</f>
        <v>OCTUBRE</v>
      </c>
      <c r="Y39" s="11" t="str">
        <f t="shared" si="0"/>
        <v>3-1-1-02-03-01-0000-00</v>
      </c>
    </row>
    <row r="40" spans="1:25" hidden="1" x14ac:dyDescent="0.25">
      <c r="A40" s="11">
        <v>2018</v>
      </c>
      <c r="B40" s="11">
        <v>136</v>
      </c>
      <c r="C40" s="11">
        <v>1</v>
      </c>
      <c r="D40" s="1">
        <v>43101</v>
      </c>
      <c r="E40" s="1">
        <v>43465</v>
      </c>
      <c r="F40" s="1">
        <v>43465</v>
      </c>
      <c r="G40" s="11" t="s">
        <v>327</v>
      </c>
      <c r="H40" s="11" t="s">
        <v>328</v>
      </c>
      <c r="I40" s="11">
        <v>118</v>
      </c>
      <c r="J40" s="11">
        <v>99</v>
      </c>
      <c r="K40" s="1">
        <v>43199</v>
      </c>
      <c r="L40" s="11" t="s">
        <v>607</v>
      </c>
      <c r="M40" s="11">
        <v>11</v>
      </c>
      <c r="N40" s="11" t="s">
        <v>608</v>
      </c>
      <c r="O40" s="11">
        <v>83</v>
      </c>
      <c r="P40" s="1">
        <v>43199</v>
      </c>
      <c r="Q40" s="11" t="s">
        <v>597</v>
      </c>
      <c r="R40" s="11">
        <v>85031354</v>
      </c>
      <c r="S40" s="11">
        <v>0</v>
      </c>
      <c r="T40" s="11">
        <v>0</v>
      </c>
      <c r="U40" s="11">
        <v>85031354</v>
      </c>
      <c r="V40" s="11">
        <v>85031354</v>
      </c>
      <c r="W40" s="11">
        <v>0</v>
      </c>
      <c r="X40" s="11" t="str">
        <f>VLOOKUP(MONTH(K40),'PLANO DISPONIBILIDADES 28-04-20'!$W$2:$X$13,2,0)</f>
        <v>ABRIL</v>
      </c>
      <c r="Y40" s="11" t="str">
        <f t="shared" si="0"/>
        <v>3-1-2-02-03-00-0000-00</v>
      </c>
    </row>
    <row r="41" spans="1:25" hidden="1" x14ac:dyDescent="0.25">
      <c r="A41" s="11">
        <v>2018</v>
      </c>
      <c r="B41" s="11">
        <v>136</v>
      </c>
      <c r="C41" s="11">
        <v>1</v>
      </c>
      <c r="D41" s="1">
        <v>43101</v>
      </c>
      <c r="E41" s="1">
        <v>43465</v>
      </c>
      <c r="F41" s="1">
        <v>43465</v>
      </c>
      <c r="G41" s="11" t="s">
        <v>327</v>
      </c>
      <c r="H41" s="11" t="s">
        <v>328</v>
      </c>
      <c r="I41" s="11">
        <v>139</v>
      </c>
      <c r="J41" s="11">
        <v>120</v>
      </c>
      <c r="K41" s="1">
        <v>43285</v>
      </c>
      <c r="L41" s="11" t="s">
        <v>607</v>
      </c>
      <c r="M41" s="11">
        <v>11</v>
      </c>
      <c r="N41" s="11" t="s">
        <v>608</v>
      </c>
      <c r="O41" s="11">
        <v>90</v>
      </c>
      <c r="P41" s="1">
        <v>43285</v>
      </c>
      <c r="Q41" s="11" t="s">
        <v>666</v>
      </c>
      <c r="R41" s="11">
        <v>216407561</v>
      </c>
      <c r="S41" s="11">
        <v>0</v>
      </c>
      <c r="T41" s="11">
        <v>0</v>
      </c>
      <c r="U41" s="11">
        <v>216407561</v>
      </c>
      <c r="V41" s="11">
        <v>216407561</v>
      </c>
      <c r="W41" s="11">
        <v>0</v>
      </c>
      <c r="X41" s="11" t="str">
        <f>VLOOKUP(MONTH(K41),'PLANO DISPONIBILIDADES 28-04-20'!$W$2:$X$13,2,0)</f>
        <v>JULIO</v>
      </c>
      <c r="Y41" s="11" t="str">
        <f t="shared" si="0"/>
        <v>3-1-2-02-03-00-0000-00</v>
      </c>
    </row>
    <row r="42" spans="1:25" hidden="1" x14ac:dyDescent="0.25">
      <c r="A42" s="11">
        <v>2018</v>
      </c>
      <c r="B42" s="11">
        <v>136</v>
      </c>
      <c r="C42" s="11">
        <v>1</v>
      </c>
      <c r="D42" s="1">
        <v>43101</v>
      </c>
      <c r="E42" s="1">
        <v>43465</v>
      </c>
      <c r="F42" s="1">
        <v>43465</v>
      </c>
      <c r="G42" s="11" t="s">
        <v>327</v>
      </c>
      <c r="H42" s="11" t="s">
        <v>328</v>
      </c>
      <c r="I42" s="11">
        <v>226</v>
      </c>
      <c r="J42" s="11">
        <v>221</v>
      </c>
      <c r="K42" s="1">
        <v>43462</v>
      </c>
      <c r="L42" s="11" t="s">
        <v>648</v>
      </c>
      <c r="M42" s="11">
        <v>12</v>
      </c>
      <c r="N42" s="11" t="s">
        <v>491</v>
      </c>
      <c r="O42" s="11">
        <v>84</v>
      </c>
      <c r="P42" s="1">
        <v>43228</v>
      </c>
      <c r="Q42" s="11" t="s">
        <v>869</v>
      </c>
      <c r="R42" s="11">
        <v>2618340</v>
      </c>
      <c r="S42" s="11">
        <v>0</v>
      </c>
      <c r="T42" s="11">
        <v>0</v>
      </c>
      <c r="U42" s="11">
        <v>2618340</v>
      </c>
      <c r="V42" s="11">
        <v>0</v>
      </c>
      <c r="W42" s="11">
        <v>2618340</v>
      </c>
      <c r="X42" s="11" t="str">
        <f>VLOOKUP(MONTH(K42),'PLANO DISPONIBILIDADES 28-04-20'!$W$2:$X$13,2,0)</f>
        <v>DICIEMBRE</v>
      </c>
      <c r="Y42" s="11" t="str">
        <f t="shared" si="0"/>
        <v>3-1-2-02-03-00-0000-00</v>
      </c>
    </row>
    <row r="43" spans="1:25" hidden="1" x14ac:dyDescent="0.25">
      <c r="A43" s="11">
        <v>2018</v>
      </c>
      <c r="B43" s="11">
        <v>136</v>
      </c>
      <c r="C43" s="11">
        <v>1</v>
      </c>
      <c r="D43" s="1">
        <v>43101</v>
      </c>
      <c r="E43" s="1">
        <v>43465</v>
      </c>
      <c r="F43" s="1">
        <v>43465</v>
      </c>
      <c r="G43" s="11" t="s">
        <v>327</v>
      </c>
      <c r="H43" s="11" t="s">
        <v>328</v>
      </c>
      <c r="I43" s="11">
        <v>192</v>
      </c>
      <c r="J43" s="11">
        <v>222</v>
      </c>
      <c r="K43" s="1">
        <v>43462</v>
      </c>
      <c r="L43" s="11" t="s">
        <v>607</v>
      </c>
      <c r="M43" s="11">
        <v>11</v>
      </c>
      <c r="N43" s="11" t="s">
        <v>608</v>
      </c>
      <c r="O43" s="11">
        <v>90</v>
      </c>
      <c r="P43" s="1">
        <v>43285</v>
      </c>
      <c r="Q43" s="11" t="s">
        <v>892</v>
      </c>
      <c r="R43" s="11">
        <v>108203781</v>
      </c>
      <c r="S43" s="11">
        <v>0</v>
      </c>
      <c r="T43" s="11">
        <v>0</v>
      </c>
      <c r="U43" s="11">
        <v>108203781</v>
      </c>
      <c r="V43" s="11">
        <v>99400</v>
      </c>
      <c r="W43" s="11">
        <v>108104381</v>
      </c>
      <c r="X43" s="11" t="str">
        <f>VLOOKUP(MONTH(K43),'PLANO DISPONIBILIDADES 28-04-20'!$W$2:$X$13,2,0)</f>
        <v>DICIEMBRE</v>
      </c>
      <c r="Y43" s="11" t="str">
        <f t="shared" si="0"/>
        <v>3-1-2-02-03-00-0000-00</v>
      </c>
    </row>
    <row r="44" spans="1:25" hidden="1" x14ac:dyDescent="0.25">
      <c r="A44" s="11">
        <v>2018</v>
      </c>
      <c r="B44" s="11">
        <v>136</v>
      </c>
      <c r="C44" s="11">
        <v>1</v>
      </c>
      <c r="D44" s="1">
        <v>43101</v>
      </c>
      <c r="E44" s="1">
        <v>43465</v>
      </c>
      <c r="F44" s="1">
        <v>43465</v>
      </c>
      <c r="G44" s="11" t="s">
        <v>329</v>
      </c>
      <c r="H44" s="11" t="s">
        <v>330</v>
      </c>
      <c r="I44" s="11">
        <v>225</v>
      </c>
      <c r="J44" s="11">
        <v>219</v>
      </c>
      <c r="K44" s="1">
        <v>43455</v>
      </c>
      <c r="L44" s="11" t="s">
        <v>877</v>
      </c>
      <c r="M44" s="11">
        <v>12</v>
      </c>
      <c r="N44" s="11" t="s">
        <v>491</v>
      </c>
      <c r="O44" s="11">
        <v>129</v>
      </c>
      <c r="P44" s="1">
        <v>43455</v>
      </c>
      <c r="Q44" s="11" t="s">
        <v>878</v>
      </c>
      <c r="R44" s="11">
        <v>27946894</v>
      </c>
      <c r="S44" s="11">
        <v>0</v>
      </c>
      <c r="T44" s="11">
        <v>0</v>
      </c>
      <c r="U44" s="11">
        <v>27946894</v>
      </c>
      <c r="V44" s="11">
        <v>0</v>
      </c>
      <c r="W44" s="11">
        <v>27946894</v>
      </c>
      <c r="X44" s="11" t="str">
        <f>VLOOKUP(MONTH(K44),'PLANO DISPONIBILIDADES 28-04-20'!$W$2:$X$13,2,0)</f>
        <v>DICIEMBRE</v>
      </c>
      <c r="Y44" s="11" t="str">
        <f t="shared" si="0"/>
        <v>3-1-2-02-04-00-0000-00</v>
      </c>
    </row>
    <row r="45" spans="1:25" x14ac:dyDescent="0.25">
      <c r="A45" s="11">
        <v>2018</v>
      </c>
      <c r="B45" s="11">
        <v>136</v>
      </c>
      <c r="C45" s="11">
        <v>1</v>
      </c>
      <c r="D45" s="1">
        <v>43101</v>
      </c>
      <c r="E45" s="1">
        <v>43465</v>
      </c>
      <c r="F45" s="1">
        <v>43465</v>
      </c>
      <c r="G45" s="11" t="s">
        <v>337</v>
      </c>
      <c r="H45" s="11" t="s">
        <v>338</v>
      </c>
      <c r="I45" s="11">
        <v>17</v>
      </c>
      <c r="J45" s="11">
        <v>8</v>
      </c>
      <c r="K45" s="1">
        <v>43119</v>
      </c>
      <c r="L45" s="11" t="s">
        <v>431</v>
      </c>
      <c r="M45" s="11">
        <v>145</v>
      </c>
      <c r="N45" s="11" t="s">
        <v>413</v>
      </c>
      <c r="O45" s="11">
        <v>1</v>
      </c>
      <c r="P45" s="1">
        <v>43119</v>
      </c>
      <c r="Q45" s="11" t="s">
        <v>340</v>
      </c>
      <c r="R45" s="11">
        <v>95746937</v>
      </c>
      <c r="S45" s="11">
        <v>0</v>
      </c>
      <c r="T45" s="11">
        <v>0</v>
      </c>
      <c r="U45" s="11">
        <v>95746937</v>
      </c>
      <c r="V45" s="11">
        <v>95746937</v>
      </c>
      <c r="W45" s="11">
        <v>0</v>
      </c>
      <c r="X45" s="11" t="str">
        <f>VLOOKUP(MONTH(K45),'PLANO DISPONIBILIDADES 28-04-20'!$W$2:$X$13,2,0)</f>
        <v>ENERO</v>
      </c>
      <c r="Y45" s="11" t="str">
        <f t="shared" si="0"/>
        <v>3-3-1-15-07-43-7501-191</v>
      </c>
    </row>
    <row r="46" spans="1:25" x14ac:dyDescent="0.25">
      <c r="A46" s="11">
        <v>2018</v>
      </c>
      <c r="B46" s="11">
        <v>136</v>
      </c>
      <c r="C46" s="11">
        <v>1</v>
      </c>
      <c r="D46" s="1">
        <v>43101</v>
      </c>
      <c r="E46" s="1">
        <v>43465</v>
      </c>
      <c r="F46" s="1">
        <v>43465</v>
      </c>
      <c r="G46" s="11" t="s">
        <v>337</v>
      </c>
      <c r="H46" s="11" t="s">
        <v>338</v>
      </c>
      <c r="I46" s="11">
        <v>45</v>
      </c>
      <c r="J46" s="11">
        <v>9</v>
      </c>
      <c r="K46" s="1">
        <v>43119</v>
      </c>
      <c r="L46" s="11" t="s">
        <v>432</v>
      </c>
      <c r="M46" s="11">
        <v>145</v>
      </c>
      <c r="N46" s="11" t="s">
        <v>413</v>
      </c>
      <c r="O46" s="11">
        <v>7</v>
      </c>
      <c r="P46" s="1">
        <v>43119</v>
      </c>
      <c r="Q46" s="11" t="s">
        <v>343</v>
      </c>
      <c r="R46" s="11">
        <v>66286341</v>
      </c>
      <c r="S46" s="11">
        <v>0</v>
      </c>
      <c r="T46" s="11">
        <v>0</v>
      </c>
      <c r="U46" s="11">
        <v>66286341</v>
      </c>
      <c r="V46" s="11">
        <v>66286341</v>
      </c>
      <c r="W46" s="11">
        <v>0</v>
      </c>
      <c r="X46" s="11" t="str">
        <f>VLOOKUP(MONTH(K46),'PLANO DISPONIBILIDADES 28-04-20'!$W$2:$X$13,2,0)</f>
        <v>ENERO</v>
      </c>
      <c r="Y46" s="11" t="str">
        <f t="shared" si="0"/>
        <v>3-3-1-15-07-43-7501-191</v>
      </c>
    </row>
    <row r="47" spans="1:25" x14ac:dyDescent="0.25">
      <c r="A47" s="11">
        <v>2018</v>
      </c>
      <c r="B47" s="11">
        <v>136</v>
      </c>
      <c r="C47" s="11">
        <v>1</v>
      </c>
      <c r="D47" s="1">
        <v>43101</v>
      </c>
      <c r="E47" s="1">
        <v>43465</v>
      </c>
      <c r="F47" s="1">
        <v>43465</v>
      </c>
      <c r="G47" s="11" t="s">
        <v>337</v>
      </c>
      <c r="H47" s="11" t="s">
        <v>338</v>
      </c>
      <c r="I47" s="11">
        <v>48</v>
      </c>
      <c r="J47" s="11">
        <v>11</v>
      </c>
      <c r="K47" s="1">
        <v>43119</v>
      </c>
      <c r="L47" s="11" t="s">
        <v>433</v>
      </c>
      <c r="M47" s="11">
        <v>145</v>
      </c>
      <c r="N47" s="11" t="s">
        <v>413</v>
      </c>
      <c r="O47" s="11">
        <v>14</v>
      </c>
      <c r="P47" s="1">
        <v>43119</v>
      </c>
      <c r="Q47" s="11" t="s">
        <v>346</v>
      </c>
      <c r="R47" s="11">
        <v>110477235</v>
      </c>
      <c r="S47" s="11">
        <v>0</v>
      </c>
      <c r="T47" s="11">
        <v>0</v>
      </c>
      <c r="U47" s="11">
        <v>110477235</v>
      </c>
      <c r="V47" s="11">
        <v>110477235</v>
      </c>
      <c r="W47" s="11">
        <v>0</v>
      </c>
      <c r="X47" s="11" t="str">
        <f>VLOOKUP(MONTH(K47),'PLANO DISPONIBILIDADES 28-04-20'!$W$2:$X$13,2,0)</f>
        <v>ENERO</v>
      </c>
      <c r="Y47" s="11" t="str">
        <f t="shared" si="0"/>
        <v>3-3-1-15-07-43-7501-191</v>
      </c>
    </row>
    <row r="48" spans="1:25" x14ac:dyDescent="0.25">
      <c r="A48" s="11">
        <v>2018</v>
      </c>
      <c r="B48" s="11">
        <v>136</v>
      </c>
      <c r="C48" s="11">
        <v>1</v>
      </c>
      <c r="D48" s="1">
        <v>43101</v>
      </c>
      <c r="E48" s="1">
        <v>43465</v>
      </c>
      <c r="F48" s="1">
        <v>43465</v>
      </c>
      <c r="G48" s="11" t="s">
        <v>337</v>
      </c>
      <c r="H48" s="11" t="s">
        <v>338</v>
      </c>
      <c r="I48" s="11">
        <v>84</v>
      </c>
      <c r="J48" s="11">
        <v>12</v>
      </c>
      <c r="K48" s="1">
        <v>43119</v>
      </c>
      <c r="L48" s="11" t="s">
        <v>434</v>
      </c>
      <c r="M48" s="11">
        <v>145</v>
      </c>
      <c r="N48" s="11" t="s">
        <v>413</v>
      </c>
      <c r="O48" s="11">
        <v>18</v>
      </c>
      <c r="P48" s="1">
        <v>43119</v>
      </c>
      <c r="Q48" s="11" t="s">
        <v>357</v>
      </c>
      <c r="R48" s="11">
        <v>44190894</v>
      </c>
      <c r="S48" s="11">
        <v>0</v>
      </c>
      <c r="T48" s="11">
        <v>0</v>
      </c>
      <c r="U48" s="11">
        <v>44190894</v>
      </c>
      <c r="V48" s="11">
        <v>44190894</v>
      </c>
      <c r="W48" s="11">
        <v>0</v>
      </c>
      <c r="X48" s="11" t="str">
        <f>VLOOKUP(MONTH(K48),'PLANO DISPONIBILIDADES 28-04-20'!$W$2:$X$13,2,0)</f>
        <v>ENERO</v>
      </c>
      <c r="Y48" s="11" t="str">
        <f t="shared" si="0"/>
        <v>3-3-1-15-07-43-7501-191</v>
      </c>
    </row>
    <row r="49" spans="1:25" x14ac:dyDescent="0.25">
      <c r="A49" s="11">
        <v>2018</v>
      </c>
      <c r="B49" s="11">
        <v>136</v>
      </c>
      <c r="C49" s="11">
        <v>1</v>
      </c>
      <c r="D49" s="1">
        <v>43101</v>
      </c>
      <c r="E49" s="1">
        <v>43465</v>
      </c>
      <c r="F49" s="1">
        <v>43465</v>
      </c>
      <c r="G49" s="11" t="s">
        <v>337</v>
      </c>
      <c r="H49" s="11" t="s">
        <v>338</v>
      </c>
      <c r="I49" s="11">
        <v>80</v>
      </c>
      <c r="J49" s="11">
        <v>13</v>
      </c>
      <c r="K49" s="1">
        <v>43119</v>
      </c>
      <c r="L49" s="11" t="s">
        <v>435</v>
      </c>
      <c r="M49" s="11">
        <v>145</v>
      </c>
      <c r="N49" s="11" t="s">
        <v>413</v>
      </c>
      <c r="O49" s="11">
        <v>19</v>
      </c>
      <c r="P49" s="1">
        <v>43119</v>
      </c>
      <c r="Q49" s="11" t="s">
        <v>354</v>
      </c>
      <c r="R49" s="11">
        <v>110477235</v>
      </c>
      <c r="S49" s="11">
        <v>0</v>
      </c>
      <c r="T49" s="11">
        <v>0</v>
      </c>
      <c r="U49" s="11">
        <v>110477235</v>
      </c>
      <c r="V49" s="11">
        <v>110477235</v>
      </c>
      <c r="W49" s="11">
        <v>0</v>
      </c>
      <c r="X49" s="11" t="str">
        <f>VLOOKUP(MONTH(K49),'PLANO DISPONIBILIDADES 28-04-20'!$W$2:$X$13,2,0)</f>
        <v>ENERO</v>
      </c>
      <c r="Y49" s="11" t="str">
        <f t="shared" si="0"/>
        <v>3-3-1-15-07-43-7501-191</v>
      </c>
    </row>
    <row r="50" spans="1:25" x14ac:dyDescent="0.25">
      <c r="A50" s="11">
        <v>2018</v>
      </c>
      <c r="B50" s="11">
        <v>136</v>
      </c>
      <c r="C50" s="11">
        <v>1</v>
      </c>
      <c r="D50" s="1">
        <v>43101</v>
      </c>
      <c r="E50" s="1">
        <v>43465</v>
      </c>
      <c r="F50" s="1">
        <v>43465</v>
      </c>
      <c r="G50" s="11" t="s">
        <v>337</v>
      </c>
      <c r="H50" s="11" t="s">
        <v>338</v>
      </c>
      <c r="I50" s="11">
        <v>44</v>
      </c>
      <c r="J50" s="11">
        <v>14</v>
      </c>
      <c r="K50" s="1">
        <v>43119</v>
      </c>
      <c r="L50" s="11" t="s">
        <v>436</v>
      </c>
      <c r="M50" s="11">
        <v>145</v>
      </c>
      <c r="N50" s="11" t="s">
        <v>413</v>
      </c>
      <c r="O50" s="11">
        <v>11</v>
      </c>
      <c r="P50" s="1">
        <v>43119</v>
      </c>
      <c r="Q50" s="11" t="s">
        <v>343</v>
      </c>
      <c r="R50" s="11">
        <v>66286341</v>
      </c>
      <c r="S50" s="11">
        <v>0</v>
      </c>
      <c r="T50" s="11">
        <v>0</v>
      </c>
      <c r="U50" s="11">
        <v>66286341</v>
      </c>
      <c r="V50" s="11">
        <v>66286341</v>
      </c>
      <c r="W50" s="11">
        <v>0</v>
      </c>
      <c r="X50" s="11" t="str">
        <f>VLOOKUP(MONTH(K50),'PLANO DISPONIBILIDADES 28-04-20'!$W$2:$X$13,2,0)</f>
        <v>ENERO</v>
      </c>
      <c r="Y50" s="11" t="str">
        <f t="shared" si="0"/>
        <v>3-3-1-15-07-43-7501-191</v>
      </c>
    </row>
    <row r="51" spans="1:25" x14ac:dyDescent="0.25">
      <c r="A51" s="11">
        <v>2018</v>
      </c>
      <c r="B51" s="11">
        <v>136</v>
      </c>
      <c r="C51" s="11">
        <v>1</v>
      </c>
      <c r="D51" s="1">
        <v>43101</v>
      </c>
      <c r="E51" s="1">
        <v>43465</v>
      </c>
      <c r="F51" s="1">
        <v>43465</v>
      </c>
      <c r="G51" s="11" t="s">
        <v>337</v>
      </c>
      <c r="H51" s="11" t="s">
        <v>338</v>
      </c>
      <c r="I51" s="11">
        <v>83</v>
      </c>
      <c r="J51" s="11">
        <v>16</v>
      </c>
      <c r="K51" s="1">
        <v>43122</v>
      </c>
      <c r="L51" s="11" t="s">
        <v>437</v>
      </c>
      <c r="M51" s="11">
        <v>145</v>
      </c>
      <c r="N51" s="11" t="s">
        <v>413</v>
      </c>
      <c r="O51" s="11">
        <v>26</v>
      </c>
      <c r="P51" s="1">
        <v>43122</v>
      </c>
      <c r="Q51" s="11" t="s">
        <v>356</v>
      </c>
      <c r="R51" s="11">
        <v>44190894</v>
      </c>
      <c r="S51" s="11">
        <v>0</v>
      </c>
      <c r="T51" s="11">
        <v>0</v>
      </c>
      <c r="U51" s="11">
        <v>44190894</v>
      </c>
      <c r="V51" s="11">
        <v>44190894</v>
      </c>
      <c r="W51" s="11">
        <v>0</v>
      </c>
      <c r="X51" s="11" t="str">
        <f>VLOOKUP(MONTH(K51),'PLANO DISPONIBILIDADES 28-04-20'!$W$2:$X$13,2,0)</f>
        <v>ENERO</v>
      </c>
      <c r="Y51" s="11" t="str">
        <f t="shared" si="0"/>
        <v>3-3-1-15-07-43-7501-191</v>
      </c>
    </row>
    <row r="52" spans="1:25" x14ac:dyDescent="0.25">
      <c r="A52" s="11">
        <v>2018</v>
      </c>
      <c r="B52" s="11">
        <v>136</v>
      </c>
      <c r="C52" s="11">
        <v>1</v>
      </c>
      <c r="D52" s="1">
        <v>43101</v>
      </c>
      <c r="E52" s="1">
        <v>43465</v>
      </c>
      <c r="F52" s="1">
        <v>43465</v>
      </c>
      <c r="G52" s="11" t="s">
        <v>337</v>
      </c>
      <c r="H52" s="11" t="s">
        <v>338</v>
      </c>
      <c r="I52" s="11">
        <v>81</v>
      </c>
      <c r="J52" s="11">
        <v>17</v>
      </c>
      <c r="K52" s="1">
        <v>43122</v>
      </c>
      <c r="L52" s="11" t="s">
        <v>438</v>
      </c>
      <c r="M52" s="11">
        <v>145</v>
      </c>
      <c r="N52" s="11" t="s">
        <v>413</v>
      </c>
      <c r="O52" s="11">
        <v>27</v>
      </c>
      <c r="P52" s="1">
        <v>43122</v>
      </c>
      <c r="Q52" s="11" t="s">
        <v>355</v>
      </c>
      <c r="R52" s="11">
        <v>29460596</v>
      </c>
      <c r="S52" s="11">
        <v>29460596</v>
      </c>
      <c r="T52" s="11">
        <v>0</v>
      </c>
      <c r="U52" s="11">
        <v>0</v>
      </c>
      <c r="V52" s="11">
        <v>0</v>
      </c>
      <c r="W52" s="11">
        <v>0</v>
      </c>
      <c r="X52" s="11" t="str">
        <f>VLOOKUP(MONTH(K52),'PLANO DISPONIBILIDADES 28-04-20'!$W$2:$X$13,2,0)</f>
        <v>ENERO</v>
      </c>
      <c r="Y52" s="11" t="str">
        <f t="shared" si="0"/>
        <v>3-3-1-15-07-43-7501-191</v>
      </c>
    </row>
    <row r="53" spans="1:25" x14ac:dyDescent="0.25">
      <c r="A53" s="11">
        <v>2018</v>
      </c>
      <c r="B53" s="11">
        <v>136</v>
      </c>
      <c r="C53" s="11">
        <v>1</v>
      </c>
      <c r="D53" s="1">
        <v>43101</v>
      </c>
      <c r="E53" s="1">
        <v>43465</v>
      </c>
      <c r="F53" s="1">
        <v>43465</v>
      </c>
      <c r="G53" s="11" t="s">
        <v>337</v>
      </c>
      <c r="H53" s="11" t="s">
        <v>338</v>
      </c>
      <c r="I53" s="11">
        <v>81</v>
      </c>
      <c r="J53" s="11">
        <v>18</v>
      </c>
      <c r="K53" s="1">
        <v>43122</v>
      </c>
      <c r="L53" s="11" t="s">
        <v>438</v>
      </c>
      <c r="M53" s="11">
        <v>148</v>
      </c>
      <c r="N53" s="11" t="s">
        <v>439</v>
      </c>
      <c r="O53" s="11">
        <v>27</v>
      </c>
      <c r="P53" s="1">
        <v>43122</v>
      </c>
      <c r="Q53" s="11" t="s">
        <v>355</v>
      </c>
      <c r="R53" s="11">
        <v>29460596</v>
      </c>
      <c r="S53" s="11">
        <v>0</v>
      </c>
      <c r="T53" s="11">
        <v>0</v>
      </c>
      <c r="U53" s="11">
        <v>29460596</v>
      </c>
      <c r="V53" s="11">
        <v>29460596</v>
      </c>
      <c r="W53" s="11">
        <v>0</v>
      </c>
      <c r="X53" s="11" t="str">
        <f>VLOOKUP(MONTH(K53),'PLANO DISPONIBILIDADES 28-04-20'!$W$2:$X$13,2,0)</f>
        <v>ENERO</v>
      </c>
      <c r="Y53" s="11" t="str">
        <f t="shared" si="0"/>
        <v>3-3-1-15-07-43-7501-191</v>
      </c>
    </row>
    <row r="54" spans="1:25" x14ac:dyDescent="0.25">
      <c r="A54" s="11">
        <v>2018</v>
      </c>
      <c r="B54" s="11">
        <v>136</v>
      </c>
      <c r="C54" s="11">
        <v>1</v>
      </c>
      <c r="D54" s="1">
        <v>43101</v>
      </c>
      <c r="E54" s="1">
        <v>43465</v>
      </c>
      <c r="F54" s="1">
        <v>43465</v>
      </c>
      <c r="G54" s="11" t="s">
        <v>337</v>
      </c>
      <c r="H54" s="11" t="s">
        <v>338</v>
      </c>
      <c r="I54" s="11">
        <v>70</v>
      </c>
      <c r="J54" s="11">
        <v>21</v>
      </c>
      <c r="K54" s="1">
        <v>43122</v>
      </c>
      <c r="L54" s="11" t="s">
        <v>440</v>
      </c>
      <c r="M54" s="11">
        <v>145</v>
      </c>
      <c r="N54" s="11" t="s">
        <v>413</v>
      </c>
      <c r="O54" s="11">
        <v>43</v>
      </c>
      <c r="P54" s="1">
        <v>43122</v>
      </c>
      <c r="Q54" s="11" t="s">
        <v>441</v>
      </c>
      <c r="R54" s="11">
        <v>44190894</v>
      </c>
      <c r="S54" s="11">
        <v>0</v>
      </c>
      <c r="T54" s="11">
        <v>0</v>
      </c>
      <c r="U54" s="11">
        <v>44190894</v>
      </c>
      <c r="V54" s="11">
        <v>44190894</v>
      </c>
      <c r="W54" s="11">
        <v>0</v>
      </c>
      <c r="X54" s="11" t="str">
        <f>VLOOKUP(MONTH(K54),'PLANO DISPONIBILIDADES 28-04-20'!$W$2:$X$13,2,0)</f>
        <v>ENERO</v>
      </c>
      <c r="Y54" s="11" t="str">
        <f t="shared" si="0"/>
        <v>3-3-1-15-07-43-7501-191</v>
      </c>
    </row>
    <row r="55" spans="1:25" x14ac:dyDescent="0.25">
      <c r="A55" s="11">
        <v>2018</v>
      </c>
      <c r="B55" s="11">
        <v>136</v>
      </c>
      <c r="C55" s="11">
        <v>1</v>
      </c>
      <c r="D55" s="1">
        <v>43101</v>
      </c>
      <c r="E55" s="1">
        <v>43465</v>
      </c>
      <c r="F55" s="1">
        <v>43465</v>
      </c>
      <c r="G55" s="11" t="s">
        <v>337</v>
      </c>
      <c r="H55" s="11" t="s">
        <v>338</v>
      </c>
      <c r="I55" s="11">
        <v>16</v>
      </c>
      <c r="J55" s="11">
        <v>31</v>
      </c>
      <c r="K55" s="1">
        <v>43122</v>
      </c>
      <c r="L55" s="11" t="s">
        <v>442</v>
      </c>
      <c r="M55" s="11">
        <v>145</v>
      </c>
      <c r="N55" s="11" t="s">
        <v>413</v>
      </c>
      <c r="O55" s="11">
        <v>17</v>
      </c>
      <c r="P55" s="1">
        <v>43122</v>
      </c>
      <c r="Q55" s="11" t="s">
        <v>443</v>
      </c>
      <c r="R55" s="11">
        <v>110477235</v>
      </c>
      <c r="S55" s="11">
        <v>0</v>
      </c>
      <c r="T55" s="11">
        <v>0</v>
      </c>
      <c r="U55" s="11">
        <v>110477235</v>
      </c>
      <c r="V55" s="11">
        <v>110477235</v>
      </c>
      <c r="W55" s="11">
        <v>0</v>
      </c>
      <c r="X55" s="11" t="str">
        <f>VLOOKUP(MONTH(K55),'PLANO DISPONIBILIDADES 28-04-20'!$W$2:$X$13,2,0)</f>
        <v>ENERO</v>
      </c>
      <c r="Y55" s="11" t="str">
        <f t="shared" si="0"/>
        <v>3-3-1-15-07-43-7501-191</v>
      </c>
    </row>
    <row r="56" spans="1:25" x14ac:dyDescent="0.25">
      <c r="A56" s="11">
        <v>2018</v>
      </c>
      <c r="B56" s="11">
        <v>136</v>
      </c>
      <c r="C56" s="11">
        <v>1</v>
      </c>
      <c r="D56" s="1">
        <v>43101</v>
      </c>
      <c r="E56" s="1">
        <v>43465</v>
      </c>
      <c r="F56" s="1">
        <v>43465</v>
      </c>
      <c r="G56" s="11" t="s">
        <v>337</v>
      </c>
      <c r="H56" s="11" t="s">
        <v>338</v>
      </c>
      <c r="I56" s="11">
        <v>79</v>
      </c>
      <c r="J56" s="11">
        <v>34</v>
      </c>
      <c r="K56" s="1">
        <v>43122</v>
      </c>
      <c r="L56" s="11" t="s">
        <v>444</v>
      </c>
      <c r="M56" s="11">
        <v>145</v>
      </c>
      <c r="N56" s="11" t="s">
        <v>413</v>
      </c>
      <c r="O56" s="11">
        <v>29</v>
      </c>
      <c r="P56" s="1">
        <v>43122</v>
      </c>
      <c r="Q56" s="11" t="s">
        <v>130</v>
      </c>
      <c r="R56" s="11">
        <v>81016639</v>
      </c>
      <c r="S56" s="11">
        <v>0</v>
      </c>
      <c r="T56" s="11">
        <v>0</v>
      </c>
      <c r="U56" s="11">
        <v>81016639</v>
      </c>
      <c r="V56" s="11">
        <v>81016639</v>
      </c>
      <c r="W56" s="11">
        <v>0</v>
      </c>
      <c r="X56" s="11" t="str">
        <f>VLOOKUP(MONTH(K56),'PLANO DISPONIBILIDADES 28-04-20'!$W$2:$X$13,2,0)</f>
        <v>ENERO</v>
      </c>
      <c r="Y56" s="11" t="str">
        <f t="shared" si="0"/>
        <v>3-3-1-15-07-43-7501-191</v>
      </c>
    </row>
    <row r="57" spans="1:25" x14ac:dyDescent="0.25">
      <c r="A57" s="11">
        <v>2018</v>
      </c>
      <c r="B57" s="11">
        <v>136</v>
      </c>
      <c r="C57" s="11">
        <v>1</v>
      </c>
      <c r="D57" s="1">
        <v>43101</v>
      </c>
      <c r="E57" s="1">
        <v>43465</v>
      </c>
      <c r="F57" s="1">
        <v>43465</v>
      </c>
      <c r="G57" s="11" t="s">
        <v>337</v>
      </c>
      <c r="H57" s="11" t="s">
        <v>338</v>
      </c>
      <c r="I57" s="11">
        <v>82</v>
      </c>
      <c r="J57" s="11">
        <v>35</v>
      </c>
      <c r="K57" s="1">
        <v>43122</v>
      </c>
      <c r="L57" s="11" t="s">
        <v>445</v>
      </c>
      <c r="M57" s="11">
        <v>148</v>
      </c>
      <c r="N57" s="11" t="s">
        <v>439</v>
      </c>
      <c r="O57" s="11">
        <v>35</v>
      </c>
      <c r="P57" s="1">
        <v>43122</v>
      </c>
      <c r="Q57" s="11" t="s">
        <v>355</v>
      </c>
      <c r="R57" s="11">
        <v>29460596</v>
      </c>
      <c r="S57" s="11">
        <v>0</v>
      </c>
      <c r="T57" s="11">
        <v>0</v>
      </c>
      <c r="U57" s="11">
        <v>29460596</v>
      </c>
      <c r="V57" s="11">
        <v>29460596</v>
      </c>
      <c r="W57" s="11">
        <v>0</v>
      </c>
      <c r="X57" s="11" t="str">
        <f>VLOOKUP(MONTH(K57),'PLANO DISPONIBILIDADES 28-04-20'!$W$2:$X$13,2,0)</f>
        <v>ENERO</v>
      </c>
      <c r="Y57" s="11" t="str">
        <f t="shared" si="0"/>
        <v>3-3-1-15-07-43-7501-191</v>
      </c>
    </row>
    <row r="58" spans="1:25" x14ac:dyDescent="0.25">
      <c r="A58" s="11">
        <v>2018</v>
      </c>
      <c r="B58" s="11">
        <v>136</v>
      </c>
      <c r="C58" s="11">
        <v>1</v>
      </c>
      <c r="D58" s="1">
        <v>43101</v>
      </c>
      <c r="E58" s="1">
        <v>43465</v>
      </c>
      <c r="F58" s="1">
        <v>43465</v>
      </c>
      <c r="G58" s="11" t="s">
        <v>337</v>
      </c>
      <c r="H58" s="11" t="s">
        <v>338</v>
      </c>
      <c r="I58" s="11">
        <v>85</v>
      </c>
      <c r="J58" s="11">
        <v>36</v>
      </c>
      <c r="K58" s="1">
        <v>43123</v>
      </c>
      <c r="L58" s="11" t="s">
        <v>446</v>
      </c>
      <c r="M58" s="11">
        <v>145</v>
      </c>
      <c r="N58" s="11" t="s">
        <v>413</v>
      </c>
      <c r="O58" s="11">
        <v>36</v>
      </c>
      <c r="P58" s="1">
        <v>43122</v>
      </c>
      <c r="Q58" s="11" t="s">
        <v>358</v>
      </c>
      <c r="R58" s="11">
        <v>110477235</v>
      </c>
      <c r="S58" s="11">
        <v>0</v>
      </c>
      <c r="T58" s="11">
        <v>0</v>
      </c>
      <c r="U58" s="11">
        <v>110477235</v>
      </c>
      <c r="V58" s="11">
        <v>110477235</v>
      </c>
      <c r="W58" s="11">
        <v>0</v>
      </c>
      <c r="X58" s="11" t="str">
        <f>VLOOKUP(MONTH(K58),'PLANO DISPONIBILIDADES 28-04-20'!$W$2:$X$13,2,0)</f>
        <v>ENERO</v>
      </c>
      <c r="Y58" s="11" t="str">
        <f t="shared" si="0"/>
        <v>3-3-1-15-07-43-7501-191</v>
      </c>
    </row>
    <row r="59" spans="1:25" x14ac:dyDescent="0.25">
      <c r="A59" s="11">
        <v>2018</v>
      </c>
      <c r="B59" s="11">
        <v>136</v>
      </c>
      <c r="C59" s="11">
        <v>1</v>
      </c>
      <c r="D59" s="1">
        <v>43101</v>
      </c>
      <c r="E59" s="1">
        <v>43465</v>
      </c>
      <c r="F59" s="1">
        <v>43465</v>
      </c>
      <c r="G59" s="11" t="s">
        <v>337</v>
      </c>
      <c r="H59" s="11" t="s">
        <v>338</v>
      </c>
      <c r="I59" s="11">
        <v>71</v>
      </c>
      <c r="J59" s="11">
        <v>37</v>
      </c>
      <c r="K59" s="1">
        <v>43123</v>
      </c>
      <c r="L59" s="11" t="s">
        <v>447</v>
      </c>
      <c r="M59" s="11">
        <v>145</v>
      </c>
      <c r="N59" s="11" t="s">
        <v>413</v>
      </c>
      <c r="O59" s="11">
        <v>38</v>
      </c>
      <c r="P59" s="1">
        <v>43122</v>
      </c>
      <c r="Q59" s="11" t="s">
        <v>126</v>
      </c>
      <c r="R59" s="11">
        <v>58921192</v>
      </c>
      <c r="S59" s="11">
        <v>0</v>
      </c>
      <c r="T59" s="11">
        <v>0</v>
      </c>
      <c r="U59" s="11">
        <v>58921192</v>
      </c>
      <c r="V59" s="11">
        <v>58921192</v>
      </c>
      <c r="W59" s="11">
        <v>0</v>
      </c>
      <c r="X59" s="11" t="str">
        <f>VLOOKUP(MONTH(K59),'PLANO DISPONIBILIDADES 28-04-20'!$W$2:$X$13,2,0)</f>
        <v>ENERO</v>
      </c>
      <c r="Y59" s="11" t="str">
        <f t="shared" si="0"/>
        <v>3-3-1-15-07-43-7501-191</v>
      </c>
    </row>
    <row r="60" spans="1:25" x14ac:dyDescent="0.25">
      <c r="A60" s="11">
        <v>2018</v>
      </c>
      <c r="B60" s="11">
        <v>136</v>
      </c>
      <c r="C60" s="11">
        <v>1</v>
      </c>
      <c r="D60" s="1">
        <v>43101</v>
      </c>
      <c r="E60" s="1">
        <v>43465</v>
      </c>
      <c r="F60" s="1">
        <v>43465</v>
      </c>
      <c r="G60" s="11" t="s">
        <v>337</v>
      </c>
      <c r="H60" s="11" t="s">
        <v>338</v>
      </c>
      <c r="I60" s="11">
        <v>69</v>
      </c>
      <c r="J60" s="11">
        <v>38</v>
      </c>
      <c r="K60" s="1">
        <v>43123</v>
      </c>
      <c r="L60" s="11" t="s">
        <v>448</v>
      </c>
      <c r="M60" s="11">
        <v>145</v>
      </c>
      <c r="N60" s="11" t="s">
        <v>413</v>
      </c>
      <c r="O60" s="11">
        <v>37</v>
      </c>
      <c r="P60" s="1">
        <v>43123</v>
      </c>
      <c r="Q60" s="11" t="s">
        <v>125</v>
      </c>
      <c r="R60" s="11">
        <v>58921192</v>
      </c>
      <c r="S60" s="11">
        <v>0</v>
      </c>
      <c r="T60" s="11">
        <v>0</v>
      </c>
      <c r="U60" s="11">
        <v>58921192</v>
      </c>
      <c r="V60" s="11">
        <v>58921192</v>
      </c>
      <c r="W60" s="11">
        <v>0</v>
      </c>
      <c r="X60" s="11" t="str">
        <f>VLOOKUP(MONTH(K60),'PLANO DISPONIBILIDADES 28-04-20'!$W$2:$X$13,2,0)</f>
        <v>ENERO</v>
      </c>
      <c r="Y60" s="11" t="str">
        <f t="shared" si="0"/>
        <v>3-3-1-15-07-43-7501-191</v>
      </c>
    </row>
    <row r="61" spans="1:25" x14ac:dyDescent="0.25">
      <c r="A61" s="11">
        <v>2018</v>
      </c>
      <c r="B61" s="11">
        <v>136</v>
      </c>
      <c r="C61" s="11">
        <v>1</v>
      </c>
      <c r="D61" s="1">
        <v>43101</v>
      </c>
      <c r="E61" s="1">
        <v>43465</v>
      </c>
      <c r="F61" s="1">
        <v>43465</v>
      </c>
      <c r="G61" s="11" t="s">
        <v>337</v>
      </c>
      <c r="H61" s="11" t="s">
        <v>338</v>
      </c>
      <c r="I61" s="11">
        <v>68</v>
      </c>
      <c r="J61" s="11">
        <v>39</v>
      </c>
      <c r="K61" s="1">
        <v>43123</v>
      </c>
      <c r="L61" s="11" t="s">
        <v>449</v>
      </c>
      <c r="M61" s="11">
        <v>145</v>
      </c>
      <c r="N61" s="11" t="s">
        <v>413</v>
      </c>
      <c r="O61" s="11">
        <v>41</v>
      </c>
      <c r="P61" s="1">
        <v>43122</v>
      </c>
      <c r="Q61" s="11" t="s">
        <v>124</v>
      </c>
      <c r="R61" s="11">
        <v>110477235</v>
      </c>
      <c r="S61" s="11">
        <v>0</v>
      </c>
      <c r="T61" s="11">
        <v>0</v>
      </c>
      <c r="U61" s="11">
        <v>110477235</v>
      </c>
      <c r="V61" s="11">
        <v>110477235</v>
      </c>
      <c r="W61" s="11">
        <v>0</v>
      </c>
      <c r="X61" s="11" t="str">
        <f>VLOOKUP(MONTH(K61),'PLANO DISPONIBILIDADES 28-04-20'!$W$2:$X$13,2,0)</f>
        <v>ENERO</v>
      </c>
      <c r="Y61" s="11" t="str">
        <f t="shared" si="0"/>
        <v>3-3-1-15-07-43-7501-191</v>
      </c>
    </row>
    <row r="62" spans="1:25" x14ac:dyDescent="0.25">
      <c r="A62" s="11">
        <v>2018</v>
      </c>
      <c r="B62" s="11">
        <v>136</v>
      </c>
      <c r="C62" s="11">
        <v>1</v>
      </c>
      <c r="D62" s="1">
        <v>43101</v>
      </c>
      <c r="E62" s="1">
        <v>43465</v>
      </c>
      <c r="F62" s="1">
        <v>43465</v>
      </c>
      <c r="G62" s="11" t="s">
        <v>337</v>
      </c>
      <c r="H62" s="11" t="s">
        <v>338</v>
      </c>
      <c r="I62" s="11">
        <v>66</v>
      </c>
      <c r="J62" s="11">
        <v>40</v>
      </c>
      <c r="K62" s="1">
        <v>43123</v>
      </c>
      <c r="L62" s="11" t="s">
        <v>450</v>
      </c>
      <c r="M62" s="11">
        <v>145</v>
      </c>
      <c r="N62" s="11" t="s">
        <v>413</v>
      </c>
      <c r="O62" s="11">
        <v>45</v>
      </c>
      <c r="P62" s="1">
        <v>43122</v>
      </c>
      <c r="Q62" s="11" t="s">
        <v>349</v>
      </c>
      <c r="R62" s="11">
        <v>95746937</v>
      </c>
      <c r="S62" s="11">
        <v>0</v>
      </c>
      <c r="T62" s="11">
        <v>0</v>
      </c>
      <c r="U62" s="11">
        <v>95746937</v>
      </c>
      <c r="V62" s="11">
        <v>95746937</v>
      </c>
      <c r="W62" s="11">
        <v>0</v>
      </c>
      <c r="X62" s="11" t="str">
        <f>VLOOKUP(MONTH(K62),'PLANO DISPONIBILIDADES 28-04-20'!$W$2:$X$13,2,0)</f>
        <v>ENERO</v>
      </c>
      <c r="Y62" s="11" t="str">
        <f t="shared" si="0"/>
        <v>3-3-1-15-07-43-7501-191</v>
      </c>
    </row>
    <row r="63" spans="1:25" x14ac:dyDescent="0.25">
      <c r="A63" s="11">
        <v>2018</v>
      </c>
      <c r="B63" s="11">
        <v>136</v>
      </c>
      <c r="C63" s="11">
        <v>1</v>
      </c>
      <c r="D63" s="1">
        <v>43101</v>
      </c>
      <c r="E63" s="1">
        <v>43465</v>
      </c>
      <c r="F63" s="1">
        <v>43465</v>
      </c>
      <c r="G63" s="11" t="s">
        <v>337</v>
      </c>
      <c r="H63" s="11" t="s">
        <v>338</v>
      </c>
      <c r="I63" s="11">
        <v>77</v>
      </c>
      <c r="J63" s="11">
        <v>41</v>
      </c>
      <c r="K63" s="1">
        <v>43123</v>
      </c>
      <c r="L63" s="11" t="s">
        <v>451</v>
      </c>
      <c r="M63" s="11">
        <v>145</v>
      </c>
      <c r="N63" s="11" t="s">
        <v>413</v>
      </c>
      <c r="O63" s="11">
        <v>30</v>
      </c>
      <c r="P63" s="1">
        <v>43123</v>
      </c>
      <c r="Q63" s="11" t="s">
        <v>352</v>
      </c>
      <c r="R63" s="11">
        <v>110477235</v>
      </c>
      <c r="S63" s="11">
        <v>0</v>
      </c>
      <c r="T63" s="11">
        <v>0</v>
      </c>
      <c r="U63" s="11">
        <v>110477235</v>
      </c>
      <c r="V63" s="11">
        <v>110477235</v>
      </c>
      <c r="W63" s="11">
        <v>0</v>
      </c>
      <c r="X63" s="11" t="str">
        <f>VLOOKUP(MONTH(K63),'PLANO DISPONIBILIDADES 28-04-20'!$W$2:$X$13,2,0)</f>
        <v>ENERO</v>
      </c>
      <c r="Y63" s="11" t="str">
        <f t="shared" si="0"/>
        <v>3-3-1-15-07-43-7501-191</v>
      </c>
    </row>
    <row r="64" spans="1:25" x14ac:dyDescent="0.25">
      <c r="A64" s="11">
        <v>2018</v>
      </c>
      <c r="B64" s="11">
        <v>136</v>
      </c>
      <c r="C64" s="11">
        <v>1</v>
      </c>
      <c r="D64" s="1">
        <v>43101</v>
      </c>
      <c r="E64" s="1">
        <v>43465</v>
      </c>
      <c r="F64" s="1">
        <v>43465</v>
      </c>
      <c r="G64" s="11" t="s">
        <v>337</v>
      </c>
      <c r="H64" s="11" t="s">
        <v>338</v>
      </c>
      <c r="I64" s="11">
        <v>67</v>
      </c>
      <c r="J64" s="11">
        <v>42</v>
      </c>
      <c r="K64" s="1">
        <v>43123</v>
      </c>
      <c r="L64" s="11" t="s">
        <v>452</v>
      </c>
      <c r="M64" s="11">
        <v>145</v>
      </c>
      <c r="N64" s="11" t="s">
        <v>413</v>
      </c>
      <c r="O64" s="11">
        <v>39</v>
      </c>
      <c r="P64" s="1">
        <v>43123</v>
      </c>
      <c r="Q64" s="11" t="s">
        <v>350</v>
      </c>
      <c r="R64" s="11">
        <v>110477235</v>
      </c>
      <c r="S64" s="11">
        <v>0</v>
      </c>
      <c r="T64" s="11">
        <v>0</v>
      </c>
      <c r="U64" s="11">
        <v>110477235</v>
      </c>
      <c r="V64" s="11">
        <v>110477235</v>
      </c>
      <c r="W64" s="11">
        <v>0</v>
      </c>
      <c r="X64" s="11" t="str">
        <f>VLOOKUP(MONTH(K64),'PLANO DISPONIBILIDADES 28-04-20'!$W$2:$X$13,2,0)</f>
        <v>ENERO</v>
      </c>
      <c r="Y64" s="11" t="str">
        <f t="shared" si="0"/>
        <v>3-3-1-15-07-43-7501-191</v>
      </c>
    </row>
    <row r="65" spans="1:25" x14ac:dyDescent="0.25">
      <c r="A65" s="11">
        <v>2018</v>
      </c>
      <c r="B65" s="11">
        <v>136</v>
      </c>
      <c r="C65" s="11">
        <v>1</v>
      </c>
      <c r="D65" s="1">
        <v>43101</v>
      </c>
      <c r="E65" s="1">
        <v>43465</v>
      </c>
      <c r="F65" s="1">
        <v>43465</v>
      </c>
      <c r="G65" s="11" t="s">
        <v>337</v>
      </c>
      <c r="H65" s="11" t="s">
        <v>338</v>
      </c>
      <c r="I65" s="11">
        <v>47</v>
      </c>
      <c r="J65" s="11">
        <v>43</v>
      </c>
      <c r="K65" s="1">
        <v>43123</v>
      </c>
      <c r="L65" s="11" t="s">
        <v>453</v>
      </c>
      <c r="M65" s="11">
        <v>145</v>
      </c>
      <c r="N65" s="11" t="s">
        <v>413</v>
      </c>
      <c r="O65" s="11">
        <v>10</v>
      </c>
      <c r="P65" s="1">
        <v>43123</v>
      </c>
      <c r="Q65" s="11" t="s">
        <v>346</v>
      </c>
      <c r="R65" s="11">
        <v>110477235</v>
      </c>
      <c r="S65" s="11">
        <v>0</v>
      </c>
      <c r="T65" s="11">
        <v>0</v>
      </c>
      <c r="U65" s="11">
        <v>110477235</v>
      </c>
      <c r="V65" s="11">
        <v>110477235</v>
      </c>
      <c r="W65" s="11">
        <v>0</v>
      </c>
      <c r="X65" s="11" t="str">
        <f>VLOOKUP(MONTH(K65),'PLANO DISPONIBILIDADES 28-04-20'!$W$2:$X$13,2,0)</f>
        <v>ENERO</v>
      </c>
      <c r="Y65" s="11" t="str">
        <f t="shared" si="0"/>
        <v>3-3-1-15-07-43-7501-191</v>
      </c>
    </row>
    <row r="66" spans="1:25" x14ac:dyDescent="0.25">
      <c r="A66" s="11">
        <v>2018</v>
      </c>
      <c r="B66" s="11">
        <v>136</v>
      </c>
      <c r="C66" s="11">
        <v>1</v>
      </c>
      <c r="D66" s="1">
        <v>43101</v>
      </c>
      <c r="E66" s="1">
        <v>43465</v>
      </c>
      <c r="F66" s="1">
        <v>43465</v>
      </c>
      <c r="G66" s="11" t="s">
        <v>337</v>
      </c>
      <c r="H66" s="11" t="s">
        <v>338</v>
      </c>
      <c r="I66" s="11">
        <v>64</v>
      </c>
      <c r="J66" s="11">
        <v>44</v>
      </c>
      <c r="K66" s="1">
        <v>43123</v>
      </c>
      <c r="L66" s="11" t="s">
        <v>454</v>
      </c>
      <c r="M66" s="11">
        <v>145</v>
      </c>
      <c r="N66" s="11" t="s">
        <v>413</v>
      </c>
      <c r="O66" s="11">
        <v>49</v>
      </c>
      <c r="P66" s="1">
        <v>43123</v>
      </c>
      <c r="Q66" s="11" t="s">
        <v>347</v>
      </c>
      <c r="R66" s="11">
        <v>110477235</v>
      </c>
      <c r="S66" s="11">
        <v>0</v>
      </c>
      <c r="T66" s="11">
        <v>0</v>
      </c>
      <c r="U66" s="11">
        <v>110477235</v>
      </c>
      <c r="V66" s="11">
        <v>110477235</v>
      </c>
      <c r="W66" s="11">
        <v>0</v>
      </c>
      <c r="X66" s="11" t="str">
        <f>VLOOKUP(MONTH(K66),'PLANO DISPONIBILIDADES 28-04-20'!$W$2:$X$13,2,0)</f>
        <v>ENERO</v>
      </c>
      <c r="Y66" s="11" t="str">
        <f t="shared" si="0"/>
        <v>3-3-1-15-07-43-7501-191</v>
      </c>
    </row>
    <row r="67" spans="1:25" x14ac:dyDescent="0.25">
      <c r="A67" s="11">
        <v>2018</v>
      </c>
      <c r="B67" s="11">
        <v>136</v>
      </c>
      <c r="C67" s="11">
        <v>1</v>
      </c>
      <c r="D67" s="1">
        <v>43101</v>
      </c>
      <c r="E67" s="1">
        <v>43465</v>
      </c>
      <c r="F67" s="1">
        <v>43465</v>
      </c>
      <c r="G67" s="11" t="s">
        <v>337</v>
      </c>
      <c r="H67" s="11" t="s">
        <v>338</v>
      </c>
      <c r="I67" s="11">
        <v>65</v>
      </c>
      <c r="J67" s="11">
        <v>46</v>
      </c>
      <c r="K67" s="1">
        <v>43123</v>
      </c>
      <c r="L67" s="11" t="s">
        <v>455</v>
      </c>
      <c r="M67" s="11">
        <v>145</v>
      </c>
      <c r="N67" s="11" t="s">
        <v>413</v>
      </c>
      <c r="O67" s="11">
        <v>40</v>
      </c>
      <c r="P67" s="1">
        <v>43123</v>
      </c>
      <c r="Q67" s="11" t="s">
        <v>348</v>
      </c>
      <c r="R67" s="11">
        <v>110477235</v>
      </c>
      <c r="S67" s="11">
        <v>0</v>
      </c>
      <c r="T67" s="11">
        <v>0</v>
      </c>
      <c r="U67" s="11">
        <v>110477235</v>
      </c>
      <c r="V67" s="11">
        <v>110477235</v>
      </c>
      <c r="W67" s="11">
        <v>0</v>
      </c>
      <c r="X67" s="11" t="str">
        <f>VLOOKUP(MONTH(K67),'PLANO DISPONIBILIDADES 28-04-20'!$W$2:$X$13,2,0)</f>
        <v>ENERO</v>
      </c>
      <c r="Y67" s="11" t="str">
        <f t="shared" ref="Y67:Y130" si="1">G67</f>
        <v>3-3-1-15-07-43-7501-191</v>
      </c>
    </row>
    <row r="68" spans="1:25" x14ac:dyDescent="0.25">
      <c r="A68" s="11">
        <v>2018</v>
      </c>
      <c r="B68" s="11">
        <v>136</v>
      </c>
      <c r="C68" s="11">
        <v>1</v>
      </c>
      <c r="D68" s="1">
        <v>43101</v>
      </c>
      <c r="E68" s="1">
        <v>43465</v>
      </c>
      <c r="F68" s="1">
        <v>43465</v>
      </c>
      <c r="G68" s="11" t="s">
        <v>337</v>
      </c>
      <c r="H68" s="11" t="s">
        <v>338</v>
      </c>
      <c r="I68" s="11">
        <v>86</v>
      </c>
      <c r="J68" s="11">
        <v>48</v>
      </c>
      <c r="K68" s="1">
        <v>43125</v>
      </c>
      <c r="L68" s="11" t="s">
        <v>421</v>
      </c>
      <c r="M68" s="11">
        <v>145</v>
      </c>
      <c r="N68" s="11" t="s">
        <v>413</v>
      </c>
      <c r="O68" s="11">
        <v>57</v>
      </c>
      <c r="P68" s="1">
        <v>43124</v>
      </c>
      <c r="Q68" s="11" t="s">
        <v>456</v>
      </c>
      <c r="R68" s="11">
        <v>238000000</v>
      </c>
      <c r="S68" s="11">
        <v>59600000</v>
      </c>
      <c r="T68" s="11">
        <v>0</v>
      </c>
      <c r="U68" s="11">
        <v>178400000</v>
      </c>
      <c r="V68" s="11">
        <v>178400000</v>
      </c>
      <c r="W68" s="11">
        <v>0</v>
      </c>
      <c r="X68" s="11" t="str">
        <f>VLOOKUP(MONTH(K68),'PLANO DISPONIBILIDADES 28-04-20'!$W$2:$X$13,2,0)</f>
        <v>ENERO</v>
      </c>
      <c r="Y68" s="11" t="str">
        <f t="shared" si="1"/>
        <v>3-3-1-15-07-43-7501-191</v>
      </c>
    </row>
    <row r="69" spans="1:25" x14ac:dyDescent="0.25">
      <c r="A69" s="11">
        <v>2018</v>
      </c>
      <c r="B69" s="11">
        <v>136</v>
      </c>
      <c r="C69" s="11">
        <v>1</v>
      </c>
      <c r="D69" s="1">
        <v>43101</v>
      </c>
      <c r="E69" s="1">
        <v>43465</v>
      </c>
      <c r="F69" s="1">
        <v>43465</v>
      </c>
      <c r="G69" s="11" t="s">
        <v>337</v>
      </c>
      <c r="H69" s="11" t="s">
        <v>338</v>
      </c>
      <c r="I69" s="11">
        <v>20</v>
      </c>
      <c r="J69" s="11">
        <v>49</v>
      </c>
      <c r="K69" s="1">
        <v>43125</v>
      </c>
      <c r="L69" s="11" t="s">
        <v>457</v>
      </c>
      <c r="M69" s="11">
        <v>145</v>
      </c>
      <c r="N69" s="11" t="s">
        <v>413</v>
      </c>
      <c r="O69" s="11">
        <v>63</v>
      </c>
      <c r="P69" s="1">
        <v>43125</v>
      </c>
      <c r="Q69" s="11" t="s">
        <v>342</v>
      </c>
      <c r="R69" s="11">
        <v>103112086</v>
      </c>
      <c r="S69" s="11">
        <v>0</v>
      </c>
      <c r="T69" s="11">
        <v>0</v>
      </c>
      <c r="U69" s="11">
        <v>103112086</v>
      </c>
      <c r="V69" s="11">
        <v>103112086</v>
      </c>
      <c r="W69" s="11">
        <v>0</v>
      </c>
      <c r="X69" s="11" t="str">
        <f>VLOOKUP(MONTH(K69),'PLANO DISPONIBILIDADES 28-04-20'!$W$2:$X$13,2,0)</f>
        <v>ENERO</v>
      </c>
      <c r="Y69" s="11" t="str">
        <f t="shared" si="1"/>
        <v>3-3-1-15-07-43-7501-191</v>
      </c>
    </row>
    <row r="70" spans="1:25" x14ac:dyDescent="0.25">
      <c r="A70" s="11">
        <v>2018</v>
      </c>
      <c r="B70" s="11">
        <v>136</v>
      </c>
      <c r="C70" s="11">
        <v>1</v>
      </c>
      <c r="D70" s="1">
        <v>43101</v>
      </c>
      <c r="E70" s="1">
        <v>43465</v>
      </c>
      <c r="F70" s="1">
        <v>43465</v>
      </c>
      <c r="G70" s="11" t="s">
        <v>337</v>
      </c>
      <c r="H70" s="11" t="s">
        <v>338</v>
      </c>
      <c r="I70" s="11">
        <v>18</v>
      </c>
      <c r="J70" s="11">
        <v>52</v>
      </c>
      <c r="K70" s="1">
        <v>43125</v>
      </c>
      <c r="L70" s="11" t="s">
        <v>458</v>
      </c>
      <c r="M70" s="11">
        <v>145</v>
      </c>
      <c r="N70" s="11" t="s">
        <v>413</v>
      </c>
      <c r="O70" s="11">
        <v>55</v>
      </c>
      <c r="P70" s="1">
        <v>43123</v>
      </c>
      <c r="Q70" s="11" t="s">
        <v>459</v>
      </c>
      <c r="R70" s="11">
        <v>81016639</v>
      </c>
      <c r="S70" s="11">
        <v>0</v>
      </c>
      <c r="T70" s="11">
        <v>0</v>
      </c>
      <c r="U70" s="11">
        <v>81016639</v>
      </c>
      <c r="V70" s="11">
        <v>81016639</v>
      </c>
      <c r="W70" s="11">
        <v>0</v>
      </c>
      <c r="X70" s="11" t="str">
        <f>VLOOKUP(MONTH(K70),'PLANO DISPONIBILIDADES 28-04-20'!$W$2:$X$13,2,0)</f>
        <v>ENERO</v>
      </c>
      <c r="Y70" s="11" t="str">
        <f t="shared" si="1"/>
        <v>3-3-1-15-07-43-7501-191</v>
      </c>
    </row>
    <row r="71" spans="1:25" x14ac:dyDescent="0.25">
      <c r="A71" s="11">
        <v>2018</v>
      </c>
      <c r="B71" s="11">
        <v>136</v>
      </c>
      <c r="C71" s="11">
        <v>1</v>
      </c>
      <c r="D71" s="1">
        <v>43101</v>
      </c>
      <c r="E71" s="1">
        <v>43465</v>
      </c>
      <c r="F71" s="1">
        <v>43465</v>
      </c>
      <c r="G71" s="11" t="s">
        <v>337</v>
      </c>
      <c r="H71" s="11" t="s">
        <v>338</v>
      </c>
      <c r="I71" s="11">
        <v>19</v>
      </c>
      <c r="J71" s="11">
        <v>53</v>
      </c>
      <c r="K71" s="1">
        <v>43126</v>
      </c>
      <c r="L71" s="11" t="s">
        <v>460</v>
      </c>
      <c r="M71" s="11">
        <v>145</v>
      </c>
      <c r="N71" s="11" t="s">
        <v>413</v>
      </c>
      <c r="O71" s="11">
        <v>62</v>
      </c>
      <c r="P71" s="1">
        <v>43126</v>
      </c>
      <c r="Q71" s="11" t="s">
        <v>341</v>
      </c>
      <c r="R71" s="11">
        <v>110477235</v>
      </c>
      <c r="S71" s="11">
        <v>0</v>
      </c>
      <c r="T71" s="11">
        <v>0</v>
      </c>
      <c r="U71" s="11">
        <v>110477235</v>
      </c>
      <c r="V71" s="11">
        <v>110477235</v>
      </c>
      <c r="W71" s="11">
        <v>0</v>
      </c>
      <c r="X71" s="11" t="str">
        <f>VLOOKUP(MONTH(K71),'PLANO DISPONIBILIDADES 28-04-20'!$W$2:$X$13,2,0)</f>
        <v>ENERO</v>
      </c>
      <c r="Y71" s="11" t="str">
        <f t="shared" si="1"/>
        <v>3-3-1-15-07-43-7501-191</v>
      </c>
    </row>
    <row r="72" spans="1:25" x14ac:dyDescent="0.25">
      <c r="A72" s="11">
        <v>2018</v>
      </c>
      <c r="B72" s="11">
        <v>136</v>
      </c>
      <c r="C72" s="11">
        <v>1</v>
      </c>
      <c r="D72" s="1">
        <v>43101</v>
      </c>
      <c r="E72" s="1">
        <v>43465</v>
      </c>
      <c r="F72" s="1">
        <v>43465</v>
      </c>
      <c r="G72" s="11" t="s">
        <v>337</v>
      </c>
      <c r="H72" s="11" t="s">
        <v>338</v>
      </c>
      <c r="I72" s="11">
        <v>105</v>
      </c>
      <c r="J72" s="11">
        <v>57</v>
      </c>
      <c r="K72" s="1">
        <v>43126</v>
      </c>
      <c r="L72" s="11" t="s">
        <v>461</v>
      </c>
      <c r="M72" s="11">
        <v>145</v>
      </c>
      <c r="N72" s="11" t="s">
        <v>413</v>
      </c>
      <c r="O72" s="11">
        <v>65</v>
      </c>
      <c r="P72" s="1">
        <v>43126</v>
      </c>
      <c r="Q72" s="11" t="s">
        <v>364</v>
      </c>
      <c r="R72" s="11">
        <v>46869130</v>
      </c>
      <c r="S72" s="11">
        <v>0</v>
      </c>
      <c r="T72" s="11">
        <v>0</v>
      </c>
      <c r="U72" s="11">
        <v>46869130</v>
      </c>
      <c r="V72" s="11">
        <v>46869130</v>
      </c>
      <c r="W72" s="11">
        <v>0</v>
      </c>
      <c r="X72" s="11" t="str">
        <f>VLOOKUP(MONTH(K72),'PLANO DISPONIBILIDADES 28-04-20'!$W$2:$X$13,2,0)</f>
        <v>ENERO</v>
      </c>
      <c r="Y72" s="11" t="str">
        <f t="shared" si="1"/>
        <v>3-3-1-15-07-43-7501-191</v>
      </c>
    </row>
    <row r="73" spans="1:25" x14ac:dyDescent="0.25">
      <c r="A73" s="11">
        <v>2018</v>
      </c>
      <c r="B73" s="11">
        <v>136</v>
      </c>
      <c r="C73" s="11">
        <v>1</v>
      </c>
      <c r="D73" s="1">
        <v>43101</v>
      </c>
      <c r="E73" s="1">
        <v>43465</v>
      </c>
      <c r="F73" s="1">
        <v>43465</v>
      </c>
      <c r="G73" s="11" t="s">
        <v>337</v>
      </c>
      <c r="H73" s="11" t="s">
        <v>338</v>
      </c>
      <c r="I73" s="11">
        <v>94</v>
      </c>
      <c r="J73" s="11">
        <v>63</v>
      </c>
      <c r="K73" s="1">
        <v>43126</v>
      </c>
      <c r="L73" s="11" t="s">
        <v>462</v>
      </c>
      <c r="M73" s="11">
        <v>148</v>
      </c>
      <c r="N73" s="11" t="s">
        <v>439</v>
      </c>
      <c r="O73" s="11">
        <v>71</v>
      </c>
      <c r="P73" s="1">
        <v>43126</v>
      </c>
      <c r="Q73" s="11" t="s">
        <v>362</v>
      </c>
      <c r="R73" s="11">
        <v>29460596</v>
      </c>
      <c r="S73" s="11">
        <v>0</v>
      </c>
      <c r="T73" s="11">
        <v>0</v>
      </c>
      <c r="U73" s="11">
        <v>29460596</v>
      </c>
      <c r="V73" s="11">
        <v>29460596</v>
      </c>
      <c r="W73" s="11">
        <v>0</v>
      </c>
      <c r="X73" s="11" t="str">
        <f>VLOOKUP(MONTH(K73),'PLANO DISPONIBILIDADES 28-04-20'!$W$2:$X$13,2,0)</f>
        <v>ENERO</v>
      </c>
      <c r="Y73" s="11" t="str">
        <f t="shared" si="1"/>
        <v>3-3-1-15-07-43-7501-191</v>
      </c>
    </row>
    <row r="74" spans="1:25" x14ac:dyDescent="0.25">
      <c r="A74" s="11">
        <v>2018</v>
      </c>
      <c r="B74" s="11">
        <v>136</v>
      </c>
      <c r="C74" s="11">
        <v>1</v>
      </c>
      <c r="D74" s="1">
        <v>43101</v>
      </c>
      <c r="E74" s="1">
        <v>43465</v>
      </c>
      <c r="F74" s="1">
        <v>43465</v>
      </c>
      <c r="G74" s="11" t="s">
        <v>337</v>
      </c>
      <c r="H74" s="11" t="s">
        <v>338</v>
      </c>
      <c r="I74" s="11">
        <v>78</v>
      </c>
      <c r="J74" s="11">
        <v>66</v>
      </c>
      <c r="K74" s="1">
        <v>43126</v>
      </c>
      <c r="L74" s="11" t="s">
        <v>463</v>
      </c>
      <c r="M74" s="11">
        <v>145</v>
      </c>
      <c r="N74" s="11" t="s">
        <v>413</v>
      </c>
      <c r="O74" s="11">
        <v>78</v>
      </c>
      <c r="P74" s="1">
        <v>43126</v>
      </c>
      <c r="Q74" s="11" t="s">
        <v>353</v>
      </c>
      <c r="R74" s="11">
        <v>110477235</v>
      </c>
      <c r="S74" s="11">
        <v>0</v>
      </c>
      <c r="T74" s="11">
        <v>0</v>
      </c>
      <c r="U74" s="11">
        <v>110477235</v>
      </c>
      <c r="V74" s="11">
        <v>110477235</v>
      </c>
      <c r="W74" s="11">
        <v>0</v>
      </c>
      <c r="X74" s="11" t="str">
        <f>VLOOKUP(MONTH(K74),'PLANO DISPONIBILIDADES 28-04-20'!$W$2:$X$13,2,0)</f>
        <v>ENERO</v>
      </c>
      <c r="Y74" s="11" t="str">
        <f t="shared" si="1"/>
        <v>3-3-1-15-07-43-7501-191</v>
      </c>
    </row>
    <row r="75" spans="1:25" x14ac:dyDescent="0.25">
      <c r="A75" s="11">
        <v>2018</v>
      </c>
      <c r="B75" s="11">
        <v>136</v>
      </c>
      <c r="C75" s="11">
        <v>1</v>
      </c>
      <c r="D75" s="1">
        <v>43101</v>
      </c>
      <c r="E75" s="1">
        <v>43465</v>
      </c>
      <c r="F75" s="1">
        <v>43465</v>
      </c>
      <c r="G75" s="11" t="s">
        <v>337</v>
      </c>
      <c r="H75" s="11" t="s">
        <v>338</v>
      </c>
      <c r="I75" s="11">
        <v>89</v>
      </c>
      <c r="J75" s="11">
        <v>68</v>
      </c>
      <c r="K75" s="1">
        <v>43126</v>
      </c>
      <c r="L75" s="11" t="s">
        <v>464</v>
      </c>
      <c r="M75" s="11">
        <v>145</v>
      </c>
      <c r="N75" s="11" t="s">
        <v>413</v>
      </c>
      <c r="O75" s="11">
        <v>67</v>
      </c>
      <c r="P75" s="1">
        <v>43126</v>
      </c>
      <c r="Q75" s="11" t="s">
        <v>360</v>
      </c>
      <c r="R75" s="11">
        <v>42378151</v>
      </c>
      <c r="S75" s="11">
        <v>0</v>
      </c>
      <c r="T75" s="11">
        <v>0</v>
      </c>
      <c r="U75" s="11">
        <v>42378151</v>
      </c>
      <c r="V75" s="11">
        <v>42378151</v>
      </c>
      <c r="W75" s="11">
        <v>0</v>
      </c>
      <c r="X75" s="11" t="str">
        <f>VLOOKUP(MONTH(K75),'PLANO DISPONIBILIDADES 28-04-20'!$W$2:$X$13,2,0)</f>
        <v>ENERO</v>
      </c>
      <c r="Y75" s="11" t="str">
        <f t="shared" si="1"/>
        <v>3-3-1-15-07-43-7501-191</v>
      </c>
    </row>
    <row r="76" spans="1:25" x14ac:dyDescent="0.25">
      <c r="A76" s="11">
        <v>2018</v>
      </c>
      <c r="B76" s="11">
        <v>136</v>
      </c>
      <c r="C76" s="11">
        <v>1</v>
      </c>
      <c r="D76" s="1">
        <v>43101</v>
      </c>
      <c r="E76" s="1">
        <v>43465</v>
      </c>
      <c r="F76" s="1">
        <v>43465</v>
      </c>
      <c r="G76" s="11" t="s">
        <v>337</v>
      </c>
      <c r="H76" s="11" t="s">
        <v>338</v>
      </c>
      <c r="I76" s="11">
        <v>95</v>
      </c>
      <c r="J76" s="11">
        <v>72</v>
      </c>
      <c r="K76" s="1">
        <v>43126</v>
      </c>
      <c r="L76" s="11" t="s">
        <v>465</v>
      </c>
      <c r="M76" s="11">
        <v>145</v>
      </c>
      <c r="N76" s="11" t="s">
        <v>413</v>
      </c>
      <c r="O76" s="11">
        <v>73</v>
      </c>
      <c r="P76" s="1">
        <v>43126</v>
      </c>
      <c r="Q76" s="11" t="s">
        <v>363</v>
      </c>
      <c r="R76" s="11">
        <v>70303695</v>
      </c>
      <c r="S76" s="11">
        <v>0</v>
      </c>
      <c r="T76" s="11">
        <v>0</v>
      </c>
      <c r="U76" s="11">
        <v>70303695</v>
      </c>
      <c r="V76" s="11">
        <v>70303695</v>
      </c>
      <c r="W76" s="11">
        <v>0</v>
      </c>
      <c r="X76" s="11" t="str">
        <f>VLOOKUP(MONTH(K76),'PLANO DISPONIBILIDADES 28-04-20'!$W$2:$X$13,2,0)</f>
        <v>ENERO</v>
      </c>
      <c r="Y76" s="11" t="str">
        <f t="shared" si="1"/>
        <v>3-3-1-15-07-43-7501-191</v>
      </c>
    </row>
    <row r="77" spans="1:25" x14ac:dyDescent="0.25">
      <c r="A77" s="11">
        <v>2018</v>
      </c>
      <c r="B77" s="11">
        <v>136</v>
      </c>
      <c r="C77" s="11">
        <v>1</v>
      </c>
      <c r="D77" s="1">
        <v>43101</v>
      </c>
      <c r="E77" s="1">
        <v>43465</v>
      </c>
      <c r="F77" s="1">
        <v>43465</v>
      </c>
      <c r="G77" s="11" t="s">
        <v>337</v>
      </c>
      <c r="H77" s="11" t="s">
        <v>338</v>
      </c>
      <c r="I77" s="11">
        <v>155</v>
      </c>
      <c r="J77" s="11">
        <v>136</v>
      </c>
      <c r="K77" s="1">
        <v>43321</v>
      </c>
      <c r="L77" s="11" t="s">
        <v>465</v>
      </c>
      <c r="M77" s="11">
        <v>145</v>
      </c>
      <c r="N77" s="11" t="s">
        <v>413</v>
      </c>
      <c r="O77" s="11">
        <v>73</v>
      </c>
      <c r="P77" s="1">
        <v>43126</v>
      </c>
      <c r="Q77" s="11" t="s">
        <v>704</v>
      </c>
      <c r="R77" s="11">
        <v>20086770</v>
      </c>
      <c r="S77" s="11">
        <v>0</v>
      </c>
      <c r="T77" s="11">
        <v>0</v>
      </c>
      <c r="U77" s="11">
        <v>20086770</v>
      </c>
      <c r="V77" s="11">
        <v>20086770</v>
      </c>
      <c r="W77" s="11">
        <v>0</v>
      </c>
      <c r="X77" s="11" t="str">
        <f>VLOOKUP(MONTH(K77),'PLANO DISPONIBILIDADES 28-04-20'!$W$2:$X$13,2,0)</f>
        <v>AGOSTO</v>
      </c>
      <c r="Y77" s="11" t="str">
        <f t="shared" si="1"/>
        <v>3-3-1-15-07-43-7501-191</v>
      </c>
    </row>
    <row r="78" spans="1:25" x14ac:dyDescent="0.25">
      <c r="A78" s="11">
        <v>2018</v>
      </c>
      <c r="B78" s="11">
        <v>136</v>
      </c>
      <c r="C78" s="11">
        <v>1</v>
      </c>
      <c r="D78" s="1">
        <v>43101</v>
      </c>
      <c r="E78" s="1">
        <v>43465</v>
      </c>
      <c r="F78" s="1">
        <v>43465</v>
      </c>
      <c r="G78" s="11" t="s">
        <v>337</v>
      </c>
      <c r="H78" s="11" t="s">
        <v>338</v>
      </c>
      <c r="I78" s="11">
        <v>157</v>
      </c>
      <c r="J78" s="11">
        <v>138</v>
      </c>
      <c r="K78" s="1">
        <v>43328</v>
      </c>
      <c r="L78" s="11" t="s">
        <v>437</v>
      </c>
      <c r="M78" s="11">
        <v>145</v>
      </c>
      <c r="N78" s="11" t="s">
        <v>413</v>
      </c>
      <c r="O78" s="11">
        <v>100</v>
      </c>
      <c r="P78" s="1">
        <v>43328</v>
      </c>
      <c r="Q78" s="11" t="s">
        <v>705</v>
      </c>
      <c r="R78" s="11">
        <v>36825745</v>
      </c>
      <c r="S78" s="11">
        <v>3928079</v>
      </c>
      <c r="T78" s="11">
        <v>0</v>
      </c>
      <c r="U78" s="11">
        <v>32897666</v>
      </c>
      <c r="V78" s="11">
        <v>32897666</v>
      </c>
      <c r="W78" s="11">
        <v>0</v>
      </c>
      <c r="X78" s="11" t="str">
        <f>VLOOKUP(MONTH(K78),'PLANO DISPONIBILIDADES 28-04-20'!$W$2:$X$13,2,0)</f>
        <v>AGOSTO</v>
      </c>
      <c r="Y78" s="11" t="str">
        <f t="shared" si="1"/>
        <v>3-3-1-15-07-43-7501-191</v>
      </c>
    </row>
    <row r="79" spans="1:25" x14ac:dyDescent="0.25">
      <c r="A79" s="11">
        <v>2018</v>
      </c>
      <c r="B79" s="11">
        <v>136</v>
      </c>
      <c r="C79" s="11">
        <v>1</v>
      </c>
      <c r="D79" s="1">
        <v>43101</v>
      </c>
      <c r="E79" s="1">
        <v>43465</v>
      </c>
      <c r="F79" s="1">
        <v>43465</v>
      </c>
      <c r="G79" s="11" t="s">
        <v>337</v>
      </c>
      <c r="H79" s="11" t="s">
        <v>338</v>
      </c>
      <c r="I79" s="11">
        <v>160</v>
      </c>
      <c r="J79" s="11">
        <v>146</v>
      </c>
      <c r="K79" s="1">
        <v>43342</v>
      </c>
      <c r="L79" s="11" t="s">
        <v>736</v>
      </c>
      <c r="M79" s="11">
        <v>145</v>
      </c>
      <c r="N79" s="11" t="s">
        <v>413</v>
      </c>
      <c r="O79" s="11">
        <v>104</v>
      </c>
      <c r="P79" s="1">
        <v>43342</v>
      </c>
      <c r="Q79" s="11" t="s">
        <v>706</v>
      </c>
      <c r="R79" s="11">
        <v>29460596</v>
      </c>
      <c r="S79" s="11">
        <v>0</v>
      </c>
      <c r="T79" s="11">
        <v>0</v>
      </c>
      <c r="U79" s="11">
        <v>29460596</v>
      </c>
      <c r="V79" s="11">
        <v>29460596</v>
      </c>
      <c r="W79" s="11">
        <v>0</v>
      </c>
      <c r="X79" s="11" t="str">
        <f>VLOOKUP(MONTH(K79),'PLANO DISPONIBILIDADES 28-04-20'!$W$2:$X$13,2,0)</f>
        <v>AGOSTO</v>
      </c>
      <c r="Y79" s="11" t="str">
        <f t="shared" si="1"/>
        <v>3-3-1-15-07-43-7501-191</v>
      </c>
    </row>
    <row r="80" spans="1:25" x14ac:dyDescent="0.25">
      <c r="A80" s="11">
        <v>2018</v>
      </c>
      <c r="B80" s="11">
        <v>136</v>
      </c>
      <c r="C80" s="11">
        <v>1</v>
      </c>
      <c r="D80" s="1">
        <v>43101</v>
      </c>
      <c r="E80" s="1">
        <v>43465</v>
      </c>
      <c r="F80" s="1">
        <v>43465</v>
      </c>
      <c r="G80" s="11" t="s">
        <v>337</v>
      </c>
      <c r="H80" s="11" t="s">
        <v>338</v>
      </c>
      <c r="I80" s="11">
        <v>162</v>
      </c>
      <c r="J80" s="11">
        <v>147</v>
      </c>
      <c r="K80" s="1">
        <v>43346</v>
      </c>
      <c r="L80" s="11" t="s">
        <v>737</v>
      </c>
      <c r="M80" s="11">
        <v>145</v>
      </c>
      <c r="N80" s="11" t="s">
        <v>413</v>
      </c>
      <c r="O80" s="11">
        <v>105</v>
      </c>
      <c r="P80" s="1">
        <v>43346</v>
      </c>
      <c r="Q80" s="11" t="s">
        <v>717</v>
      </c>
      <c r="R80" s="11">
        <v>40173540</v>
      </c>
      <c r="S80" s="11">
        <v>1673897</v>
      </c>
      <c r="T80" s="11">
        <v>0</v>
      </c>
      <c r="U80" s="11">
        <v>38499643</v>
      </c>
      <c r="V80" s="11">
        <v>38499643</v>
      </c>
      <c r="W80" s="11">
        <v>0</v>
      </c>
      <c r="X80" s="11" t="str">
        <f>VLOOKUP(MONTH(K80),'PLANO DISPONIBILIDADES 28-04-20'!$W$2:$X$13,2,0)</f>
        <v>SEPTIEMBRE</v>
      </c>
      <c r="Y80" s="11" t="str">
        <f t="shared" si="1"/>
        <v>3-3-1-15-07-43-7501-191</v>
      </c>
    </row>
    <row r="81" spans="1:25" x14ac:dyDescent="0.25">
      <c r="A81" s="11">
        <v>2018</v>
      </c>
      <c r="B81" s="11">
        <v>136</v>
      </c>
      <c r="C81" s="11">
        <v>1</v>
      </c>
      <c r="D81" s="1">
        <v>43101</v>
      </c>
      <c r="E81" s="1">
        <v>43465</v>
      </c>
      <c r="F81" s="1">
        <v>43465</v>
      </c>
      <c r="G81" s="11" t="s">
        <v>337</v>
      </c>
      <c r="H81" s="11" t="s">
        <v>338</v>
      </c>
      <c r="I81" s="11">
        <v>194</v>
      </c>
      <c r="J81" s="11">
        <v>184</v>
      </c>
      <c r="K81" s="1">
        <v>43403</v>
      </c>
      <c r="L81" s="11" t="s">
        <v>461</v>
      </c>
      <c r="M81" s="11">
        <v>145</v>
      </c>
      <c r="N81" s="11" t="s">
        <v>413</v>
      </c>
      <c r="O81" s="11">
        <v>122</v>
      </c>
      <c r="P81" s="1">
        <v>43403</v>
      </c>
      <c r="Q81" s="11" t="s">
        <v>815</v>
      </c>
      <c r="R81" s="11">
        <v>18747652</v>
      </c>
      <c r="S81" s="11">
        <v>2499687</v>
      </c>
      <c r="T81" s="11">
        <v>0</v>
      </c>
      <c r="U81" s="11">
        <v>16247965</v>
      </c>
      <c r="V81" s="11">
        <v>16247965</v>
      </c>
      <c r="W81" s="11">
        <v>0</v>
      </c>
      <c r="X81" s="11" t="str">
        <f>VLOOKUP(MONTH(K81),'PLANO DISPONIBILIDADES 28-04-20'!$W$2:$X$13,2,0)</f>
        <v>OCTUBRE</v>
      </c>
      <c r="Y81" s="11" t="str">
        <f t="shared" si="1"/>
        <v>3-3-1-15-07-43-7501-191</v>
      </c>
    </row>
    <row r="82" spans="1:25" hidden="1" x14ac:dyDescent="0.25">
      <c r="A82" s="11">
        <v>2018</v>
      </c>
      <c r="B82" s="11">
        <v>136</v>
      </c>
      <c r="C82" s="11">
        <v>1</v>
      </c>
      <c r="D82" s="1">
        <v>43101</v>
      </c>
      <c r="E82" s="1">
        <v>43465</v>
      </c>
      <c r="F82" s="1">
        <v>43465</v>
      </c>
      <c r="G82" s="11" t="s">
        <v>365</v>
      </c>
      <c r="H82" s="11" t="s">
        <v>366</v>
      </c>
      <c r="I82" s="11">
        <v>28</v>
      </c>
      <c r="J82" s="11">
        <v>23</v>
      </c>
      <c r="K82" s="1">
        <v>43122</v>
      </c>
      <c r="L82" s="11" t="s">
        <v>466</v>
      </c>
      <c r="M82" s="11">
        <v>145</v>
      </c>
      <c r="N82" s="11" t="s">
        <v>413</v>
      </c>
      <c r="O82" s="11">
        <v>20</v>
      </c>
      <c r="P82" s="1">
        <v>43122</v>
      </c>
      <c r="Q82" s="11" t="s">
        <v>228</v>
      </c>
      <c r="R82" s="11">
        <v>51556043</v>
      </c>
      <c r="S82" s="11">
        <v>0</v>
      </c>
      <c r="T82" s="11">
        <v>0</v>
      </c>
      <c r="U82" s="11">
        <v>51556043</v>
      </c>
      <c r="V82" s="11">
        <v>51556043</v>
      </c>
      <c r="W82" s="11">
        <v>0</v>
      </c>
      <c r="X82" s="11" t="str">
        <f>VLOOKUP(MONTH(K82),'PLANO DISPONIBILIDADES 28-04-20'!$W$2:$X$13,2,0)</f>
        <v>ENERO</v>
      </c>
      <c r="Y82" s="11" t="str">
        <f t="shared" si="1"/>
        <v>3-3-1-15-07-43-7502-191</v>
      </c>
    </row>
    <row r="83" spans="1:25" hidden="1" x14ac:dyDescent="0.25">
      <c r="A83" s="11">
        <v>2018</v>
      </c>
      <c r="B83" s="11">
        <v>136</v>
      </c>
      <c r="C83" s="11">
        <v>1</v>
      </c>
      <c r="D83" s="1">
        <v>43101</v>
      </c>
      <c r="E83" s="1">
        <v>43465</v>
      </c>
      <c r="F83" s="1">
        <v>43465</v>
      </c>
      <c r="G83" s="11" t="s">
        <v>365</v>
      </c>
      <c r="H83" s="11" t="s">
        <v>366</v>
      </c>
      <c r="I83" s="11">
        <v>31</v>
      </c>
      <c r="J83" s="11">
        <v>24</v>
      </c>
      <c r="K83" s="1">
        <v>43122</v>
      </c>
      <c r="L83" s="11" t="s">
        <v>467</v>
      </c>
      <c r="M83" s="11">
        <v>145</v>
      </c>
      <c r="N83" s="11" t="s">
        <v>413</v>
      </c>
      <c r="O83" s="11">
        <v>21</v>
      </c>
      <c r="P83" s="1">
        <v>43122</v>
      </c>
      <c r="Q83" s="11" t="s">
        <v>376</v>
      </c>
      <c r="R83" s="11">
        <v>51556043</v>
      </c>
      <c r="S83" s="11">
        <v>0</v>
      </c>
      <c r="T83" s="11">
        <v>0</v>
      </c>
      <c r="U83" s="11">
        <v>51556043</v>
      </c>
      <c r="V83" s="11">
        <v>51556043</v>
      </c>
      <c r="W83" s="11">
        <v>0</v>
      </c>
      <c r="X83" s="11" t="str">
        <f>VLOOKUP(MONTH(K83),'PLANO DISPONIBILIDADES 28-04-20'!$W$2:$X$13,2,0)</f>
        <v>ENERO</v>
      </c>
      <c r="Y83" s="11" t="str">
        <f t="shared" si="1"/>
        <v>3-3-1-15-07-43-7502-191</v>
      </c>
    </row>
    <row r="84" spans="1:25" hidden="1" x14ac:dyDescent="0.25">
      <c r="A84" s="11">
        <v>2018</v>
      </c>
      <c r="B84" s="11">
        <v>136</v>
      </c>
      <c r="C84" s="11">
        <v>1</v>
      </c>
      <c r="D84" s="1">
        <v>43101</v>
      </c>
      <c r="E84" s="1">
        <v>43465</v>
      </c>
      <c r="F84" s="1">
        <v>43465</v>
      </c>
      <c r="G84" s="11" t="s">
        <v>365</v>
      </c>
      <c r="H84" s="11" t="s">
        <v>366</v>
      </c>
      <c r="I84" s="11">
        <v>32</v>
      </c>
      <c r="J84" s="11">
        <v>25</v>
      </c>
      <c r="K84" s="1">
        <v>43122</v>
      </c>
      <c r="L84" s="11" t="s">
        <v>468</v>
      </c>
      <c r="M84" s="11">
        <v>145</v>
      </c>
      <c r="N84" s="11" t="s">
        <v>413</v>
      </c>
      <c r="O84" s="11">
        <v>22</v>
      </c>
      <c r="P84" s="1">
        <v>43122</v>
      </c>
      <c r="Q84" s="11" t="s">
        <v>377</v>
      </c>
      <c r="R84" s="11">
        <v>110477235</v>
      </c>
      <c r="S84" s="11">
        <v>0</v>
      </c>
      <c r="T84" s="11">
        <v>0</v>
      </c>
      <c r="U84" s="11">
        <v>110477235</v>
      </c>
      <c r="V84" s="11">
        <v>110477235</v>
      </c>
      <c r="W84" s="11">
        <v>0</v>
      </c>
      <c r="X84" s="11" t="str">
        <f>VLOOKUP(MONTH(K84),'PLANO DISPONIBILIDADES 28-04-20'!$W$2:$X$13,2,0)</f>
        <v>ENERO</v>
      </c>
      <c r="Y84" s="11" t="str">
        <f t="shared" si="1"/>
        <v>3-3-1-15-07-43-7502-191</v>
      </c>
    </row>
    <row r="85" spans="1:25" hidden="1" x14ac:dyDescent="0.25">
      <c r="A85" s="11">
        <v>2018</v>
      </c>
      <c r="B85" s="11">
        <v>136</v>
      </c>
      <c r="C85" s="11">
        <v>1</v>
      </c>
      <c r="D85" s="1">
        <v>43101</v>
      </c>
      <c r="E85" s="1">
        <v>43465</v>
      </c>
      <c r="F85" s="1">
        <v>43465</v>
      </c>
      <c r="G85" s="11" t="s">
        <v>365</v>
      </c>
      <c r="H85" s="11" t="s">
        <v>366</v>
      </c>
      <c r="I85" s="11">
        <v>27</v>
      </c>
      <c r="J85" s="11">
        <v>26</v>
      </c>
      <c r="K85" s="1">
        <v>43122</v>
      </c>
      <c r="L85" s="11" t="s">
        <v>469</v>
      </c>
      <c r="M85" s="11">
        <v>145</v>
      </c>
      <c r="N85" s="11" t="s">
        <v>413</v>
      </c>
      <c r="O85" s="11">
        <v>23</v>
      </c>
      <c r="P85" s="1">
        <v>43122</v>
      </c>
      <c r="Q85" s="11" t="s">
        <v>373</v>
      </c>
      <c r="R85" s="11">
        <v>95746937</v>
      </c>
      <c r="S85" s="11">
        <v>0</v>
      </c>
      <c r="T85" s="11">
        <v>0</v>
      </c>
      <c r="U85" s="11">
        <v>95746937</v>
      </c>
      <c r="V85" s="11">
        <v>95746937</v>
      </c>
      <c r="W85" s="11">
        <v>0</v>
      </c>
      <c r="X85" s="11" t="str">
        <f>VLOOKUP(MONTH(K85),'PLANO DISPONIBILIDADES 28-04-20'!$W$2:$X$13,2,0)</f>
        <v>ENERO</v>
      </c>
      <c r="Y85" s="11" t="str">
        <f t="shared" si="1"/>
        <v>3-3-1-15-07-43-7502-191</v>
      </c>
    </row>
    <row r="86" spans="1:25" hidden="1" x14ac:dyDescent="0.25">
      <c r="A86" s="11">
        <v>2018</v>
      </c>
      <c r="B86" s="11">
        <v>136</v>
      </c>
      <c r="C86" s="11">
        <v>1</v>
      </c>
      <c r="D86" s="1">
        <v>43101</v>
      </c>
      <c r="E86" s="1">
        <v>43465</v>
      </c>
      <c r="F86" s="1">
        <v>43465</v>
      </c>
      <c r="G86" s="11" t="s">
        <v>365</v>
      </c>
      <c r="H86" s="11" t="s">
        <v>366</v>
      </c>
      <c r="I86" s="11">
        <v>33</v>
      </c>
      <c r="J86" s="11">
        <v>27</v>
      </c>
      <c r="K86" s="1">
        <v>43122</v>
      </c>
      <c r="L86" s="11" t="s">
        <v>470</v>
      </c>
      <c r="M86" s="11">
        <v>145</v>
      </c>
      <c r="N86" s="11" t="s">
        <v>413</v>
      </c>
      <c r="O86" s="11">
        <v>24</v>
      </c>
      <c r="P86" s="1">
        <v>43122</v>
      </c>
      <c r="Q86" s="11" t="s">
        <v>378</v>
      </c>
      <c r="R86" s="11">
        <v>51556043</v>
      </c>
      <c r="S86" s="11">
        <v>0</v>
      </c>
      <c r="T86" s="11">
        <v>0</v>
      </c>
      <c r="U86" s="11">
        <v>51556043</v>
      </c>
      <c r="V86" s="11">
        <v>51556043</v>
      </c>
      <c r="W86" s="11">
        <v>0</v>
      </c>
      <c r="X86" s="11" t="str">
        <f>VLOOKUP(MONTH(K86),'PLANO DISPONIBILIDADES 28-04-20'!$W$2:$X$13,2,0)</f>
        <v>ENERO</v>
      </c>
      <c r="Y86" s="11" t="str">
        <f t="shared" si="1"/>
        <v>3-3-1-15-07-43-7502-191</v>
      </c>
    </row>
    <row r="87" spans="1:25" hidden="1" x14ac:dyDescent="0.25">
      <c r="A87" s="11">
        <v>2018</v>
      </c>
      <c r="B87" s="11">
        <v>136</v>
      </c>
      <c r="C87" s="11">
        <v>1</v>
      </c>
      <c r="D87" s="1">
        <v>43101</v>
      </c>
      <c r="E87" s="1">
        <v>43465</v>
      </c>
      <c r="F87" s="1">
        <v>43465</v>
      </c>
      <c r="G87" s="11" t="s">
        <v>365</v>
      </c>
      <c r="H87" s="11" t="s">
        <v>366</v>
      </c>
      <c r="I87" s="11">
        <v>35</v>
      </c>
      <c r="J87" s="11">
        <v>28</v>
      </c>
      <c r="K87" s="1">
        <v>43122</v>
      </c>
      <c r="L87" s="11" t="s">
        <v>471</v>
      </c>
      <c r="M87" s="11">
        <v>148</v>
      </c>
      <c r="N87" s="11" t="s">
        <v>439</v>
      </c>
      <c r="O87" s="11">
        <v>25</v>
      </c>
      <c r="P87" s="1">
        <v>43122</v>
      </c>
      <c r="Q87" s="11" t="s">
        <v>380</v>
      </c>
      <c r="R87" s="11">
        <v>51556043</v>
      </c>
      <c r="S87" s="11">
        <v>0</v>
      </c>
      <c r="T87" s="11">
        <v>0</v>
      </c>
      <c r="U87" s="11">
        <v>51556043</v>
      </c>
      <c r="V87" s="11">
        <v>51556043</v>
      </c>
      <c r="W87" s="11">
        <v>0</v>
      </c>
      <c r="X87" s="11" t="str">
        <f>VLOOKUP(MONTH(K87),'PLANO DISPONIBILIDADES 28-04-20'!$W$2:$X$13,2,0)</f>
        <v>ENERO</v>
      </c>
      <c r="Y87" s="11" t="str">
        <f t="shared" si="1"/>
        <v>3-3-1-15-07-43-7502-191</v>
      </c>
    </row>
    <row r="88" spans="1:25" hidden="1" x14ac:dyDescent="0.25">
      <c r="A88" s="11">
        <v>2018</v>
      </c>
      <c r="B88" s="11">
        <v>136</v>
      </c>
      <c r="C88" s="11">
        <v>1</v>
      </c>
      <c r="D88" s="1">
        <v>43101</v>
      </c>
      <c r="E88" s="1">
        <v>43465</v>
      </c>
      <c r="F88" s="1">
        <v>43465</v>
      </c>
      <c r="G88" s="11" t="s">
        <v>365</v>
      </c>
      <c r="H88" s="11" t="s">
        <v>366</v>
      </c>
      <c r="I88" s="11">
        <v>29</v>
      </c>
      <c r="J88" s="11">
        <v>29</v>
      </c>
      <c r="K88" s="1">
        <v>43122</v>
      </c>
      <c r="L88" s="11" t="s">
        <v>472</v>
      </c>
      <c r="M88" s="11">
        <v>145</v>
      </c>
      <c r="N88" s="11" t="s">
        <v>413</v>
      </c>
      <c r="O88" s="11">
        <v>28</v>
      </c>
      <c r="P88" s="1">
        <v>43122</v>
      </c>
      <c r="Q88" s="11" t="s">
        <v>374</v>
      </c>
      <c r="R88" s="11">
        <v>110477235</v>
      </c>
      <c r="S88" s="11">
        <v>0</v>
      </c>
      <c r="T88" s="11">
        <v>0</v>
      </c>
      <c r="U88" s="11">
        <v>110477235</v>
      </c>
      <c r="V88" s="11">
        <v>110477235</v>
      </c>
      <c r="W88" s="11">
        <v>0</v>
      </c>
      <c r="X88" s="11" t="str">
        <f>VLOOKUP(MONTH(K88),'PLANO DISPONIBILIDADES 28-04-20'!$W$2:$X$13,2,0)</f>
        <v>ENERO</v>
      </c>
      <c r="Y88" s="11" t="str">
        <f t="shared" si="1"/>
        <v>3-3-1-15-07-43-7502-191</v>
      </c>
    </row>
    <row r="89" spans="1:25" hidden="1" x14ac:dyDescent="0.25">
      <c r="A89" s="11">
        <v>2018</v>
      </c>
      <c r="B89" s="11">
        <v>136</v>
      </c>
      <c r="C89" s="11">
        <v>1</v>
      </c>
      <c r="D89" s="1">
        <v>43101</v>
      </c>
      <c r="E89" s="1">
        <v>43465</v>
      </c>
      <c r="F89" s="1">
        <v>43465</v>
      </c>
      <c r="G89" s="11" t="s">
        <v>365</v>
      </c>
      <c r="H89" s="11" t="s">
        <v>366</v>
      </c>
      <c r="I89" s="11">
        <v>34</v>
      </c>
      <c r="J89" s="11">
        <v>33</v>
      </c>
      <c r="K89" s="1">
        <v>43122</v>
      </c>
      <c r="L89" s="11" t="s">
        <v>473</v>
      </c>
      <c r="M89" s="11">
        <v>145</v>
      </c>
      <c r="N89" s="11" t="s">
        <v>413</v>
      </c>
      <c r="O89" s="11">
        <v>34</v>
      </c>
      <c r="P89" s="1">
        <v>43122</v>
      </c>
      <c r="Q89" s="11" t="s">
        <v>379</v>
      </c>
      <c r="R89" s="11">
        <v>110477235</v>
      </c>
      <c r="S89" s="11">
        <v>0</v>
      </c>
      <c r="T89" s="11">
        <v>0</v>
      </c>
      <c r="U89" s="11">
        <v>110477235</v>
      </c>
      <c r="V89" s="11">
        <v>110477235</v>
      </c>
      <c r="W89" s="11">
        <v>0</v>
      </c>
      <c r="X89" s="11" t="str">
        <f>VLOOKUP(MONTH(K89),'PLANO DISPONIBILIDADES 28-04-20'!$W$2:$X$13,2,0)</f>
        <v>ENERO</v>
      </c>
      <c r="Y89" s="11" t="str">
        <f t="shared" si="1"/>
        <v>3-3-1-15-07-43-7502-191</v>
      </c>
    </row>
    <row r="90" spans="1:25" hidden="1" x14ac:dyDescent="0.25">
      <c r="A90" s="11">
        <v>2018</v>
      </c>
      <c r="B90" s="11">
        <v>136</v>
      </c>
      <c r="C90" s="11">
        <v>1</v>
      </c>
      <c r="D90" s="1">
        <v>43101</v>
      </c>
      <c r="E90" s="1">
        <v>43465</v>
      </c>
      <c r="F90" s="1">
        <v>43465</v>
      </c>
      <c r="G90" s="11" t="s">
        <v>365</v>
      </c>
      <c r="H90" s="11" t="s">
        <v>366</v>
      </c>
      <c r="I90" s="11">
        <v>30</v>
      </c>
      <c r="J90" s="11">
        <v>47</v>
      </c>
      <c r="K90" s="1">
        <v>43124</v>
      </c>
      <c r="L90" s="11" t="s">
        <v>474</v>
      </c>
      <c r="M90" s="11">
        <v>145</v>
      </c>
      <c r="N90" s="11" t="s">
        <v>413</v>
      </c>
      <c r="O90" s="11">
        <v>44</v>
      </c>
      <c r="P90" s="1">
        <v>43123</v>
      </c>
      <c r="Q90" s="11" t="s">
        <v>375</v>
      </c>
      <c r="R90" s="11">
        <v>44190894</v>
      </c>
      <c r="S90" s="11">
        <v>0</v>
      </c>
      <c r="T90" s="11">
        <v>0</v>
      </c>
      <c r="U90" s="11">
        <v>44190894</v>
      </c>
      <c r="V90" s="11">
        <v>44190894</v>
      </c>
      <c r="W90" s="11">
        <v>0</v>
      </c>
      <c r="X90" s="11" t="str">
        <f>VLOOKUP(MONTH(K90),'PLANO DISPONIBILIDADES 28-04-20'!$W$2:$X$13,2,0)</f>
        <v>ENERO</v>
      </c>
      <c r="Y90" s="11" t="str">
        <f t="shared" si="1"/>
        <v>3-3-1-15-07-43-7502-191</v>
      </c>
    </row>
    <row r="91" spans="1:25" hidden="1" x14ac:dyDescent="0.25">
      <c r="A91" s="11">
        <v>2018</v>
      </c>
      <c r="B91" s="11">
        <v>136</v>
      </c>
      <c r="C91" s="11">
        <v>1</v>
      </c>
      <c r="D91" s="1">
        <v>43101</v>
      </c>
      <c r="E91" s="1">
        <v>43465</v>
      </c>
      <c r="F91" s="1">
        <v>43465</v>
      </c>
      <c r="G91" s="11" t="s">
        <v>365</v>
      </c>
      <c r="H91" s="11" t="s">
        <v>366</v>
      </c>
      <c r="I91" s="11">
        <v>169</v>
      </c>
      <c r="J91" s="11">
        <v>170</v>
      </c>
      <c r="K91" s="1">
        <v>43369</v>
      </c>
      <c r="L91" s="11" t="s">
        <v>768</v>
      </c>
      <c r="M91" s="11">
        <v>12</v>
      </c>
      <c r="N91" s="11" t="s">
        <v>491</v>
      </c>
      <c r="O91" s="11">
        <v>111</v>
      </c>
      <c r="P91" s="1">
        <v>43369</v>
      </c>
      <c r="Q91" s="11" t="s">
        <v>729</v>
      </c>
      <c r="R91" s="11">
        <v>13566000</v>
      </c>
      <c r="S91" s="11">
        <v>0</v>
      </c>
      <c r="T91" s="11">
        <v>0</v>
      </c>
      <c r="U91" s="11">
        <v>13566000</v>
      </c>
      <c r="V91" s="11">
        <v>13566000</v>
      </c>
      <c r="W91" s="11">
        <v>0</v>
      </c>
      <c r="X91" s="11" t="str">
        <f>VLOOKUP(MONTH(K91),'PLANO DISPONIBILIDADES 28-04-20'!$W$2:$X$13,2,0)</f>
        <v>SEPTIEMBRE</v>
      </c>
      <c r="Y91" s="11" t="str">
        <f t="shared" si="1"/>
        <v>3-3-1-15-07-43-7502-191</v>
      </c>
    </row>
    <row r="92" spans="1:25" hidden="1" x14ac:dyDescent="0.25">
      <c r="A92" s="11">
        <v>2018</v>
      </c>
      <c r="B92" s="11">
        <v>136</v>
      </c>
      <c r="C92" s="11">
        <v>1</v>
      </c>
      <c r="D92" s="1">
        <v>43101</v>
      </c>
      <c r="E92" s="1">
        <v>43465</v>
      </c>
      <c r="F92" s="1">
        <v>43465</v>
      </c>
      <c r="G92" s="11" t="s">
        <v>365</v>
      </c>
      <c r="H92" s="11" t="s">
        <v>366</v>
      </c>
      <c r="I92" s="11">
        <v>200</v>
      </c>
      <c r="J92" s="11">
        <v>194</v>
      </c>
      <c r="K92" s="1">
        <v>43411</v>
      </c>
      <c r="L92" s="11" t="s">
        <v>816</v>
      </c>
      <c r="M92" s="11">
        <v>12</v>
      </c>
      <c r="N92" s="11" t="s">
        <v>491</v>
      </c>
      <c r="O92" s="11">
        <v>123</v>
      </c>
      <c r="P92" s="1">
        <v>43411</v>
      </c>
      <c r="Q92" s="11" t="s">
        <v>808</v>
      </c>
      <c r="R92" s="11">
        <v>33920000</v>
      </c>
      <c r="S92" s="11">
        <v>0</v>
      </c>
      <c r="T92" s="11">
        <v>0</v>
      </c>
      <c r="U92" s="11">
        <v>33920000</v>
      </c>
      <c r="V92" s="11">
        <v>33920000</v>
      </c>
      <c r="W92" s="11">
        <v>0</v>
      </c>
      <c r="X92" s="11" t="str">
        <f>VLOOKUP(MONTH(K92),'PLANO DISPONIBILIDADES 28-04-20'!$W$2:$X$13,2,0)</f>
        <v>NOVIEMBRE</v>
      </c>
      <c r="Y92" s="11" t="str">
        <f t="shared" si="1"/>
        <v>3-3-1-15-07-43-7502-191</v>
      </c>
    </row>
    <row r="93" spans="1:25" hidden="1" x14ac:dyDescent="0.25">
      <c r="A93" s="11">
        <v>2018</v>
      </c>
      <c r="B93" s="11">
        <v>136</v>
      </c>
      <c r="C93" s="11">
        <v>1</v>
      </c>
      <c r="D93" s="1">
        <v>43101</v>
      </c>
      <c r="E93" s="1">
        <v>43465</v>
      </c>
      <c r="F93" s="1">
        <v>43465</v>
      </c>
      <c r="G93" s="11" t="s">
        <v>381</v>
      </c>
      <c r="H93" s="11" t="s">
        <v>382</v>
      </c>
      <c r="I93" s="11">
        <v>55</v>
      </c>
      <c r="J93" s="11">
        <v>3</v>
      </c>
      <c r="K93" s="1">
        <v>43118</v>
      </c>
      <c r="L93" s="11" t="s">
        <v>475</v>
      </c>
      <c r="M93" s="11">
        <v>145</v>
      </c>
      <c r="N93" s="11" t="s">
        <v>413</v>
      </c>
      <c r="O93" s="11">
        <v>4</v>
      </c>
      <c r="P93" s="1">
        <v>43118</v>
      </c>
      <c r="Q93" s="11" t="s">
        <v>476</v>
      </c>
      <c r="R93" s="11">
        <v>110477235</v>
      </c>
      <c r="S93" s="11">
        <v>0</v>
      </c>
      <c r="T93" s="11">
        <v>0</v>
      </c>
      <c r="U93" s="11">
        <v>110477235</v>
      </c>
      <c r="V93" s="11">
        <v>110477235</v>
      </c>
      <c r="W93" s="11">
        <v>0</v>
      </c>
      <c r="X93" s="11" t="str">
        <f>VLOOKUP(MONTH(K93),'PLANO DISPONIBILIDADES 28-04-20'!$W$2:$X$13,2,0)</f>
        <v>ENERO</v>
      </c>
      <c r="Y93" s="11" t="str">
        <f t="shared" si="1"/>
        <v>3-3-1-15-07-43-7508-191</v>
      </c>
    </row>
    <row r="94" spans="1:25" hidden="1" x14ac:dyDescent="0.25">
      <c r="A94" s="11">
        <v>2018</v>
      </c>
      <c r="B94" s="11">
        <v>136</v>
      </c>
      <c r="C94" s="11">
        <v>1</v>
      </c>
      <c r="D94" s="1">
        <v>43101</v>
      </c>
      <c r="E94" s="1">
        <v>43465</v>
      </c>
      <c r="F94" s="1">
        <v>43465</v>
      </c>
      <c r="G94" s="11" t="s">
        <v>381</v>
      </c>
      <c r="H94" s="11" t="s">
        <v>382</v>
      </c>
      <c r="I94" s="11">
        <v>54</v>
      </c>
      <c r="J94" s="11">
        <v>4</v>
      </c>
      <c r="K94" s="1">
        <v>43118</v>
      </c>
      <c r="L94" s="11" t="s">
        <v>477</v>
      </c>
      <c r="M94" s="11">
        <v>145</v>
      </c>
      <c r="N94" s="11" t="s">
        <v>413</v>
      </c>
      <c r="O94" s="11">
        <v>5</v>
      </c>
      <c r="P94" s="1">
        <v>43118</v>
      </c>
      <c r="Q94" s="11" t="s">
        <v>389</v>
      </c>
      <c r="R94" s="11">
        <v>110477235</v>
      </c>
      <c r="S94" s="11">
        <v>0</v>
      </c>
      <c r="T94" s="11">
        <v>0</v>
      </c>
      <c r="U94" s="11">
        <v>110477235</v>
      </c>
      <c r="V94" s="11">
        <v>110477235</v>
      </c>
      <c r="W94" s="11">
        <v>0</v>
      </c>
      <c r="X94" s="11" t="str">
        <f>VLOOKUP(MONTH(K94),'PLANO DISPONIBILIDADES 28-04-20'!$W$2:$X$13,2,0)</f>
        <v>ENERO</v>
      </c>
      <c r="Y94" s="11" t="str">
        <f t="shared" si="1"/>
        <v>3-3-1-15-07-43-7508-191</v>
      </c>
    </row>
    <row r="95" spans="1:25" hidden="1" x14ac:dyDescent="0.25">
      <c r="A95" s="11">
        <v>2018</v>
      </c>
      <c r="B95" s="11">
        <v>136</v>
      </c>
      <c r="C95" s="11">
        <v>1</v>
      </c>
      <c r="D95" s="1">
        <v>43101</v>
      </c>
      <c r="E95" s="1">
        <v>43465</v>
      </c>
      <c r="F95" s="1">
        <v>43465</v>
      </c>
      <c r="G95" s="11" t="s">
        <v>381</v>
      </c>
      <c r="H95" s="11" t="s">
        <v>382</v>
      </c>
      <c r="I95" s="11">
        <v>53</v>
      </c>
      <c r="J95" s="11">
        <v>5</v>
      </c>
      <c r="K95" s="1">
        <v>43118</v>
      </c>
      <c r="L95" s="11" t="s">
        <v>478</v>
      </c>
      <c r="M95" s="11">
        <v>145</v>
      </c>
      <c r="N95" s="11" t="s">
        <v>413</v>
      </c>
      <c r="O95" s="11">
        <v>6</v>
      </c>
      <c r="P95" s="1">
        <v>43118</v>
      </c>
      <c r="Q95" s="11" t="s">
        <v>388</v>
      </c>
      <c r="R95" s="11">
        <v>110477235</v>
      </c>
      <c r="S95" s="11">
        <v>0</v>
      </c>
      <c r="T95" s="11">
        <v>0</v>
      </c>
      <c r="U95" s="11">
        <v>110477235</v>
      </c>
      <c r="V95" s="11">
        <v>110477235</v>
      </c>
      <c r="W95" s="11">
        <v>0</v>
      </c>
      <c r="X95" s="11" t="str">
        <f>VLOOKUP(MONTH(K95),'PLANO DISPONIBILIDADES 28-04-20'!$W$2:$X$13,2,0)</f>
        <v>ENERO</v>
      </c>
      <c r="Y95" s="11" t="str">
        <f t="shared" si="1"/>
        <v>3-3-1-15-07-43-7508-191</v>
      </c>
    </row>
    <row r="96" spans="1:25" hidden="1" x14ac:dyDescent="0.25">
      <c r="A96" s="11">
        <v>2018</v>
      </c>
      <c r="B96" s="11">
        <v>136</v>
      </c>
      <c r="C96" s="11">
        <v>1</v>
      </c>
      <c r="D96" s="1">
        <v>43101</v>
      </c>
      <c r="E96" s="1">
        <v>43465</v>
      </c>
      <c r="F96" s="1">
        <v>43465</v>
      </c>
      <c r="G96" s="11" t="s">
        <v>381</v>
      </c>
      <c r="H96" s="11" t="s">
        <v>382</v>
      </c>
      <c r="I96" s="11">
        <v>56</v>
      </c>
      <c r="J96" s="11">
        <v>10</v>
      </c>
      <c r="K96" s="1">
        <v>43119</v>
      </c>
      <c r="L96" s="11" t="s">
        <v>479</v>
      </c>
      <c r="M96" s="11">
        <v>145</v>
      </c>
      <c r="N96" s="11" t="s">
        <v>413</v>
      </c>
      <c r="O96" s="11">
        <v>11</v>
      </c>
      <c r="P96" s="1">
        <v>43119</v>
      </c>
      <c r="Q96" s="11" t="s">
        <v>391</v>
      </c>
      <c r="R96" s="11">
        <v>110477235</v>
      </c>
      <c r="S96" s="11">
        <v>110477235</v>
      </c>
      <c r="T96" s="11">
        <v>0</v>
      </c>
      <c r="U96" s="11">
        <v>0</v>
      </c>
      <c r="V96" s="11">
        <v>0</v>
      </c>
      <c r="W96" s="11">
        <v>0</v>
      </c>
      <c r="X96" s="11" t="str">
        <f>VLOOKUP(MONTH(K96),'PLANO DISPONIBILIDADES 28-04-20'!$W$2:$X$13,2,0)</f>
        <v>ENERO</v>
      </c>
      <c r="Y96" s="11" t="str">
        <f t="shared" si="1"/>
        <v>3-3-1-15-07-43-7508-191</v>
      </c>
    </row>
    <row r="97" spans="1:25" hidden="1" x14ac:dyDescent="0.25">
      <c r="A97" s="11">
        <v>2018</v>
      </c>
      <c r="B97" s="11">
        <v>136</v>
      </c>
      <c r="C97" s="11">
        <v>1</v>
      </c>
      <c r="D97" s="1">
        <v>43101</v>
      </c>
      <c r="E97" s="1">
        <v>43465</v>
      </c>
      <c r="F97" s="1">
        <v>43465</v>
      </c>
      <c r="G97" s="11" t="s">
        <v>381</v>
      </c>
      <c r="H97" s="11" t="s">
        <v>382</v>
      </c>
      <c r="I97" s="11">
        <v>56</v>
      </c>
      <c r="J97" s="11">
        <v>15</v>
      </c>
      <c r="K97" s="1">
        <v>43119</v>
      </c>
      <c r="L97" s="11" t="s">
        <v>479</v>
      </c>
      <c r="M97" s="11">
        <v>145</v>
      </c>
      <c r="N97" s="11" t="s">
        <v>413</v>
      </c>
      <c r="O97" s="11">
        <v>13</v>
      </c>
      <c r="P97" s="1">
        <v>43119</v>
      </c>
      <c r="Q97" s="11" t="s">
        <v>391</v>
      </c>
      <c r="R97" s="11">
        <v>110477235</v>
      </c>
      <c r="S97" s="11">
        <v>0</v>
      </c>
      <c r="T97" s="11">
        <v>0</v>
      </c>
      <c r="U97" s="11">
        <v>110477235</v>
      </c>
      <c r="V97" s="11">
        <v>110477235</v>
      </c>
      <c r="W97" s="11">
        <v>0</v>
      </c>
      <c r="X97" s="11" t="str">
        <f>VLOOKUP(MONTH(K97),'PLANO DISPONIBILIDADES 28-04-20'!$W$2:$X$13,2,0)</f>
        <v>ENERO</v>
      </c>
      <c r="Y97" s="11" t="str">
        <f t="shared" si="1"/>
        <v>3-3-1-15-07-43-7508-191</v>
      </c>
    </row>
    <row r="98" spans="1:25" hidden="1" x14ac:dyDescent="0.25">
      <c r="A98" s="11">
        <v>2018</v>
      </c>
      <c r="B98" s="11">
        <v>136</v>
      </c>
      <c r="C98" s="11">
        <v>1</v>
      </c>
      <c r="D98" s="1">
        <v>43101</v>
      </c>
      <c r="E98" s="1">
        <v>43465</v>
      </c>
      <c r="F98" s="1">
        <v>43465</v>
      </c>
      <c r="G98" s="11" t="s">
        <v>381</v>
      </c>
      <c r="H98" s="11" t="s">
        <v>382</v>
      </c>
      <c r="I98" s="11">
        <v>15</v>
      </c>
      <c r="J98" s="11">
        <v>30</v>
      </c>
      <c r="K98" s="1">
        <v>43122</v>
      </c>
      <c r="L98" s="11" t="s">
        <v>480</v>
      </c>
      <c r="M98" s="11">
        <v>145</v>
      </c>
      <c r="N98" s="11" t="s">
        <v>413</v>
      </c>
      <c r="O98" s="11">
        <v>42</v>
      </c>
      <c r="P98" s="1">
        <v>43122</v>
      </c>
      <c r="Q98" s="11" t="s">
        <v>386</v>
      </c>
      <c r="R98" s="11">
        <v>137280000</v>
      </c>
      <c r="S98" s="11">
        <v>0</v>
      </c>
      <c r="T98" s="11">
        <v>0</v>
      </c>
      <c r="U98" s="11">
        <v>137280000</v>
      </c>
      <c r="V98" s="11">
        <v>137280000</v>
      </c>
      <c r="W98" s="11">
        <v>0</v>
      </c>
      <c r="X98" s="11" t="str">
        <f>VLOOKUP(MONTH(K98),'PLANO DISPONIBILIDADES 28-04-20'!$W$2:$X$13,2,0)</f>
        <v>ENERO</v>
      </c>
      <c r="Y98" s="11" t="str">
        <f t="shared" si="1"/>
        <v>3-3-1-15-07-43-7508-191</v>
      </c>
    </row>
    <row r="99" spans="1:25" hidden="1" x14ac:dyDescent="0.25">
      <c r="A99" s="11">
        <v>2018</v>
      </c>
      <c r="B99" s="11">
        <v>136</v>
      </c>
      <c r="C99" s="11">
        <v>1</v>
      </c>
      <c r="D99" s="1">
        <v>43101</v>
      </c>
      <c r="E99" s="1">
        <v>43465</v>
      </c>
      <c r="F99" s="1">
        <v>43465</v>
      </c>
      <c r="G99" s="11" t="s">
        <v>381</v>
      </c>
      <c r="H99" s="11" t="s">
        <v>382</v>
      </c>
      <c r="I99" s="11">
        <v>59</v>
      </c>
      <c r="J99" s="11">
        <v>32</v>
      </c>
      <c r="K99" s="1">
        <v>43122</v>
      </c>
      <c r="L99" s="11" t="s">
        <v>481</v>
      </c>
      <c r="M99" s="11">
        <v>145</v>
      </c>
      <c r="N99" s="11" t="s">
        <v>413</v>
      </c>
      <c r="O99" s="11">
        <v>32</v>
      </c>
      <c r="P99" s="1">
        <v>43122</v>
      </c>
      <c r="Q99" s="11" t="s">
        <v>394</v>
      </c>
      <c r="R99" s="11">
        <v>66286341</v>
      </c>
      <c r="S99" s="11">
        <v>0</v>
      </c>
      <c r="T99" s="11">
        <v>0</v>
      </c>
      <c r="U99" s="11">
        <v>66286341</v>
      </c>
      <c r="V99" s="11">
        <v>66286341</v>
      </c>
      <c r="W99" s="11">
        <v>0</v>
      </c>
      <c r="X99" s="11" t="str">
        <f>VLOOKUP(MONTH(K99),'PLANO DISPONIBILIDADES 28-04-20'!$W$2:$X$13,2,0)</f>
        <v>ENERO</v>
      </c>
      <c r="Y99" s="11" t="str">
        <f t="shared" si="1"/>
        <v>3-3-1-15-07-43-7508-191</v>
      </c>
    </row>
    <row r="100" spans="1:25" hidden="1" x14ac:dyDescent="0.25">
      <c r="A100" s="11">
        <v>2018</v>
      </c>
      <c r="B100" s="11">
        <v>136</v>
      </c>
      <c r="C100" s="11">
        <v>1</v>
      </c>
      <c r="D100" s="1">
        <v>43101</v>
      </c>
      <c r="E100" s="1">
        <v>43465</v>
      </c>
      <c r="F100" s="1">
        <v>43465</v>
      </c>
      <c r="G100" s="11" t="s">
        <v>381</v>
      </c>
      <c r="H100" s="11" t="s">
        <v>382</v>
      </c>
      <c r="I100" s="11">
        <v>57</v>
      </c>
      <c r="J100" s="11">
        <v>45</v>
      </c>
      <c r="K100" s="1">
        <v>43123</v>
      </c>
      <c r="L100" s="11" t="s">
        <v>482</v>
      </c>
      <c r="M100" s="11">
        <v>145</v>
      </c>
      <c r="N100" s="11" t="s">
        <v>413</v>
      </c>
      <c r="O100" s="11">
        <v>48</v>
      </c>
      <c r="P100" s="1">
        <v>43123</v>
      </c>
      <c r="Q100" s="11" t="s">
        <v>392</v>
      </c>
      <c r="R100" s="11">
        <v>51556043</v>
      </c>
      <c r="S100" s="11">
        <v>0</v>
      </c>
      <c r="T100" s="11">
        <v>0</v>
      </c>
      <c r="U100" s="11">
        <v>51556043</v>
      </c>
      <c r="V100" s="11">
        <v>51556043</v>
      </c>
      <c r="W100" s="11">
        <v>0</v>
      </c>
      <c r="X100" s="11" t="str">
        <f>VLOOKUP(MONTH(K100),'PLANO DISPONIBILIDADES 28-04-20'!$W$2:$X$13,2,0)</f>
        <v>ENERO</v>
      </c>
      <c r="Y100" s="11" t="str">
        <f t="shared" si="1"/>
        <v>3-3-1-15-07-43-7508-191</v>
      </c>
    </row>
    <row r="101" spans="1:25" hidden="1" x14ac:dyDescent="0.25">
      <c r="A101" s="11">
        <v>2018</v>
      </c>
      <c r="B101" s="11">
        <v>136</v>
      </c>
      <c r="C101" s="11">
        <v>1</v>
      </c>
      <c r="D101" s="1">
        <v>43101</v>
      </c>
      <c r="E101" s="1">
        <v>43465</v>
      </c>
      <c r="F101" s="1">
        <v>43465</v>
      </c>
      <c r="G101" s="11" t="s">
        <v>381</v>
      </c>
      <c r="H101" s="11" t="s">
        <v>382</v>
      </c>
      <c r="I101" s="11">
        <v>75</v>
      </c>
      <c r="J101" s="11">
        <v>50</v>
      </c>
      <c r="K101" s="1">
        <v>43125</v>
      </c>
      <c r="L101" s="11" t="s">
        <v>483</v>
      </c>
      <c r="M101" s="11">
        <v>145</v>
      </c>
      <c r="N101" s="11" t="s">
        <v>413</v>
      </c>
      <c r="O101" s="11">
        <v>51</v>
      </c>
      <c r="P101" s="1">
        <v>43125</v>
      </c>
      <c r="Q101" s="11" t="s">
        <v>401</v>
      </c>
      <c r="R101" s="11">
        <v>73651490</v>
      </c>
      <c r="S101" s="11">
        <v>0</v>
      </c>
      <c r="T101" s="11">
        <v>0</v>
      </c>
      <c r="U101" s="11">
        <v>73651490</v>
      </c>
      <c r="V101" s="11">
        <v>73651490</v>
      </c>
      <c r="W101" s="11">
        <v>0</v>
      </c>
      <c r="X101" s="11" t="str">
        <f>VLOOKUP(MONTH(K101),'PLANO DISPONIBILIDADES 28-04-20'!$W$2:$X$13,2,0)</f>
        <v>ENERO</v>
      </c>
      <c r="Y101" s="11" t="str">
        <f t="shared" si="1"/>
        <v>3-3-1-15-07-43-7508-191</v>
      </c>
    </row>
    <row r="102" spans="1:25" hidden="1" x14ac:dyDescent="0.25">
      <c r="A102" s="11">
        <v>2018</v>
      </c>
      <c r="B102" s="11">
        <v>136</v>
      </c>
      <c r="C102" s="11">
        <v>1</v>
      </c>
      <c r="D102" s="1">
        <v>43101</v>
      </c>
      <c r="E102" s="1">
        <v>43465</v>
      </c>
      <c r="F102" s="1">
        <v>43465</v>
      </c>
      <c r="G102" s="11" t="s">
        <v>381</v>
      </c>
      <c r="H102" s="11" t="s">
        <v>382</v>
      </c>
      <c r="I102" s="11">
        <v>58</v>
      </c>
      <c r="J102" s="11">
        <v>51</v>
      </c>
      <c r="K102" s="1">
        <v>43125</v>
      </c>
      <c r="L102" s="11" t="s">
        <v>484</v>
      </c>
      <c r="M102" s="11">
        <v>145</v>
      </c>
      <c r="N102" s="11" t="s">
        <v>413</v>
      </c>
      <c r="O102" s="11">
        <v>53</v>
      </c>
      <c r="P102" s="1">
        <v>43123</v>
      </c>
      <c r="Q102" s="11" t="s">
        <v>485</v>
      </c>
      <c r="R102" s="11">
        <v>33000000</v>
      </c>
      <c r="S102" s="11">
        <v>0</v>
      </c>
      <c r="T102" s="11">
        <v>0</v>
      </c>
      <c r="U102" s="11">
        <v>33000000</v>
      </c>
      <c r="V102" s="11">
        <v>33000000</v>
      </c>
      <c r="W102" s="11">
        <v>0</v>
      </c>
      <c r="X102" s="11" t="str">
        <f>VLOOKUP(MONTH(K102),'PLANO DISPONIBILIDADES 28-04-20'!$W$2:$X$13,2,0)</f>
        <v>ENERO</v>
      </c>
      <c r="Y102" s="11" t="str">
        <f t="shared" si="1"/>
        <v>3-3-1-15-07-43-7508-191</v>
      </c>
    </row>
    <row r="103" spans="1:25" s="11" customFormat="1" hidden="1" x14ac:dyDescent="0.25">
      <c r="A103" s="11">
        <v>2018</v>
      </c>
      <c r="B103" s="11">
        <v>136</v>
      </c>
      <c r="C103" s="11">
        <v>1</v>
      </c>
      <c r="D103" s="1">
        <v>43101</v>
      </c>
      <c r="E103" s="1">
        <v>43465</v>
      </c>
      <c r="F103" s="1">
        <v>43465</v>
      </c>
      <c r="G103" s="11" t="s">
        <v>381</v>
      </c>
      <c r="H103" s="11" t="s">
        <v>382</v>
      </c>
      <c r="I103" s="11">
        <v>51</v>
      </c>
      <c r="J103" s="11">
        <v>55</v>
      </c>
      <c r="K103" s="1">
        <v>43126</v>
      </c>
      <c r="L103" s="11" t="s">
        <v>486</v>
      </c>
      <c r="M103" s="11">
        <v>145</v>
      </c>
      <c r="N103" s="11" t="s">
        <v>413</v>
      </c>
      <c r="O103" s="11">
        <v>59</v>
      </c>
      <c r="P103" s="1">
        <v>43126</v>
      </c>
      <c r="Q103" s="11" t="s">
        <v>487</v>
      </c>
      <c r="R103" s="11">
        <v>254221760</v>
      </c>
      <c r="S103" s="11">
        <v>0</v>
      </c>
      <c r="T103" s="11">
        <v>0</v>
      </c>
      <c r="U103" s="11">
        <v>254221760</v>
      </c>
      <c r="V103" s="11">
        <v>254221760</v>
      </c>
      <c r="W103" s="11">
        <v>0</v>
      </c>
      <c r="X103" s="11" t="str">
        <f>VLOOKUP(MONTH(K103),'PLANO DISPONIBILIDADES 28-04-20'!$W$2:$X$13,2,0)</f>
        <v>ENERO</v>
      </c>
      <c r="Y103" s="11" t="str">
        <f t="shared" si="1"/>
        <v>3-3-1-15-07-43-7508-191</v>
      </c>
    </row>
    <row r="104" spans="1:25" s="11" customFormat="1" hidden="1" x14ac:dyDescent="0.25">
      <c r="A104" s="11">
        <v>2018</v>
      </c>
      <c r="B104" s="11">
        <v>136</v>
      </c>
      <c r="C104" s="11">
        <v>1</v>
      </c>
      <c r="D104" s="1">
        <v>43101</v>
      </c>
      <c r="E104" s="1">
        <v>43465</v>
      </c>
      <c r="F104" s="1">
        <v>43465</v>
      </c>
      <c r="G104" s="11" t="s">
        <v>381</v>
      </c>
      <c r="H104" s="11" t="s">
        <v>382</v>
      </c>
      <c r="I104" s="11">
        <v>61</v>
      </c>
      <c r="J104" s="11">
        <v>56</v>
      </c>
      <c r="K104" s="1">
        <v>43126</v>
      </c>
      <c r="L104" s="11" t="s">
        <v>488</v>
      </c>
      <c r="M104" s="11">
        <v>145</v>
      </c>
      <c r="N104" s="11" t="s">
        <v>413</v>
      </c>
      <c r="O104" s="11">
        <v>52</v>
      </c>
      <c r="P104" s="1">
        <v>43123</v>
      </c>
      <c r="Q104" s="11" t="s">
        <v>396</v>
      </c>
      <c r="R104" s="11">
        <v>88381788</v>
      </c>
      <c r="S104" s="11">
        <v>0</v>
      </c>
      <c r="T104" s="11">
        <v>0</v>
      </c>
      <c r="U104" s="11">
        <v>88381788</v>
      </c>
      <c r="V104" s="11">
        <v>88381788</v>
      </c>
      <c r="W104" s="11">
        <v>0</v>
      </c>
      <c r="X104" s="11" t="str">
        <f>VLOOKUP(MONTH(K104),'PLANO DISPONIBILIDADES 28-04-20'!$W$2:$X$13,2,0)</f>
        <v>ENERO</v>
      </c>
      <c r="Y104" s="11" t="str">
        <f t="shared" si="1"/>
        <v>3-3-1-15-07-43-7508-191</v>
      </c>
    </row>
    <row r="105" spans="1:25" s="11" customFormat="1" hidden="1" x14ac:dyDescent="0.25">
      <c r="A105" s="11">
        <v>2018</v>
      </c>
      <c r="B105" s="11">
        <v>136</v>
      </c>
      <c r="C105" s="11">
        <v>1</v>
      </c>
      <c r="D105" s="1">
        <v>43101</v>
      </c>
      <c r="E105" s="1">
        <v>43465</v>
      </c>
      <c r="F105" s="1">
        <v>43465</v>
      </c>
      <c r="G105" s="11" t="s">
        <v>381</v>
      </c>
      <c r="H105" s="11" t="s">
        <v>382</v>
      </c>
      <c r="I105" s="11">
        <v>63</v>
      </c>
      <c r="J105" s="11">
        <v>58</v>
      </c>
      <c r="K105" s="1">
        <v>43126</v>
      </c>
      <c r="L105" s="11" t="s">
        <v>489</v>
      </c>
      <c r="M105" s="11">
        <v>145</v>
      </c>
      <c r="N105" s="11" t="s">
        <v>413</v>
      </c>
      <c r="O105" s="11">
        <v>31</v>
      </c>
      <c r="P105" s="1">
        <v>43126</v>
      </c>
      <c r="Q105" s="11" t="s">
        <v>398</v>
      </c>
      <c r="R105" s="11">
        <v>73651490</v>
      </c>
      <c r="S105" s="11">
        <v>0</v>
      </c>
      <c r="T105" s="11">
        <v>0</v>
      </c>
      <c r="U105" s="11">
        <v>73651490</v>
      </c>
      <c r="V105" s="11">
        <v>73651490</v>
      </c>
      <c r="W105" s="11">
        <v>0</v>
      </c>
      <c r="X105" s="11" t="str">
        <f>VLOOKUP(MONTH(K105),'PLANO DISPONIBILIDADES 28-04-20'!$W$2:$X$13,2,0)</f>
        <v>ENERO</v>
      </c>
      <c r="Y105" s="11" t="str">
        <f t="shared" si="1"/>
        <v>3-3-1-15-07-43-7508-191</v>
      </c>
    </row>
    <row r="106" spans="1:25" s="11" customFormat="1" hidden="1" x14ac:dyDescent="0.25">
      <c r="A106" s="11">
        <v>2018</v>
      </c>
      <c r="B106" s="11">
        <v>136</v>
      </c>
      <c r="C106" s="11">
        <v>1</v>
      </c>
      <c r="D106" s="1">
        <v>43101</v>
      </c>
      <c r="E106" s="1">
        <v>43465</v>
      </c>
      <c r="F106" s="1">
        <v>43465</v>
      </c>
      <c r="G106" s="11" t="s">
        <v>381</v>
      </c>
      <c r="H106" s="11" t="s">
        <v>382</v>
      </c>
      <c r="I106" s="11">
        <v>52</v>
      </c>
      <c r="J106" s="11">
        <v>60</v>
      </c>
      <c r="K106" s="1">
        <v>43126</v>
      </c>
      <c r="L106" s="11" t="s">
        <v>490</v>
      </c>
      <c r="M106" s="11">
        <v>12</v>
      </c>
      <c r="N106" s="11" t="s">
        <v>491</v>
      </c>
      <c r="O106" s="11">
        <v>60</v>
      </c>
      <c r="P106" s="1">
        <v>43125</v>
      </c>
      <c r="Q106" s="11" t="s">
        <v>149</v>
      </c>
      <c r="R106" s="11">
        <v>21425888</v>
      </c>
      <c r="S106" s="11">
        <v>0</v>
      </c>
      <c r="T106" s="11">
        <v>0</v>
      </c>
      <c r="U106" s="11">
        <v>21425888</v>
      </c>
      <c r="V106" s="11">
        <v>21425888</v>
      </c>
      <c r="W106" s="11">
        <v>0</v>
      </c>
      <c r="X106" s="11" t="str">
        <f>VLOOKUP(MONTH(K106),'PLANO DISPONIBILIDADES 28-04-20'!$W$2:$X$13,2,0)</f>
        <v>ENERO</v>
      </c>
      <c r="Y106" s="11" t="str">
        <f t="shared" si="1"/>
        <v>3-3-1-15-07-43-7508-191</v>
      </c>
    </row>
    <row r="107" spans="1:25" s="11" customFormat="1" hidden="1" x14ac:dyDescent="0.25">
      <c r="A107" s="11">
        <v>2018</v>
      </c>
      <c r="B107" s="11">
        <v>136</v>
      </c>
      <c r="C107" s="11">
        <v>1</v>
      </c>
      <c r="D107" s="1">
        <v>43101</v>
      </c>
      <c r="E107" s="1">
        <v>43465</v>
      </c>
      <c r="F107" s="1">
        <v>43465</v>
      </c>
      <c r="G107" s="11" t="s">
        <v>381</v>
      </c>
      <c r="H107" s="11" t="s">
        <v>382</v>
      </c>
      <c r="I107" s="11">
        <v>62</v>
      </c>
      <c r="J107" s="11">
        <v>67</v>
      </c>
      <c r="K107" s="1">
        <v>43126</v>
      </c>
      <c r="L107" s="11" t="s">
        <v>492</v>
      </c>
      <c r="M107" s="11">
        <v>12</v>
      </c>
      <c r="N107" s="11" t="s">
        <v>491</v>
      </c>
      <c r="O107" s="11">
        <v>50</v>
      </c>
      <c r="P107" s="1">
        <v>43126</v>
      </c>
      <c r="Q107" s="11" t="s">
        <v>397</v>
      </c>
      <c r="R107" s="11">
        <v>33000000</v>
      </c>
      <c r="S107" s="11">
        <v>0</v>
      </c>
      <c r="T107" s="11">
        <v>0</v>
      </c>
      <c r="U107" s="11">
        <v>33000000</v>
      </c>
      <c r="V107" s="11">
        <v>33000000</v>
      </c>
      <c r="W107" s="11">
        <v>0</v>
      </c>
      <c r="X107" s="11" t="str">
        <f>VLOOKUP(MONTH(K107),'PLANO DISPONIBILIDADES 28-04-20'!$W$2:$X$13,2,0)</f>
        <v>ENERO</v>
      </c>
      <c r="Y107" s="11" t="str">
        <f t="shared" si="1"/>
        <v>3-3-1-15-07-43-7508-191</v>
      </c>
    </row>
    <row r="108" spans="1:25" s="11" customFormat="1" hidden="1" x14ac:dyDescent="0.25">
      <c r="A108" s="11">
        <v>2018</v>
      </c>
      <c r="B108" s="11">
        <v>136</v>
      </c>
      <c r="C108" s="11">
        <v>1</v>
      </c>
      <c r="D108" s="1">
        <v>43101</v>
      </c>
      <c r="E108" s="1">
        <v>43465</v>
      </c>
      <c r="F108" s="1">
        <v>43465</v>
      </c>
      <c r="G108" s="11" t="s">
        <v>381</v>
      </c>
      <c r="H108" s="11" t="s">
        <v>382</v>
      </c>
      <c r="I108" s="11">
        <v>149</v>
      </c>
      <c r="J108" s="11">
        <v>131</v>
      </c>
      <c r="K108" s="1">
        <v>43313</v>
      </c>
      <c r="L108" s="11" t="s">
        <v>709</v>
      </c>
      <c r="M108" s="11">
        <v>145</v>
      </c>
      <c r="N108" s="11" t="s">
        <v>413</v>
      </c>
      <c r="O108" s="11">
        <v>97</v>
      </c>
      <c r="P108" s="1">
        <v>43313</v>
      </c>
      <c r="Q108" s="11" t="s">
        <v>699</v>
      </c>
      <c r="R108" s="11">
        <v>50216925</v>
      </c>
      <c r="S108" s="11">
        <v>0</v>
      </c>
      <c r="T108" s="11">
        <v>0</v>
      </c>
      <c r="U108" s="11">
        <v>50216925</v>
      </c>
      <c r="V108" s="11">
        <v>50216925</v>
      </c>
      <c r="W108" s="11">
        <v>0</v>
      </c>
      <c r="X108" s="11" t="str">
        <f>VLOOKUP(MONTH(K108),'PLANO DISPONIBILIDADES 28-04-20'!$W$2:$X$13,2,0)</f>
        <v>AGOSTO</v>
      </c>
      <c r="Y108" s="11" t="str">
        <f t="shared" si="1"/>
        <v>3-3-1-15-07-43-7508-191</v>
      </c>
    </row>
    <row r="109" spans="1:25" s="11" customFormat="1" hidden="1" x14ac:dyDescent="0.25">
      <c r="A109" s="11">
        <v>2018</v>
      </c>
      <c r="B109" s="11">
        <v>136</v>
      </c>
      <c r="C109" s="11">
        <v>1</v>
      </c>
      <c r="D109" s="1">
        <v>43101</v>
      </c>
      <c r="E109" s="1">
        <v>43465</v>
      </c>
      <c r="F109" s="1">
        <v>43465</v>
      </c>
      <c r="G109" s="11" t="s">
        <v>381</v>
      </c>
      <c r="H109" s="11" t="s">
        <v>382</v>
      </c>
      <c r="I109" s="11">
        <v>148</v>
      </c>
      <c r="J109" s="11">
        <v>132</v>
      </c>
      <c r="K109" s="1">
        <v>43313</v>
      </c>
      <c r="L109" s="11" t="s">
        <v>710</v>
      </c>
      <c r="M109" s="11">
        <v>12</v>
      </c>
      <c r="N109" s="11" t="s">
        <v>491</v>
      </c>
      <c r="O109" s="11">
        <v>98</v>
      </c>
      <c r="P109" s="1">
        <v>43313</v>
      </c>
      <c r="Q109" s="11" t="s">
        <v>698</v>
      </c>
      <c r="R109" s="11">
        <v>26782360</v>
      </c>
      <c r="S109" s="11">
        <v>0</v>
      </c>
      <c r="T109" s="11">
        <v>0</v>
      </c>
      <c r="U109" s="11">
        <v>26782360</v>
      </c>
      <c r="V109" s="11">
        <v>21247339</v>
      </c>
      <c r="W109" s="11">
        <v>5535021</v>
      </c>
      <c r="X109" s="11" t="str">
        <f>VLOOKUP(MONTH(K109),'PLANO DISPONIBILIDADES 28-04-20'!$W$2:$X$13,2,0)</f>
        <v>AGOSTO</v>
      </c>
      <c r="Y109" s="11" t="str">
        <f t="shared" si="1"/>
        <v>3-3-1-15-07-43-7508-191</v>
      </c>
    </row>
    <row r="110" spans="1:25" s="11" customFormat="1" hidden="1" x14ac:dyDescent="0.25">
      <c r="A110" s="11">
        <v>2018</v>
      </c>
      <c r="B110" s="11">
        <v>136</v>
      </c>
      <c r="C110" s="11">
        <v>1</v>
      </c>
      <c r="D110" s="1">
        <v>43101</v>
      </c>
      <c r="E110" s="1">
        <v>43465</v>
      </c>
      <c r="F110" s="1">
        <v>43465</v>
      </c>
      <c r="G110" s="11" t="s">
        <v>381</v>
      </c>
      <c r="H110" s="11" t="s">
        <v>382</v>
      </c>
      <c r="I110" s="11">
        <v>184</v>
      </c>
      <c r="J110" s="11">
        <v>168</v>
      </c>
      <c r="K110" s="1">
        <v>43364</v>
      </c>
      <c r="L110" s="11" t="s">
        <v>490</v>
      </c>
      <c r="M110" s="11">
        <v>12</v>
      </c>
      <c r="N110" s="11" t="s">
        <v>491</v>
      </c>
      <c r="O110" s="11">
        <v>60</v>
      </c>
      <c r="P110" s="1">
        <v>43125</v>
      </c>
      <c r="Q110" s="11" t="s">
        <v>769</v>
      </c>
      <c r="R110" s="11">
        <v>7945433</v>
      </c>
      <c r="S110" s="11">
        <v>0</v>
      </c>
      <c r="T110" s="11">
        <v>0</v>
      </c>
      <c r="U110" s="11">
        <v>7945433</v>
      </c>
      <c r="V110" s="11">
        <v>7945433</v>
      </c>
      <c r="W110" s="11">
        <v>0</v>
      </c>
      <c r="X110" s="11" t="str">
        <f>VLOOKUP(MONTH(K110),'PLANO DISPONIBILIDADES 28-04-20'!$W$2:$X$13,2,0)</f>
        <v>SEPTIEMBRE</v>
      </c>
      <c r="Y110" s="11" t="str">
        <f t="shared" si="1"/>
        <v>3-3-1-15-07-43-7508-191</v>
      </c>
    </row>
    <row r="111" spans="1:25" s="11" customFormat="1" hidden="1" x14ac:dyDescent="0.25">
      <c r="A111" s="11">
        <v>2018</v>
      </c>
      <c r="B111" s="11">
        <v>136</v>
      </c>
      <c r="C111" s="11">
        <v>1</v>
      </c>
      <c r="D111" s="1">
        <v>43101</v>
      </c>
      <c r="E111" s="1">
        <v>43465</v>
      </c>
      <c r="F111" s="1">
        <v>43465</v>
      </c>
      <c r="G111" s="11" t="s">
        <v>402</v>
      </c>
      <c r="H111" s="11" t="s">
        <v>403</v>
      </c>
      <c r="I111" s="11">
        <v>96</v>
      </c>
      <c r="J111" s="11">
        <v>75</v>
      </c>
      <c r="K111" s="1">
        <v>43126</v>
      </c>
      <c r="L111" s="11" t="s">
        <v>493</v>
      </c>
      <c r="M111" s="11">
        <v>145</v>
      </c>
      <c r="N111" s="11" t="s">
        <v>413</v>
      </c>
      <c r="O111" s="11">
        <v>76</v>
      </c>
      <c r="P111" s="1">
        <v>43126</v>
      </c>
      <c r="Q111" s="11" t="s">
        <v>494</v>
      </c>
      <c r="R111" s="11">
        <v>110477235</v>
      </c>
      <c r="S111" s="11">
        <v>51890822</v>
      </c>
      <c r="T111" s="11">
        <v>0</v>
      </c>
      <c r="U111" s="11">
        <v>58586413</v>
      </c>
      <c r="V111" s="11">
        <v>58586413</v>
      </c>
      <c r="W111" s="11">
        <v>0</v>
      </c>
      <c r="X111" s="11" t="str">
        <f>VLOOKUP(MONTH(K111),'PLANO DISPONIBILIDADES 28-04-20'!$W$2:$X$13,2,0)</f>
        <v>ENERO</v>
      </c>
      <c r="Y111" s="11" t="str">
        <f t="shared" si="1"/>
        <v>3-3-1-15-07-43-7509-189</v>
      </c>
    </row>
    <row r="112" spans="1:25" s="11" customFormat="1" hidden="1" x14ac:dyDescent="0.25">
      <c r="A112" s="11">
        <v>2018</v>
      </c>
      <c r="B112" s="11">
        <v>136</v>
      </c>
      <c r="C112" s="11">
        <v>1</v>
      </c>
      <c r="D112" s="1">
        <v>43101</v>
      </c>
      <c r="E112" s="1">
        <v>43465</v>
      </c>
      <c r="F112" s="1">
        <v>43465</v>
      </c>
      <c r="G112" s="11" t="s">
        <v>402</v>
      </c>
      <c r="H112" s="11" t="s">
        <v>403</v>
      </c>
      <c r="I112" s="11">
        <v>106</v>
      </c>
      <c r="J112" s="11">
        <v>76</v>
      </c>
      <c r="K112" s="1">
        <v>43126</v>
      </c>
      <c r="L112" s="11" t="s">
        <v>495</v>
      </c>
      <c r="M112" s="11">
        <v>148</v>
      </c>
      <c r="N112" s="11" t="s">
        <v>439</v>
      </c>
      <c r="O112" s="11">
        <v>79</v>
      </c>
      <c r="P112" s="1">
        <v>43126</v>
      </c>
      <c r="Q112" s="11" t="s">
        <v>408</v>
      </c>
      <c r="R112" s="11">
        <v>36825745</v>
      </c>
      <c r="S112" s="11">
        <v>15623043</v>
      </c>
      <c r="T112" s="11">
        <v>0</v>
      </c>
      <c r="U112" s="11">
        <v>21202702</v>
      </c>
      <c r="V112" s="11">
        <v>21202702</v>
      </c>
      <c r="W112" s="11">
        <v>0</v>
      </c>
      <c r="X112" s="11" t="str">
        <f>VLOOKUP(MONTH(K112),'PLANO DISPONIBILIDADES 28-04-20'!$W$2:$X$13,2,0)</f>
        <v>ENERO</v>
      </c>
      <c r="Y112" s="11" t="str">
        <f t="shared" si="1"/>
        <v>3-3-1-15-07-43-7509-189</v>
      </c>
    </row>
    <row r="113" spans="1:25" s="11" customFormat="1" hidden="1" x14ac:dyDescent="0.25">
      <c r="A113" s="11">
        <v>2018</v>
      </c>
      <c r="B113" s="11">
        <v>136</v>
      </c>
      <c r="C113" s="11">
        <v>1</v>
      </c>
      <c r="D113" s="1">
        <v>43101</v>
      </c>
      <c r="E113" s="1">
        <v>43465</v>
      </c>
      <c r="F113" s="1">
        <v>43465</v>
      </c>
      <c r="G113" s="11" t="s">
        <v>402</v>
      </c>
      <c r="H113" s="11" t="s">
        <v>403</v>
      </c>
      <c r="I113" s="11">
        <v>97</v>
      </c>
      <c r="J113" s="11">
        <v>77</v>
      </c>
      <c r="K113" s="1">
        <v>43126</v>
      </c>
      <c r="L113" s="11" t="s">
        <v>496</v>
      </c>
      <c r="M113" s="11">
        <v>145</v>
      </c>
      <c r="N113" s="11" t="s">
        <v>413</v>
      </c>
      <c r="O113" s="11">
        <v>77</v>
      </c>
      <c r="P113" s="1">
        <v>43126</v>
      </c>
      <c r="Q113" s="11" t="s">
        <v>406</v>
      </c>
      <c r="R113" s="11">
        <v>73651490</v>
      </c>
      <c r="S113" s="11">
        <v>34147509</v>
      </c>
      <c r="T113" s="11">
        <v>0</v>
      </c>
      <c r="U113" s="11">
        <v>39503981</v>
      </c>
      <c r="V113" s="11">
        <v>39503981</v>
      </c>
      <c r="W113" s="11">
        <v>0</v>
      </c>
      <c r="X113" s="11" t="str">
        <f>VLOOKUP(MONTH(K113),'PLANO DISPONIBILIDADES 28-04-20'!$W$2:$X$13,2,0)</f>
        <v>ENERO</v>
      </c>
      <c r="Y113" s="11" t="str">
        <f t="shared" si="1"/>
        <v>3-3-1-15-07-43-7509-189</v>
      </c>
    </row>
    <row r="114" spans="1:25" s="11" customFormat="1" hidden="1" x14ac:dyDescent="0.25">
      <c r="A114" s="11">
        <v>2018</v>
      </c>
      <c r="B114" s="11">
        <v>136</v>
      </c>
      <c r="C114" s="11">
        <v>1</v>
      </c>
      <c r="D114" s="1">
        <v>43101</v>
      </c>
      <c r="E114" s="1">
        <v>43465</v>
      </c>
      <c r="F114" s="1">
        <v>43465</v>
      </c>
      <c r="G114" s="11" t="s">
        <v>402</v>
      </c>
      <c r="H114" s="11" t="s">
        <v>403</v>
      </c>
      <c r="I114" s="11">
        <v>173</v>
      </c>
      <c r="J114" s="11">
        <v>156</v>
      </c>
      <c r="K114" s="1">
        <v>43353</v>
      </c>
      <c r="L114" s="11" t="s">
        <v>770</v>
      </c>
      <c r="M114" s="11">
        <v>145</v>
      </c>
      <c r="N114" s="11" t="s">
        <v>413</v>
      </c>
      <c r="O114" s="11">
        <v>107</v>
      </c>
      <c r="P114" s="1">
        <v>43353</v>
      </c>
      <c r="Q114" s="11" t="s">
        <v>730</v>
      </c>
      <c r="R114" s="11">
        <v>32138832</v>
      </c>
      <c r="S114" s="11">
        <v>0</v>
      </c>
      <c r="T114" s="11">
        <v>0</v>
      </c>
      <c r="U114" s="11">
        <v>32138832</v>
      </c>
      <c r="V114" s="11">
        <v>29458472</v>
      </c>
      <c r="W114" s="11">
        <v>2680360</v>
      </c>
      <c r="X114" s="11" t="str">
        <f>VLOOKUP(MONTH(K114),'PLANO DISPONIBILIDADES 28-04-20'!$W$2:$X$13,2,0)</f>
        <v>SEPTIEMBRE</v>
      </c>
      <c r="Y114" s="11" t="str">
        <f t="shared" si="1"/>
        <v>3-3-1-15-07-43-7509-189</v>
      </c>
    </row>
    <row r="115" spans="1:25" s="11" customFormat="1" hidden="1" x14ac:dyDescent="0.25">
      <c r="A115" s="11">
        <v>2018</v>
      </c>
      <c r="B115" s="11">
        <v>136</v>
      </c>
      <c r="C115" s="11">
        <v>1</v>
      </c>
      <c r="D115" s="1">
        <v>43101</v>
      </c>
      <c r="E115" s="1">
        <v>43465</v>
      </c>
      <c r="F115" s="1">
        <v>43465</v>
      </c>
      <c r="G115" s="11" t="s">
        <v>402</v>
      </c>
      <c r="H115" s="11" t="s">
        <v>403</v>
      </c>
      <c r="I115" s="11">
        <v>174</v>
      </c>
      <c r="J115" s="11">
        <v>157</v>
      </c>
      <c r="K115" s="1">
        <v>43354</v>
      </c>
      <c r="L115" s="11" t="s">
        <v>771</v>
      </c>
      <c r="M115" s="11">
        <v>145</v>
      </c>
      <c r="N115" s="11" t="s">
        <v>413</v>
      </c>
      <c r="O115" s="11">
        <v>106</v>
      </c>
      <c r="P115" s="1">
        <v>43354</v>
      </c>
      <c r="Q115" s="11" t="s">
        <v>731</v>
      </c>
      <c r="R115" s="11">
        <v>29460596</v>
      </c>
      <c r="S115" s="11">
        <v>0</v>
      </c>
      <c r="T115" s="11">
        <v>0</v>
      </c>
      <c r="U115" s="11">
        <v>29460596</v>
      </c>
      <c r="V115" s="11">
        <v>27005546</v>
      </c>
      <c r="W115" s="11">
        <v>2455050</v>
      </c>
      <c r="X115" s="11" t="str">
        <f>VLOOKUP(MONTH(K115),'PLANO DISPONIBILIDADES 28-04-20'!$W$2:$X$13,2,0)</f>
        <v>SEPTIEMBRE</v>
      </c>
      <c r="Y115" s="11" t="str">
        <f t="shared" si="1"/>
        <v>3-3-1-15-07-43-7509-189</v>
      </c>
    </row>
    <row r="116" spans="1:25" s="11" customFormat="1" hidden="1" x14ac:dyDescent="0.25">
      <c r="A116" s="11">
        <v>2018</v>
      </c>
      <c r="B116" s="11">
        <v>136</v>
      </c>
      <c r="C116" s="11">
        <v>1</v>
      </c>
      <c r="D116" s="1">
        <v>43101</v>
      </c>
      <c r="E116" s="1">
        <v>43465</v>
      </c>
      <c r="F116" s="1">
        <v>43465</v>
      </c>
      <c r="G116" s="11" t="s">
        <v>402</v>
      </c>
      <c r="H116" s="11" t="s">
        <v>403</v>
      </c>
      <c r="I116" s="11">
        <v>176</v>
      </c>
      <c r="J116" s="11">
        <v>163</v>
      </c>
      <c r="K116" s="1">
        <v>43362</v>
      </c>
      <c r="L116" s="11" t="s">
        <v>772</v>
      </c>
      <c r="M116" s="11">
        <v>145</v>
      </c>
      <c r="N116" s="11" t="s">
        <v>413</v>
      </c>
      <c r="O116" s="11">
        <v>109</v>
      </c>
      <c r="P116" s="1">
        <v>43362</v>
      </c>
      <c r="Q116" s="11" t="s">
        <v>733</v>
      </c>
      <c r="R116" s="11">
        <v>21425888</v>
      </c>
      <c r="S116" s="11">
        <v>0</v>
      </c>
      <c r="T116" s="11">
        <v>0</v>
      </c>
      <c r="U116" s="11">
        <v>21425888</v>
      </c>
      <c r="V116" s="11">
        <v>12676984</v>
      </c>
      <c r="W116" s="11">
        <v>8748904</v>
      </c>
      <c r="X116" s="11" t="str">
        <f>VLOOKUP(MONTH(K116),'PLANO DISPONIBILIDADES 28-04-20'!$W$2:$X$13,2,0)</f>
        <v>SEPTIEMBRE</v>
      </c>
      <c r="Y116" s="11" t="str">
        <f t="shared" si="1"/>
        <v>3-3-1-15-07-43-7509-189</v>
      </c>
    </row>
    <row r="117" spans="1:25" s="11" customFormat="1" hidden="1" x14ac:dyDescent="0.25">
      <c r="A117" s="11">
        <v>2018</v>
      </c>
      <c r="B117" s="11">
        <v>136</v>
      </c>
      <c r="C117" s="11">
        <v>1</v>
      </c>
      <c r="D117" s="1">
        <v>43101</v>
      </c>
      <c r="E117" s="1">
        <v>43465</v>
      </c>
      <c r="F117" s="1">
        <v>43465</v>
      </c>
      <c r="G117" s="11" t="s">
        <v>402</v>
      </c>
      <c r="H117" s="11" t="s">
        <v>403</v>
      </c>
      <c r="I117" s="11">
        <v>175</v>
      </c>
      <c r="J117" s="11">
        <v>171</v>
      </c>
      <c r="K117" s="1">
        <v>43369</v>
      </c>
      <c r="L117" s="11" t="s">
        <v>773</v>
      </c>
      <c r="M117" s="11">
        <v>145</v>
      </c>
      <c r="N117" s="11" t="s">
        <v>413</v>
      </c>
      <c r="O117" s="11">
        <v>112</v>
      </c>
      <c r="P117" s="1">
        <v>43369</v>
      </c>
      <c r="Q117" s="11" t="s">
        <v>732</v>
      </c>
      <c r="R117" s="11">
        <v>22095447</v>
      </c>
      <c r="S117" s="11">
        <v>0</v>
      </c>
      <c r="T117" s="11">
        <v>0</v>
      </c>
      <c r="U117" s="11">
        <v>22095447</v>
      </c>
      <c r="V117" s="11">
        <v>22095447</v>
      </c>
      <c r="W117" s="11">
        <v>0</v>
      </c>
      <c r="X117" s="11" t="str">
        <f>VLOOKUP(MONTH(K117),'PLANO DISPONIBILIDADES 28-04-20'!$W$2:$X$13,2,0)</f>
        <v>SEPTIEMBRE</v>
      </c>
      <c r="Y117" s="11" t="str">
        <f t="shared" si="1"/>
        <v>3-3-1-15-07-43-7509-189</v>
      </c>
    </row>
    <row r="118" spans="1:25" hidden="1" x14ac:dyDescent="0.25">
      <c r="A118" s="11">
        <v>2018</v>
      </c>
      <c r="B118" s="11">
        <v>136</v>
      </c>
      <c r="C118" s="11">
        <v>1</v>
      </c>
      <c r="D118" s="1">
        <v>43101</v>
      </c>
      <c r="E118" s="1">
        <v>43465</v>
      </c>
      <c r="F118" s="1">
        <v>43465</v>
      </c>
      <c r="G118" s="11" t="s">
        <v>402</v>
      </c>
      <c r="H118" s="11" t="s">
        <v>403</v>
      </c>
      <c r="I118" s="11">
        <v>189</v>
      </c>
      <c r="J118" s="11">
        <v>174</v>
      </c>
      <c r="K118" s="1">
        <v>43376</v>
      </c>
      <c r="L118" s="11" t="s">
        <v>817</v>
      </c>
      <c r="M118" s="11">
        <v>145</v>
      </c>
      <c r="N118" s="11" t="s">
        <v>413</v>
      </c>
      <c r="O118" s="11">
        <v>115</v>
      </c>
      <c r="P118" s="1">
        <v>43376</v>
      </c>
      <c r="Q118" s="11" t="s">
        <v>767</v>
      </c>
      <c r="R118" s="11">
        <v>10712944</v>
      </c>
      <c r="S118" s="11">
        <v>0</v>
      </c>
      <c r="T118" s="11">
        <v>0</v>
      </c>
      <c r="U118" s="11">
        <v>10712944</v>
      </c>
      <c r="V118" s="11">
        <v>10712944</v>
      </c>
      <c r="W118" s="11">
        <v>0</v>
      </c>
      <c r="X118" s="11" t="str">
        <f>VLOOKUP(MONTH(K118),'PLANO DISPONIBILIDADES 28-04-20'!$W$2:$X$13,2,0)</f>
        <v>OCTUBRE</v>
      </c>
      <c r="Y118" s="11" t="str">
        <f t="shared" si="1"/>
        <v>3-3-1-15-07-43-7509-189</v>
      </c>
    </row>
    <row r="119" spans="1:25" hidden="1" x14ac:dyDescent="0.25">
      <c r="A119" s="11">
        <v>2018</v>
      </c>
      <c r="B119" s="11">
        <v>136</v>
      </c>
      <c r="C119" s="11">
        <v>1</v>
      </c>
      <c r="D119" s="1">
        <v>43101</v>
      </c>
      <c r="E119" s="1">
        <v>43465</v>
      </c>
      <c r="F119" s="1">
        <v>43465</v>
      </c>
      <c r="G119" s="11" t="s">
        <v>402</v>
      </c>
      <c r="H119" s="11" t="s">
        <v>403</v>
      </c>
      <c r="I119" s="11">
        <v>232</v>
      </c>
      <c r="J119" s="11">
        <v>218</v>
      </c>
      <c r="K119" s="1">
        <v>43455</v>
      </c>
      <c r="L119" s="11" t="s">
        <v>879</v>
      </c>
      <c r="M119" s="11">
        <v>11</v>
      </c>
      <c r="N119" s="11" t="s">
        <v>608</v>
      </c>
      <c r="O119" s="11">
        <v>130</v>
      </c>
      <c r="P119" s="1">
        <v>43455</v>
      </c>
      <c r="Q119" s="11" t="s">
        <v>874</v>
      </c>
      <c r="R119" s="11">
        <v>779359260</v>
      </c>
      <c r="S119" s="11">
        <v>0</v>
      </c>
      <c r="T119" s="11">
        <v>0</v>
      </c>
      <c r="U119" s="11">
        <v>779359260</v>
      </c>
      <c r="V119" s="11">
        <v>0</v>
      </c>
      <c r="W119" s="11">
        <v>779359260</v>
      </c>
      <c r="X119" s="11" t="str">
        <f>VLOOKUP(MONTH(K119),'PLANO DISPONIBILIDADES 28-04-20'!$W$2:$X$13,2,0)</f>
        <v>DICIEMBRE</v>
      </c>
      <c r="Y119" s="11" t="str">
        <f t="shared" si="1"/>
        <v>3-3-1-15-07-43-7509-189</v>
      </c>
    </row>
    <row r="120" spans="1:25" hidden="1" x14ac:dyDescent="0.25">
      <c r="A120" s="11">
        <v>2018</v>
      </c>
      <c r="B120" s="11">
        <v>136</v>
      </c>
      <c r="C120" s="11">
        <v>1</v>
      </c>
      <c r="D120" s="1">
        <v>43101</v>
      </c>
      <c r="E120" s="1">
        <v>43465</v>
      </c>
      <c r="F120" s="1">
        <v>43465</v>
      </c>
      <c r="G120" s="11" t="s">
        <v>331</v>
      </c>
      <c r="H120" s="11" t="s">
        <v>332</v>
      </c>
      <c r="I120" s="11">
        <v>165</v>
      </c>
      <c r="J120" s="11">
        <v>155</v>
      </c>
      <c r="K120" s="1">
        <v>43350</v>
      </c>
      <c r="L120" s="11" t="s">
        <v>774</v>
      </c>
      <c r="M120" s="11">
        <v>41</v>
      </c>
      <c r="N120" s="11" t="s">
        <v>753</v>
      </c>
      <c r="O120" s="11">
        <v>97</v>
      </c>
      <c r="P120" s="1">
        <v>43350</v>
      </c>
      <c r="Q120" s="11" t="s">
        <v>775</v>
      </c>
      <c r="R120" s="11">
        <v>21976435</v>
      </c>
      <c r="S120" s="11">
        <v>0</v>
      </c>
      <c r="T120" s="11">
        <v>0</v>
      </c>
      <c r="U120" s="11">
        <v>21976435</v>
      </c>
      <c r="V120" s="11">
        <v>21976435</v>
      </c>
      <c r="W120" s="11">
        <v>0</v>
      </c>
      <c r="X120" s="11" t="str">
        <f>VLOOKUP(MONTH(K120),'PLANO DISPONIBILIDADES 28-04-20'!$W$2:$X$13,2,0)</f>
        <v>SEPTIEMBRE</v>
      </c>
      <c r="Y120" s="11" t="str">
        <f t="shared" si="1"/>
        <v>3-1-2-02-05-01-0000-00</v>
      </c>
    </row>
    <row r="121" spans="1:25" hidden="1" x14ac:dyDescent="0.25">
      <c r="A121" s="11">
        <v>2018</v>
      </c>
      <c r="B121" s="11">
        <v>136</v>
      </c>
      <c r="C121" s="11">
        <v>1</v>
      </c>
      <c r="D121" s="1">
        <v>43101</v>
      </c>
      <c r="E121" s="1">
        <v>43465</v>
      </c>
      <c r="F121" s="1">
        <v>43465</v>
      </c>
      <c r="G121" s="11" t="s">
        <v>317</v>
      </c>
      <c r="H121" s="11" t="s">
        <v>318</v>
      </c>
      <c r="I121" s="11">
        <v>91</v>
      </c>
      <c r="J121" s="11">
        <v>113</v>
      </c>
      <c r="K121" s="1">
        <v>43245</v>
      </c>
      <c r="L121" s="11" t="s">
        <v>649</v>
      </c>
      <c r="M121" s="11">
        <v>4</v>
      </c>
      <c r="N121" s="11" t="s">
        <v>410</v>
      </c>
      <c r="O121" s="11">
        <v>87</v>
      </c>
      <c r="P121" s="1">
        <v>43244</v>
      </c>
      <c r="Q121" s="11" t="s">
        <v>319</v>
      </c>
      <c r="R121" s="11">
        <v>89983364</v>
      </c>
      <c r="S121" s="11">
        <v>0</v>
      </c>
      <c r="T121" s="11">
        <v>0</v>
      </c>
      <c r="U121" s="11">
        <v>89983364</v>
      </c>
      <c r="V121" s="11">
        <v>89983364</v>
      </c>
      <c r="W121" s="11">
        <v>0</v>
      </c>
      <c r="X121" s="11" t="str">
        <f>VLOOKUP(MONTH(K121),'PLANO DISPONIBILIDADES 28-04-20'!$W$2:$X$13,2,0)</f>
        <v>MAYO</v>
      </c>
      <c r="Y121" s="11" t="str">
        <f t="shared" si="1"/>
        <v>3-1-2-01-02-00-0000-00</v>
      </c>
    </row>
    <row r="122" spans="1:25" hidden="1" x14ac:dyDescent="0.25">
      <c r="A122" s="11">
        <v>2018</v>
      </c>
      <c r="B122" s="11">
        <v>136</v>
      </c>
      <c r="C122" s="11">
        <v>1</v>
      </c>
      <c r="D122" s="1">
        <v>43101</v>
      </c>
      <c r="E122" s="1">
        <v>43465</v>
      </c>
      <c r="F122" s="1">
        <v>43465</v>
      </c>
      <c r="G122" s="11" t="s">
        <v>327</v>
      </c>
      <c r="H122" s="11" t="s">
        <v>328</v>
      </c>
      <c r="I122" s="11">
        <v>127</v>
      </c>
      <c r="J122" s="11">
        <v>108</v>
      </c>
      <c r="K122" s="1">
        <v>43238</v>
      </c>
      <c r="L122" s="11" t="s">
        <v>650</v>
      </c>
      <c r="M122" s="11">
        <v>4</v>
      </c>
      <c r="N122" s="11" t="s">
        <v>410</v>
      </c>
      <c r="O122" s="11">
        <v>85</v>
      </c>
      <c r="P122" s="1">
        <v>43238</v>
      </c>
      <c r="Q122" s="11" t="s">
        <v>651</v>
      </c>
      <c r="R122" s="11">
        <v>168772173</v>
      </c>
      <c r="S122" s="11">
        <v>0</v>
      </c>
      <c r="T122" s="11">
        <v>0</v>
      </c>
      <c r="U122" s="11">
        <v>168772173</v>
      </c>
      <c r="V122" s="11">
        <v>168772173</v>
      </c>
      <c r="W122" s="11">
        <v>0</v>
      </c>
      <c r="X122" s="11" t="str">
        <f>VLOOKUP(MONTH(K122),'PLANO DISPONIBILIDADES 28-04-20'!$W$2:$X$13,2,0)</f>
        <v>MAYO</v>
      </c>
      <c r="Y122" s="11" t="str">
        <f t="shared" si="1"/>
        <v>3-1-2-02-03-00-0000-00</v>
      </c>
    </row>
    <row r="123" spans="1:25" hidden="1" x14ac:dyDescent="0.25">
      <c r="A123" s="11">
        <v>2018</v>
      </c>
      <c r="B123" s="11">
        <v>136</v>
      </c>
      <c r="C123" s="11">
        <v>1</v>
      </c>
      <c r="D123" s="1">
        <v>43101</v>
      </c>
      <c r="E123" s="1">
        <v>43465</v>
      </c>
      <c r="F123" s="1">
        <v>43465</v>
      </c>
      <c r="G123" s="11" t="s">
        <v>327</v>
      </c>
      <c r="H123" s="11" t="s">
        <v>328</v>
      </c>
      <c r="I123" s="11">
        <v>127</v>
      </c>
      <c r="J123" s="11">
        <v>109</v>
      </c>
      <c r="K123" s="1">
        <v>43238</v>
      </c>
      <c r="L123" s="11" t="s">
        <v>650</v>
      </c>
      <c r="M123" s="11">
        <v>4</v>
      </c>
      <c r="N123" s="11" t="s">
        <v>410</v>
      </c>
      <c r="O123" s="11">
        <v>86</v>
      </c>
      <c r="P123" s="1">
        <v>43238</v>
      </c>
      <c r="Q123" s="11" t="s">
        <v>652</v>
      </c>
      <c r="R123" s="11">
        <v>897612</v>
      </c>
      <c r="S123" s="11">
        <v>0</v>
      </c>
      <c r="T123" s="11">
        <v>0</v>
      </c>
      <c r="U123" s="11">
        <v>897612</v>
      </c>
      <c r="V123" s="11">
        <v>897612</v>
      </c>
      <c r="W123" s="11">
        <v>0</v>
      </c>
      <c r="X123" s="11" t="str">
        <f>VLOOKUP(MONTH(K123),'PLANO DISPONIBILIDADES 28-04-20'!$W$2:$X$13,2,0)</f>
        <v>MAYO</v>
      </c>
      <c r="Y123" s="11" t="str">
        <f t="shared" si="1"/>
        <v>3-1-2-02-03-00-0000-00</v>
      </c>
    </row>
    <row r="124" spans="1:25" hidden="1" x14ac:dyDescent="0.25">
      <c r="A124" s="11">
        <v>2018</v>
      </c>
      <c r="B124" s="11">
        <v>136</v>
      </c>
      <c r="C124" s="11">
        <v>1</v>
      </c>
      <c r="D124" s="1">
        <v>43101</v>
      </c>
      <c r="E124" s="1">
        <v>43465</v>
      </c>
      <c r="F124" s="1">
        <v>43465</v>
      </c>
      <c r="G124" s="11" t="s">
        <v>327</v>
      </c>
      <c r="H124" s="11" t="s">
        <v>328</v>
      </c>
      <c r="I124" s="11">
        <v>126</v>
      </c>
      <c r="J124" s="11">
        <v>115</v>
      </c>
      <c r="K124" s="1">
        <v>43250</v>
      </c>
      <c r="L124" s="11" t="s">
        <v>653</v>
      </c>
      <c r="M124" s="11">
        <v>4</v>
      </c>
      <c r="N124" s="11" t="s">
        <v>410</v>
      </c>
      <c r="O124" s="11">
        <v>89</v>
      </c>
      <c r="P124" s="1">
        <v>43250</v>
      </c>
      <c r="Q124" s="11" t="s">
        <v>612</v>
      </c>
      <c r="R124" s="11">
        <v>10787350</v>
      </c>
      <c r="S124" s="11">
        <v>0</v>
      </c>
      <c r="T124" s="11">
        <v>0</v>
      </c>
      <c r="U124" s="11">
        <v>10787350</v>
      </c>
      <c r="V124" s="11">
        <v>4945599</v>
      </c>
      <c r="W124" s="11">
        <v>5841751</v>
      </c>
      <c r="X124" s="11" t="str">
        <f>VLOOKUP(MONTH(K124),'PLANO DISPONIBILIDADES 28-04-20'!$W$2:$X$13,2,0)</f>
        <v>MAYO</v>
      </c>
      <c r="Y124" s="11" t="str">
        <f t="shared" si="1"/>
        <v>3-1-2-02-03-00-0000-00</v>
      </c>
    </row>
    <row r="125" spans="1:25" hidden="1" x14ac:dyDescent="0.25">
      <c r="A125" s="11">
        <v>2018</v>
      </c>
      <c r="B125" s="11">
        <v>136</v>
      </c>
      <c r="C125" s="11">
        <v>1</v>
      </c>
      <c r="D125" s="1">
        <v>43101</v>
      </c>
      <c r="E125" s="1">
        <v>43465</v>
      </c>
      <c r="F125" s="1">
        <v>43465</v>
      </c>
      <c r="G125" s="11" t="s">
        <v>381</v>
      </c>
      <c r="H125" s="11" t="s">
        <v>382</v>
      </c>
      <c r="I125" s="11">
        <v>191</v>
      </c>
      <c r="J125" s="11">
        <v>181</v>
      </c>
      <c r="K125" s="1">
        <v>43395</v>
      </c>
      <c r="L125" s="11" t="s">
        <v>409</v>
      </c>
      <c r="M125" s="11">
        <v>4</v>
      </c>
      <c r="N125" s="11" t="s">
        <v>410</v>
      </c>
      <c r="O125" s="11">
        <v>116</v>
      </c>
      <c r="P125" s="1">
        <v>43392</v>
      </c>
      <c r="Q125" s="11" t="s">
        <v>818</v>
      </c>
      <c r="R125" s="11">
        <v>1698455</v>
      </c>
      <c r="S125" s="11">
        <v>0</v>
      </c>
      <c r="T125" s="11">
        <v>0</v>
      </c>
      <c r="U125" s="11">
        <v>1698455</v>
      </c>
      <c r="V125" s="11">
        <v>1698455</v>
      </c>
      <c r="W125" s="11">
        <v>0</v>
      </c>
      <c r="X125" s="11" t="str">
        <f>VLOOKUP(MONTH(K125),'PLANO DISPONIBILIDADES 28-04-20'!$W$2:$X$13,2,0)</f>
        <v>OCTUBRE</v>
      </c>
      <c r="Y125" s="11" t="str">
        <f t="shared" si="1"/>
        <v>3-3-1-15-07-43-7508-191</v>
      </c>
    </row>
    <row r="126" spans="1:25" hidden="1" x14ac:dyDescent="0.25">
      <c r="A126" s="11">
        <v>2018</v>
      </c>
      <c r="B126" s="11">
        <v>136</v>
      </c>
      <c r="C126" s="11">
        <v>1</v>
      </c>
      <c r="D126" s="1">
        <v>43101</v>
      </c>
      <c r="E126" s="1">
        <v>43465</v>
      </c>
      <c r="F126" s="1">
        <v>43465</v>
      </c>
      <c r="G126" s="11" t="s">
        <v>402</v>
      </c>
      <c r="H126" s="11" t="s">
        <v>403</v>
      </c>
      <c r="I126" s="11">
        <v>153</v>
      </c>
      <c r="J126" s="11">
        <v>177</v>
      </c>
      <c r="K126" s="1">
        <v>43389</v>
      </c>
      <c r="L126" s="11" t="s">
        <v>819</v>
      </c>
      <c r="M126" s="11">
        <v>4</v>
      </c>
      <c r="N126" s="11" t="s">
        <v>410</v>
      </c>
      <c r="O126" s="11">
        <v>31618</v>
      </c>
      <c r="P126" s="1">
        <v>43371</v>
      </c>
      <c r="Q126" s="11" t="s">
        <v>707</v>
      </c>
      <c r="R126" s="11">
        <v>219088421</v>
      </c>
      <c r="S126" s="11">
        <v>0</v>
      </c>
      <c r="T126" s="11">
        <v>0</v>
      </c>
      <c r="U126" s="11">
        <v>219088421</v>
      </c>
      <c r="V126" s="11">
        <v>219088421</v>
      </c>
      <c r="W126" s="11">
        <v>0</v>
      </c>
      <c r="X126" s="11" t="str">
        <f>VLOOKUP(MONTH(K126),'PLANO DISPONIBILIDADES 28-04-20'!$W$2:$X$13,2,0)</f>
        <v>OCTUBRE</v>
      </c>
      <c r="Y126" s="11" t="str">
        <f t="shared" si="1"/>
        <v>3-3-1-15-07-43-7509-189</v>
      </c>
    </row>
    <row r="127" spans="1:25" hidden="1" x14ac:dyDescent="0.25">
      <c r="A127" s="11">
        <v>2018</v>
      </c>
      <c r="B127" s="11">
        <v>136</v>
      </c>
      <c r="C127" s="11">
        <v>1</v>
      </c>
      <c r="D127" s="1">
        <v>43101</v>
      </c>
      <c r="E127" s="1">
        <v>43465</v>
      </c>
      <c r="F127" s="1">
        <v>43465</v>
      </c>
      <c r="G127" s="11" t="s">
        <v>238</v>
      </c>
      <c r="H127" s="11" t="s">
        <v>239</v>
      </c>
      <c r="I127" s="11">
        <v>90</v>
      </c>
      <c r="J127" s="11">
        <v>19</v>
      </c>
      <c r="K127" s="1">
        <v>43122</v>
      </c>
      <c r="L127" s="11" t="s">
        <v>497</v>
      </c>
      <c r="M127" s="11">
        <v>1</v>
      </c>
      <c r="N127" s="11" t="s">
        <v>498</v>
      </c>
      <c r="O127" s="11">
        <v>1</v>
      </c>
      <c r="P127" s="1">
        <v>43122</v>
      </c>
      <c r="Q127" s="11" t="s">
        <v>242</v>
      </c>
      <c r="R127" s="11">
        <v>475255281</v>
      </c>
      <c r="S127" s="11">
        <v>0</v>
      </c>
      <c r="T127" s="11">
        <v>0</v>
      </c>
      <c r="U127" s="11">
        <v>475255281</v>
      </c>
      <c r="V127" s="11">
        <v>475255281</v>
      </c>
      <c r="W127" s="11">
        <v>0</v>
      </c>
      <c r="X127" s="11" t="str">
        <f>VLOOKUP(MONTH(K127),'PLANO DISPONIBILIDADES 28-04-20'!$W$2:$X$13,2,0)</f>
        <v>ENERO</v>
      </c>
      <c r="Y127" s="11" t="str">
        <f t="shared" si="1"/>
        <v>3-1-1-01-01-00-0000-00</v>
      </c>
    </row>
    <row r="128" spans="1:25" hidden="1" x14ac:dyDescent="0.25">
      <c r="A128" s="11">
        <v>2018</v>
      </c>
      <c r="B128" s="11">
        <v>136</v>
      </c>
      <c r="C128" s="11">
        <v>1</v>
      </c>
      <c r="D128" s="1">
        <v>43101</v>
      </c>
      <c r="E128" s="1">
        <v>43465</v>
      </c>
      <c r="F128" s="1">
        <v>43465</v>
      </c>
      <c r="G128" s="11" t="s">
        <v>238</v>
      </c>
      <c r="H128" s="11" t="s">
        <v>239</v>
      </c>
      <c r="I128" s="11">
        <v>111</v>
      </c>
      <c r="J128" s="11">
        <v>84</v>
      </c>
      <c r="K128" s="1">
        <v>43147</v>
      </c>
      <c r="L128" s="11" t="s">
        <v>497</v>
      </c>
      <c r="M128" s="11">
        <v>1</v>
      </c>
      <c r="N128" s="11" t="s">
        <v>498</v>
      </c>
      <c r="O128" s="11">
        <v>4</v>
      </c>
      <c r="P128" s="1">
        <v>43147</v>
      </c>
      <c r="Q128" s="11" t="s">
        <v>534</v>
      </c>
      <c r="R128" s="11">
        <v>511213069</v>
      </c>
      <c r="S128" s="11">
        <v>0</v>
      </c>
      <c r="T128" s="11">
        <v>0</v>
      </c>
      <c r="U128" s="11">
        <v>511213069</v>
      </c>
      <c r="V128" s="11">
        <v>511213069</v>
      </c>
      <c r="W128" s="11">
        <v>0</v>
      </c>
      <c r="X128" s="11" t="str">
        <f>VLOOKUP(MONTH(K128),'PLANO DISPONIBILIDADES 28-04-20'!$W$2:$X$13,2,0)</f>
        <v>FEBRERO</v>
      </c>
      <c r="Y128" s="11" t="str">
        <f t="shared" si="1"/>
        <v>3-1-1-01-01-00-0000-00</v>
      </c>
    </row>
    <row r="129" spans="1:25" hidden="1" x14ac:dyDescent="0.25">
      <c r="A129" s="11">
        <v>2018</v>
      </c>
      <c r="B129" s="11">
        <v>136</v>
      </c>
      <c r="C129" s="11">
        <v>1</v>
      </c>
      <c r="D129" s="1">
        <v>43101</v>
      </c>
      <c r="E129" s="1">
        <v>43465</v>
      </c>
      <c r="F129" s="1">
        <v>43465</v>
      </c>
      <c r="G129" s="11" t="s">
        <v>238</v>
      </c>
      <c r="H129" s="11" t="s">
        <v>239</v>
      </c>
      <c r="I129" s="11">
        <v>116</v>
      </c>
      <c r="J129" s="11">
        <v>92</v>
      </c>
      <c r="K129" s="1">
        <v>43174</v>
      </c>
      <c r="L129" s="11" t="s">
        <v>497</v>
      </c>
      <c r="M129" s="11">
        <v>1</v>
      </c>
      <c r="N129" s="11" t="s">
        <v>498</v>
      </c>
      <c r="O129" s="11">
        <v>11</v>
      </c>
      <c r="P129" s="1">
        <v>43174</v>
      </c>
      <c r="Q129" s="11" t="s">
        <v>588</v>
      </c>
      <c r="R129" s="11">
        <v>522419675</v>
      </c>
      <c r="S129" s="11">
        <v>0</v>
      </c>
      <c r="T129" s="11">
        <v>0</v>
      </c>
      <c r="U129" s="11">
        <v>522419675</v>
      </c>
      <c r="V129" s="11">
        <v>522419675</v>
      </c>
      <c r="W129" s="11">
        <v>0</v>
      </c>
      <c r="X129" s="11" t="str">
        <f>VLOOKUP(MONTH(K129),'PLANO DISPONIBILIDADES 28-04-20'!$W$2:$X$13,2,0)</f>
        <v>MARZO</v>
      </c>
      <c r="Y129" s="11" t="str">
        <f t="shared" si="1"/>
        <v>3-1-1-01-01-00-0000-00</v>
      </c>
    </row>
    <row r="130" spans="1:25" hidden="1" x14ac:dyDescent="0.25">
      <c r="A130" s="11">
        <v>2018</v>
      </c>
      <c r="B130" s="11">
        <v>136</v>
      </c>
      <c r="C130" s="11">
        <v>1</v>
      </c>
      <c r="D130" s="1">
        <v>43101</v>
      </c>
      <c r="E130" s="1">
        <v>43465</v>
      </c>
      <c r="F130" s="1">
        <v>43465</v>
      </c>
      <c r="G130" s="11" t="s">
        <v>238</v>
      </c>
      <c r="H130" s="11" t="s">
        <v>239</v>
      </c>
      <c r="I130" s="11">
        <v>123</v>
      </c>
      <c r="J130" s="11">
        <v>100</v>
      </c>
      <c r="K130" s="1">
        <v>43208</v>
      </c>
      <c r="L130" s="11" t="s">
        <v>497</v>
      </c>
      <c r="M130" s="11">
        <v>1</v>
      </c>
      <c r="N130" s="11" t="s">
        <v>498</v>
      </c>
      <c r="O130" s="11">
        <v>14</v>
      </c>
      <c r="P130" s="1">
        <v>43208</v>
      </c>
      <c r="Q130" s="11" t="s">
        <v>609</v>
      </c>
      <c r="R130" s="11">
        <v>516242169</v>
      </c>
      <c r="S130" s="11">
        <v>516242169</v>
      </c>
      <c r="T130" s="11">
        <v>0</v>
      </c>
      <c r="U130" s="11">
        <v>0</v>
      </c>
      <c r="V130" s="11">
        <v>0</v>
      </c>
      <c r="W130" s="11">
        <v>0</v>
      </c>
      <c r="X130" s="11" t="str">
        <f>VLOOKUP(MONTH(K130),'PLANO DISPONIBILIDADES 28-04-20'!$W$2:$X$13,2,0)</f>
        <v>ABRIL</v>
      </c>
      <c r="Y130" s="11" t="str">
        <f t="shared" si="1"/>
        <v>3-1-1-01-01-00-0000-00</v>
      </c>
    </row>
    <row r="131" spans="1:25" hidden="1" x14ac:dyDescent="0.25">
      <c r="A131" s="11">
        <v>2018</v>
      </c>
      <c r="B131" s="11">
        <v>136</v>
      </c>
      <c r="C131" s="11">
        <v>1</v>
      </c>
      <c r="D131" s="1">
        <v>43101</v>
      </c>
      <c r="E131" s="1">
        <v>43465</v>
      </c>
      <c r="F131" s="1">
        <v>43465</v>
      </c>
      <c r="G131" s="11" t="s">
        <v>238</v>
      </c>
      <c r="H131" s="11" t="s">
        <v>239</v>
      </c>
      <c r="I131" s="11">
        <v>124</v>
      </c>
      <c r="J131" s="11">
        <v>102</v>
      </c>
      <c r="K131" s="1">
        <v>43209</v>
      </c>
      <c r="L131" s="11" t="s">
        <v>497</v>
      </c>
      <c r="M131" s="11">
        <v>1</v>
      </c>
      <c r="N131" s="11" t="s">
        <v>498</v>
      </c>
      <c r="O131" s="11">
        <v>14</v>
      </c>
      <c r="P131" s="1">
        <v>43209</v>
      </c>
      <c r="Q131" s="11" t="s">
        <v>616</v>
      </c>
      <c r="R131" s="11">
        <v>516242169</v>
      </c>
      <c r="S131" s="11">
        <v>0</v>
      </c>
      <c r="T131" s="11">
        <v>0</v>
      </c>
      <c r="U131" s="11">
        <v>516242169</v>
      </c>
      <c r="V131" s="11">
        <v>516242169</v>
      </c>
      <c r="W131" s="11">
        <v>0</v>
      </c>
      <c r="X131" s="11" t="str">
        <f>VLOOKUP(MONTH(K131),'PLANO DISPONIBILIDADES 28-04-20'!$W$2:$X$13,2,0)</f>
        <v>ABRIL</v>
      </c>
      <c r="Y131" s="11" t="str">
        <f t="shared" ref="Y131:Y194" si="2">G131</f>
        <v>3-1-1-01-01-00-0000-00</v>
      </c>
    </row>
    <row r="132" spans="1:25" hidden="1" x14ac:dyDescent="0.25">
      <c r="A132" s="11">
        <v>2018</v>
      </c>
      <c r="B132" s="11">
        <v>136</v>
      </c>
      <c r="C132" s="11">
        <v>1</v>
      </c>
      <c r="D132" s="1">
        <v>43101</v>
      </c>
      <c r="E132" s="1">
        <v>43465</v>
      </c>
      <c r="F132" s="1">
        <v>43465</v>
      </c>
      <c r="G132" s="11" t="s">
        <v>238</v>
      </c>
      <c r="H132" s="11" t="s">
        <v>239</v>
      </c>
      <c r="I132" s="11">
        <v>131</v>
      </c>
      <c r="J132" s="11">
        <v>110</v>
      </c>
      <c r="K132" s="1">
        <v>43241</v>
      </c>
      <c r="L132" s="11" t="s">
        <v>497</v>
      </c>
      <c r="M132" s="11">
        <v>1</v>
      </c>
      <c r="N132" s="11" t="s">
        <v>498</v>
      </c>
      <c r="O132" s="11">
        <v>17</v>
      </c>
      <c r="P132" s="1">
        <v>43241</v>
      </c>
      <c r="Q132" s="11" t="s">
        <v>639</v>
      </c>
      <c r="R132" s="11">
        <v>510056174</v>
      </c>
      <c r="S132" s="11">
        <v>0</v>
      </c>
      <c r="T132" s="11">
        <v>0</v>
      </c>
      <c r="U132" s="11">
        <v>510056174</v>
      </c>
      <c r="V132" s="11">
        <v>510056174</v>
      </c>
      <c r="W132" s="11">
        <v>0</v>
      </c>
      <c r="X132" s="11" t="str">
        <f>VLOOKUP(MONTH(K132),'PLANO DISPONIBILIDADES 28-04-20'!$W$2:$X$13,2,0)</f>
        <v>MAYO</v>
      </c>
      <c r="Y132" s="11" t="str">
        <f t="shared" si="2"/>
        <v>3-1-1-01-01-00-0000-00</v>
      </c>
    </row>
    <row r="133" spans="1:25" hidden="1" x14ac:dyDescent="0.25">
      <c r="A133" s="11">
        <v>2018</v>
      </c>
      <c r="B133" s="11">
        <v>136</v>
      </c>
      <c r="C133" s="11">
        <v>1</v>
      </c>
      <c r="D133" s="1">
        <v>43101</v>
      </c>
      <c r="E133" s="1">
        <v>43465</v>
      </c>
      <c r="F133" s="1">
        <v>43465</v>
      </c>
      <c r="G133" s="11" t="s">
        <v>238</v>
      </c>
      <c r="H133" s="11" t="s">
        <v>239</v>
      </c>
      <c r="I133" s="11">
        <v>135</v>
      </c>
      <c r="J133" s="11">
        <v>118</v>
      </c>
      <c r="K133" s="1">
        <v>43259</v>
      </c>
      <c r="L133" s="11" t="s">
        <v>497</v>
      </c>
      <c r="M133" s="11">
        <v>1</v>
      </c>
      <c r="N133" s="11" t="s">
        <v>498</v>
      </c>
      <c r="O133" s="11">
        <v>21</v>
      </c>
      <c r="P133" s="1">
        <v>43259</v>
      </c>
      <c r="Q133" s="11" t="s">
        <v>657</v>
      </c>
      <c r="R133" s="11">
        <v>548879609</v>
      </c>
      <c r="S133" s="11">
        <v>0</v>
      </c>
      <c r="T133" s="11">
        <v>0</v>
      </c>
      <c r="U133" s="11">
        <v>548879609</v>
      </c>
      <c r="V133" s="11">
        <v>548879609</v>
      </c>
      <c r="W133" s="11">
        <v>0</v>
      </c>
      <c r="X133" s="11" t="str">
        <f>VLOOKUP(MONTH(K133),'PLANO DISPONIBILIDADES 28-04-20'!$W$2:$X$13,2,0)</f>
        <v>JUNIO</v>
      </c>
      <c r="Y133" s="11" t="str">
        <f t="shared" si="2"/>
        <v>3-1-1-01-01-00-0000-00</v>
      </c>
    </row>
    <row r="134" spans="1:25" hidden="1" x14ac:dyDescent="0.25">
      <c r="A134" s="11">
        <v>2018</v>
      </c>
      <c r="B134" s="11">
        <v>136</v>
      </c>
      <c r="C134" s="11">
        <v>1</v>
      </c>
      <c r="D134" s="1">
        <v>43101</v>
      </c>
      <c r="E134" s="1">
        <v>43465</v>
      </c>
      <c r="F134" s="1">
        <v>43465</v>
      </c>
      <c r="G134" s="11" t="s">
        <v>238</v>
      </c>
      <c r="H134" s="11" t="s">
        <v>239</v>
      </c>
      <c r="I134" s="11">
        <v>151</v>
      </c>
      <c r="J134" s="11">
        <v>126</v>
      </c>
      <c r="K134" s="1">
        <v>43298</v>
      </c>
      <c r="L134" s="11" t="s">
        <v>497</v>
      </c>
      <c r="M134" s="11">
        <v>1</v>
      </c>
      <c r="N134" s="11" t="s">
        <v>498</v>
      </c>
      <c r="O134" s="11">
        <v>24</v>
      </c>
      <c r="P134" s="1">
        <v>43298</v>
      </c>
      <c r="Q134" s="11" t="s">
        <v>693</v>
      </c>
      <c r="R134" s="11">
        <v>550860320</v>
      </c>
      <c r="S134" s="11">
        <v>0</v>
      </c>
      <c r="T134" s="11">
        <v>0</v>
      </c>
      <c r="U134" s="11">
        <v>550860320</v>
      </c>
      <c r="V134" s="11">
        <v>550860320</v>
      </c>
      <c r="W134" s="11">
        <v>0</v>
      </c>
      <c r="X134" s="11" t="str">
        <f>VLOOKUP(MONTH(K134),'PLANO DISPONIBILIDADES 28-04-20'!$W$2:$X$13,2,0)</f>
        <v>JULIO</v>
      </c>
      <c r="Y134" s="11" t="str">
        <f t="shared" si="2"/>
        <v>3-1-1-01-01-00-0000-00</v>
      </c>
    </row>
    <row r="135" spans="1:25" hidden="1" x14ac:dyDescent="0.25">
      <c r="A135" s="11">
        <v>2018</v>
      </c>
      <c r="B135" s="11">
        <v>136</v>
      </c>
      <c r="C135" s="11">
        <v>1</v>
      </c>
      <c r="D135" s="1">
        <v>43101</v>
      </c>
      <c r="E135" s="1">
        <v>43465</v>
      </c>
      <c r="F135" s="1">
        <v>43465</v>
      </c>
      <c r="G135" s="11" t="s">
        <v>238</v>
      </c>
      <c r="H135" s="11" t="s">
        <v>239</v>
      </c>
      <c r="I135" s="11">
        <v>168</v>
      </c>
      <c r="J135" s="11">
        <v>141</v>
      </c>
      <c r="K135" s="1">
        <v>43334</v>
      </c>
      <c r="L135" s="11" t="s">
        <v>497</v>
      </c>
      <c r="M135" s="11">
        <v>1</v>
      </c>
      <c r="N135" s="11" t="s">
        <v>498</v>
      </c>
      <c r="O135" s="11">
        <v>29</v>
      </c>
      <c r="P135" s="1">
        <v>43334</v>
      </c>
      <c r="Q135" s="11" t="s">
        <v>720</v>
      </c>
      <c r="R135" s="11">
        <v>481046418</v>
      </c>
      <c r="S135" s="11">
        <v>0</v>
      </c>
      <c r="T135" s="11">
        <v>0</v>
      </c>
      <c r="U135" s="11">
        <v>481046418</v>
      </c>
      <c r="V135" s="11">
        <v>481046418</v>
      </c>
      <c r="W135" s="11">
        <v>0</v>
      </c>
      <c r="X135" s="11" t="str">
        <f>VLOOKUP(MONTH(K135),'PLANO DISPONIBILIDADES 28-04-20'!$W$2:$X$13,2,0)</f>
        <v>AGOSTO</v>
      </c>
      <c r="Y135" s="11" t="str">
        <f t="shared" si="2"/>
        <v>3-1-1-01-01-00-0000-00</v>
      </c>
    </row>
    <row r="136" spans="1:25" hidden="1" x14ac:dyDescent="0.25">
      <c r="A136" s="11">
        <v>2018</v>
      </c>
      <c r="B136" s="11">
        <v>136</v>
      </c>
      <c r="C136" s="11">
        <v>1</v>
      </c>
      <c r="D136" s="1">
        <v>43101</v>
      </c>
      <c r="E136" s="1">
        <v>43465</v>
      </c>
      <c r="F136" s="1">
        <v>43465</v>
      </c>
      <c r="G136" s="11" t="s">
        <v>238</v>
      </c>
      <c r="H136" s="11" t="s">
        <v>239</v>
      </c>
      <c r="I136" s="11">
        <v>179</v>
      </c>
      <c r="J136" s="11">
        <v>154</v>
      </c>
      <c r="K136" s="1">
        <v>43348</v>
      </c>
      <c r="L136" s="11" t="s">
        <v>497</v>
      </c>
      <c r="M136" s="11">
        <v>1</v>
      </c>
      <c r="N136" s="11" t="s">
        <v>498</v>
      </c>
      <c r="O136" s="11">
        <v>32</v>
      </c>
      <c r="P136" s="1">
        <v>43347</v>
      </c>
      <c r="Q136" s="11" t="s">
        <v>738</v>
      </c>
      <c r="R136" s="11">
        <v>9851676</v>
      </c>
      <c r="S136" s="11">
        <v>0</v>
      </c>
      <c r="T136" s="11">
        <v>0</v>
      </c>
      <c r="U136" s="11">
        <v>9851676</v>
      </c>
      <c r="V136" s="11">
        <v>9851676</v>
      </c>
      <c r="W136" s="11">
        <v>0</v>
      </c>
      <c r="X136" s="11" t="str">
        <f>VLOOKUP(MONTH(K136),'PLANO DISPONIBILIDADES 28-04-20'!$W$2:$X$13,2,0)</f>
        <v>SEPTIEMBRE</v>
      </c>
      <c r="Y136" s="11" t="str">
        <f t="shared" si="2"/>
        <v>3-1-1-01-01-00-0000-00</v>
      </c>
    </row>
    <row r="137" spans="1:25" hidden="1" x14ac:dyDescent="0.25">
      <c r="A137" s="11">
        <v>2018</v>
      </c>
      <c r="B137" s="11">
        <v>136</v>
      </c>
      <c r="C137" s="11">
        <v>1</v>
      </c>
      <c r="D137" s="1">
        <v>43101</v>
      </c>
      <c r="E137" s="1">
        <v>43465</v>
      </c>
      <c r="F137" s="1">
        <v>43465</v>
      </c>
      <c r="G137" s="11" t="s">
        <v>238</v>
      </c>
      <c r="H137" s="11" t="s">
        <v>239</v>
      </c>
      <c r="I137" s="11">
        <v>185</v>
      </c>
      <c r="J137" s="11">
        <v>161</v>
      </c>
      <c r="K137" s="1">
        <v>43361</v>
      </c>
      <c r="L137" s="11" t="s">
        <v>497</v>
      </c>
      <c r="M137" s="11">
        <v>1</v>
      </c>
      <c r="N137" s="11" t="s">
        <v>498</v>
      </c>
      <c r="O137" s="11">
        <v>33</v>
      </c>
      <c r="P137" s="1">
        <v>43361</v>
      </c>
      <c r="Q137" s="11" t="s">
        <v>776</v>
      </c>
      <c r="R137" s="11">
        <v>529390307</v>
      </c>
      <c r="S137" s="11">
        <v>0</v>
      </c>
      <c r="T137" s="11">
        <v>0</v>
      </c>
      <c r="U137" s="11">
        <v>529390307</v>
      </c>
      <c r="V137" s="11">
        <v>529390307</v>
      </c>
      <c r="W137" s="11">
        <v>0</v>
      </c>
      <c r="X137" s="11" t="str">
        <f>VLOOKUP(MONTH(K137),'PLANO DISPONIBILIDADES 28-04-20'!$W$2:$X$13,2,0)</f>
        <v>SEPTIEMBRE</v>
      </c>
      <c r="Y137" s="11" t="str">
        <f t="shared" si="2"/>
        <v>3-1-1-01-01-00-0000-00</v>
      </c>
    </row>
    <row r="138" spans="1:25" hidden="1" x14ac:dyDescent="0.25">
      <c r="A138" s="11">
        <v>2018</v>
      </c>
      <c r="B138" s="11">
        <v>136</v>
      </c>
      <c r="C138" s="11">
        <v>1</v>
      </c>
      <c r="D138" s="1">
        <v>43101</v>
      </c>
      <c r="E138" s="1">
        <v>43465</v>
      </c>
      <c r="F138" s="1">
        <v>43465</v>
      </c>
      <c r="G138" s="11" t="s">
        <v>238</v>
      </c>
      <c r="H138" s="11" t="s">
        <v>239</v>
      </c>
      <c r="I138" s="11">
        <v>199</v>
      </c>
      <c r="J138" s="11">
        <v>179</v>
      </c>
      <c r="K138" s="1">
        <v>43391</v>
      </c>
      <c r="L138" s="11" t="s">
        <v>497</v>
      </c>
      <c r="M138" s="11">
        <v>1</v>
      </c>
      <c r="N138" s="11" t="s">
        <v>498</v>
      </c>
      <c r="O138" s="11">
        <v>37</v>
      </c>
      <c r="P138" s="1">
        <v>43392</v>
      </c>
      <c r="Q138" s="11" t="s">
        <v>820</v>
      </c>
      <c r="R138" s="11">
        <v>502215412</v>
      </c>
      <c r="S138" s="11">
        <v>0</v>
      </c>
      <c r="T138" s="11">
        <v>0</v>
      </c>
      <c r="U138" s="11">
        <v>502215412</v>
      </c>
      <c r="V138" s="11">
        <v>502215412</v>
      </c>
      <c r="W138" s="11">
        <v>0</v>
      </c>
      <c r="X138" s="11" t="str">
        <f>VLOOKUP(MONTH(K138),'PLANO DISPONIBILIDADES 28-04-20'!$W$2:$X$13,2,0)</f>
        <v>OCTUBRE</v>
      </c>
      <c r="Y138" s="11" t="str">
        <f t="shared" si="2"/>
        <v>3-1-1-01-01-00-0000-00</v>
      </c>
    </row>
    <row r="139" spans="1:25" hidden="1" x14ac:dyDescent="0.25">
      <c r="A139" s="11">
        <v>2018</v>
      </c>
      <c r="B139" s="11">
        <v>136</v>
      </c>
      <c r="C139" s="11">
        <v>1</v>
      </c>
      <c r="D139" s="1">
        <v>43101</v>
      </c>
      <c r="E139" s="1">
        <v>43465</v>
      </c>
      <c r="F139" s="1">
        <v>43465</v>
      </c>
      <c r="G139" s="11" t="s">
        <v>238</v>
      </c>
      <c r="H139" s="11" t="s">
        <v>239</v>
      </c>
      <c r="I139" s="11">
        <v>214</v>
      </c>
      <c r="J139" s="11">
        <v>199</v>
      </c>
      <c r="K139" s="1">
        <v>43424</v>
      </c>
      <c r="L139" s="11" t="s">
        <v>497</v>
      </c>
      <c r="M139" s="11">
        <v>1</v>
      </c>
      <c r="N139" s="11" t="s">
        <v>498</v>
      </c>
      <c r="O139" s="11">
        <v>44</v>
      </c>
      <c r="P139" s="1">
        <v>43424</v>
      </c>
      <c r="Q139" s="11" t="s">
        <v>791</v>
      </c>
      <c r="R139" s="11">
        <v>511266717</v>
      </c>
      <c r="S139" s="11">
        <v>0</v>
      </c>
      <c r="T139" s="11">
        <v>0</v>
      </c>
      <c r="U139" s="11">
        <v>511266717</v>
      </c>
      <c r="V139" s="11">
        <v>511266717</v>
      </c>
      <c r="W139" s="11">
        <v>0</v>
      </c>
      <c r="X139" s="11" t="str">
        <f>VLOOKUP(MONTH(K139),'PLANO DISPONIBILIDADES 28-04-20'!$W$2:$X$13,2,0)</f>
        <v>NOVIEMBRE</v>
      </c>
      <c r="Y139" s="11" t="str">
        <f t="shared" si="2"/>
        <v>3-1-1-01-01-00-0000-00</v>
      </c>
    </row>
    <row r="140" spans="1:25" hidden="1" x14ac:dyDescent="0.25">
      <c r="A140" s="11">
        <v>2018</v>
      </c>
      <c r="B140" s="11">
        <v>136</v>
      </c>
      <c r="C140" s="11">
        <v>1</v>
      </c>
      <c r="D140" s="1">
        <v>43101</v>
      </c>
      <c r="E140" s="1">
        <v>43465</v>
      </c>
      <c r="F140" s="1">
        <v>43465</v>
      </c>
      <c r="G140" s="11" t="s">
        <v>238</v>
      </c>
      <c r="H140" s="11" t="s">
        <v>239</v>
      </c>
      <c r="I140" s="11">
        <v>224</v>
      </c>
      <c r="J140" s="11">
        <v>207</v>
      </c>
      <c r="K140" s="1">
        <v>43441</v>
      </c>
      <c r="L140" s="11" t="s">
        <v>497</v>
      </c>
      <c r="M140" s="11">
        <v>1</v>
      </c>
      <c r="N140" s="11" t="s">
        <v>498</v>
      </c>
      <c r="O140" s="11">
        <v>47</v>
      </c>
      <c r="P140" s="1">
        <v>43441</v>
      </c>
      <c r="Q140" s="11" t="s">
        <v>860</v>
      </c>
      <c r="R140" s="11">
        <v>602967215</v>
      </c>
      <c r="S140" s="11">
        <v>0</v>
      </c>
      <c r="T140" s="11">
        <v>0</v>
      </c>
      <c r="U140" s="11">
        <v>602967215</v>
      </c>
      <c r="V140" s="11">
        <v>593599876</v>
      </c>
      <c r="W140" s="11">
        <v>9367339</v>
      </c>
      <c r="X140" s="11" t="str">
        <f>VLOOKUP(MONTH(K140),'PLANO DISPONIBILIDADES 28-04-20'!$W$2:$X$13,2,0)</f>
        <v>DICIEMBRE</v>
      </c>
      <c r="Y140" s="11" t="str">
        <f t="shared" si="2"/>
        <v>3-1-1-01-01-00-0000-00</v>
      </c>
    </row>
    <row r="141" spans="1:25" hidden="1" x14ac:dyDescent="0.25">
      <c r="A141" s="11">
        <v>2018</v>
      </c>
      <c r="B141" s="11">
        <v>136</v>
      </c>
      <c r="C141" s="11">
        <v>1</v>
      </c>
      <c r="D141" s="1">
        <v>43101</v>
      </c>
      <c r="E141" s="1">
        <v>43465</v>
      </c>
      <c r="F141" s="1">
        <v>43465</v>
      </c>
      <c r="G141" s="11" t="s">
        <v>244</v>
      </c>
      <c r="H141" s="11" t="s">
        <v>245</v>
      </c>
      <c r="I141" s="11">
        <v>90</v>
      </c>
      <c r="J141" s="11">
        <v>19</v>
      </c>
      <c r="K141" s="1">
        <v>43122</v>
      </c>
      <c r="L141" s="11" t="s">
        <v>497</v>
      </c>
      <c r="M141" s="11">
        <v>1</v>
      </c>
      <c r="N141" s="11" t="s">
        <v>498</v>
      </c>
      <c r="O141" s="11">
        <v>1</v>
      </c>
      <c r="P141" s="1">
        <v>43122</v>
      </c>
      <c r="Q141" s="11" t="s">
        <v>242</v>
      </c>
      <c r="R141" s="11">
        <v>40305468</v>
      </c>
      <c r="S141" s="11">
        <v>0</v>
      </c>
      <c r="T141" s="11">
        <v>0</v>
      </c>
      <c r="U141" s="11">
        <v>40305468</v>
      </c>
      <c r="V141" s="11">
        <v>40305468</v>
      </c>
      <c r="W141" s="11">
        <v>0</v>
      </c>
      <c r="X141" s="11" t="str">
        <f>VLOOKUP(MONTH(K141),'PLANO DISPONIBILIDADES 28-04-20'!$W$2:$X$13,2,0)</f>
        <v>ENERO</v>
      </c>
      <c r="Y141" s="11" t="str">
        <f t="shared" si="2"/>
        <v>3-1-1-01-04-00-0000-00</v>
      </c>
    </row>
    <row r="142" spans="1:25" hidden="1" x14ac:dyDescent="0.25">
      <c r="A142" s="11">
        <v>2018</v>
      </c>
      <c r="B142" s="11">
        <v>136</v>
      </c>
      <c r="C142" s="11">
        <v>1</v>
      </c>
      <c r="D142" s="1">
        <v>43101</v>
      </c>
      <c r="E142" s="1">
        <v>43465</v>
      </c>
      <c r="F142" s="1">
        <v>43465</v>
      </c>
      <c r="G142" s="11" t="s">
        <v>244</v>
      </c>
      <c r="H142" s="11" t="s">
        <v>245</v>
      </c>
      <c r="I142" s="11">
        <v>111</v>
      </c>
      <c r="J142" s="11">
        <v>84</v>
      </c>
      <c r="K142" s="1">
        <v>43147</v>
      </c>
      <c r="L142" s="11" t="s">
        <v>497</v>
      </c>
      <c r="M142" s="11">
        <v>1</v>
      </c>
      <c r="N142" s="11" t="s">
        <v>498</v>
      </c>
      <c r="O142" s="11">
        <v>4</v>
      </c>
      <c r="P142" s="1">
        <v>43147</v>
      </c>
      <c r="Q142" s="11" t="s">
        <v>534</v>
      </c>
      <c r="R142" s="11">
        <v>42844734</v>
      </c>
      <c r="S142" s="11">
        <v>0</v>
      </c>
      <c r="T142" s="11">
        <v>0</v>
      </c>
      <c r="U142" s="11">
        <v>42844734</v>
      </c>
      <c r="V142" s="11">
        <v>42844734</v>
      </c>
      <c r="W142" s="11">
        <v>0</v>
      </c>
      <c r="X142" s="11" t="str">
        <f>VLOOKUP(MONTH(K142),'PLANO DISPONIBILIDADES 28-04-20'!$W$2:$X$13,2,0)</f>
        <v>FEBRERO</v>
      </c>
      <c r="Y142" s="11" t="str">
        <f t="shared" si="2"/>
        <v>3-1-1-01-04-00-0000-00</v>
      </c>
    </row>
    <row r="143" spans="1:25" hidden="1" x14ac:dyDescent="0.25">
      <c r="A143" s="11">
        <v>2018</v>
      </c>
      <c r="B143" s="11">
        <v>136</v>
      </c>
      <c r="C143" s="11">
        <v>1</v>
      </c>
      <c r="D143" s="1">
        <v>43101</v>
      </c>
      <c r="E143" s="1">
        <v>43465</v>
      </c>
      <c r="F143" s="1">
        <v>43465</v>
      </c>
      <c r="G143" s="11" t="s">
        <v>244</v>
      </c>
      <c r="H143" s="11" t="s">
        <v>245</v>
      </c>
      <c r="I143" s="11">
        <v>116</v>
      </c>
      <c r="J143" s="11">
        <v>92</v>
      </c>
      <c r="K143" s="1">
        <v>43174</v>
      </c>
      <c r="L143" s="11" t="s">
        <v>497</v>
      </c>
      <c r="M143" s="11">
        <v>1</v>
      </c>
      <c r="N143" s="11" t="s">
        <v>498</v>
      </c>
      <c r="O143" s="11">
        <v>11</v>
      </c>
      <c r="P143" s="1">
        <v>43174</v>
      </c>
      <c r="Q143" s="11" t="s">
        <v>588</v>
      </c>
      <c r="R143" s="11">
        <v>42844734</v>
      </c>
      <c r="S143" s="11">
        <v>0</v>
      </c>
      <c r="T143" s="11">
        <v>0</v>
      </c>
      <c r="U143" s="11">
        <v>42844734</v>
      </c>
      <c r="V143" s="11">
        <v>42844734</v>
      </c>
      <c r="W143" s="11">
        <v>0</v>
      </c>
      <c r="X143" s="11" t="str">
        <f>VLOOKUP(MONTH(K143),'PLANO DISPONIBILIDADES 28-04-20'!$W$2:$X$13,2,0)</f>
        <v>MARZO</v>
      </c>
      <c r="Y143" s="11" t="str">
        <f t="shared" si="2"/>
        <v>3-1-1-01-04-00-0000-00</v>
      </c>
    </row>
    <row r="144" spans="1:25" hidden="1" x14ac:dyDescent="0.25">
      <c r="A144" s="11">
        <v>2018</v>
      </c>
      <c r="B144" s="11">
        <v>136</v>
      </c>
      <c r="C144" s="11">
        <v>1</v>
      </c>
      <c r="D144" s="1">
        <v>43101</v>
      </c>
      <c r="E144" s="1">
        <v>43465</v>
      </c>
      <c r="F144" s="1">
        <v>43465</v>
      </c>
      <c r="G144" s="11" t="s">
        <v>244</v>
      </c>
      <c r="H144" s="11" t="s">
        <v>245</v>
      </c>
      <c r="I144" s="11">
        <v>123</v>
      </c>
      <c r="J144" s="11">
        <v>100</v>
      </c>
      <c r="K144" s="1">
        <v>43208</v>
      </c>
      <c r="L144" s="11" t="s">
        <v>497</v>
      </c>
      <c r="M144" s="11">
        <v>1</v>
      </c>
      <c r="N144" s="11" t="s">
        <v>498</v>
      </c>
      <c r="O144" s="11">
        <v>14</v>
      </c>
      <c r="P144" s="1">
        <v>43208</v>
      </c>
      <c r="Q144" s="11" t="s">
        <v>609</v>
      </c>
      <c r="R144" s="11">
        <v>41220668</v>
      </c>
      <c r="S144" s="11">
        <v>41220668</v>
      </c>
      <c r="T144" s="11">
        <v>0</v>
      </c>
      <c r="U144" s="11">
        <v>0</v>
      </c>
      <c r="V144" s="11">
        <v>0</v>
      </c>
      <c r="W144" s="11">
        <v>0</v>
      </c>
      <c r="X144" s="11" t="str">
        <f>VLOOKUP(MONTH(K144),'PLANO DISPONIBILIDADES 28-04-20'!$W$2:$X$13,2,0)</f>
        <v>ABRIL</v>
      </c>
      <c r="Y144" s="11" t="str">
        <f t="shared" si="2"/>
        <v>3-1-1-01-04-00-0000-00</v>
      </c>
    </row>
    <row r="145" spans="1:25" hidden="1" x14ac:dyDescent="0.25">
      <c r="A145" s="11">
        <v>2018</v>
      </c>
      <c r="B145" s="11">
        <v>136</v>
      </c>
      <c r="C145" s="11">
        <v>1</v>
      </c>
      <c r="D145" s="1">
        <v>43101</v>
      </c>
      <c r="E145" s="1">
        <v>43465</v>
      </c>
      <c r="F145" s="1">
        <v>43465</v>
      </c>
      <c r="G145" s="11" t="s">
        <v>244</v>
      </c>
      <c r="H145" s="11" t="s">
        <v>245</v>
      </c>
      <c r="I145" s="11">
        <v>124</v>
      </c>
      <c r="J145" s="11">
        <v>102</v>
      </c>
      <c r="K145" s="1">
        <v>43209</v>
      </c>
      <c r="L145" s="11" t="s">
        <v>497</v>
      </c>
      <c r="M145" s="11">
        <v>1</v>
      </c>
      <c r="N145" s="11" t="s">
        <v>498</v>
      </c>
      <c r="O145" s="11">
        <v>14</v>
      </c>
      <c r="P145" s="1">
        <v>43209</v>
      </c>
      <c r="Q145" s="11" t="s">
        <v>616</v>
      </c>
      <c r="R145" s="11">
        <v>41220668</v>
      </c>
      <c r="S145" s="11">
        <v>0</v>
      </c>
      <c r="T145" s="11">
        <v>0</v>
      </c>
      <c r="U145" s="11">
        <v>41220668</v>
      </c>
      <c r="V145" s="11">
        <v>41220668</v>
      </c>
      <c r="W145" s="11">
        <v>0</v>
      </c>
      <c r="X145" s="11" t="str">
        <f>VLOOKUP(MONTH(K145),'PLANO DISPONIBILIDADES 28-04-20'!$W$2:$X$13,2,0)</f>
        <v>ABRIL</v>
      </c>
      <c r="Y145" s="11" t="str">
        <f t="shared" si="2"/>
        <v>3-1-1-01-04-00-0000-00</v>
      </c>
    </row>
    <row r="146" spans="1:25" hidden="1" x14ac:dyDescent="0.25">
      <c r="A146" s="11">
        <v>2018</v>
      </c>
      <c r="B146" s="11">
        <v>136</v>
      </c>
      <c r="C146" s="11">
        <v>1</v>
      </c>
      <c r="D146" s="1">
        <v>43101</v>
      </c>
      <c r="E146" s="1">
        <v>43465</v>
      </c>
      <c r="F146" s="1">
        <v>43465</v>
      </c>
      <c r="G146" s="11" t="s">
        <v>244</v>
      </c>
      <c r="H146" s="11" t="s">
        <v>245</v>
      </c>
      <c r="I146" s="11">
        <v>131</v>
      </c>
      <c r="J146" s="11">
        <v>110</v>
      </c>
      <c r="K146" s="1">
        <v>43241</v>
      </c>
      <c r="L146" s="11" t="s">
        <v>497</v>
      </c>
      <c r="M146" s="11">
        <v>1</v>
      </c>
      <c r="N146" s="11" t="s">
        <v>498</v>
      </c>
      <c r="O146" s="11">
        <v>17</v>
      </c>
      <c r="P146" s="1">
        <v>43241</v>
      </c>
      <c r="Q146" s="11" t="s">
        <v>639</v>
      </c>
      <c r="R146" s="11">
        <v>42844734</v>
      </c>
      <c r="S146" s="11">
        <v>0</v>
      </c>
      <c r="T146" s="11">
        <v>0</v>
      </c>
      <c r="U146" s="11">
        <v>42844734</v>
      </c>
      <c r="V146" s="11">
        <v>42844734</v>
      </c>
      <c r="W146" s="11">
        <v>0</v>
      </c>
      <c r="X146" s="11" t="str">
        <f>VLOOKUP(MONTH(K146),'PLANO DISPONIBILIDADES 28-04-20'!$W$2:$X$13,2,0)</f>
        <v>MAYO</v>
      </c>
      <c r="Y146" s="11" t="str">
        <f t="shared" si="2"/>
        <v>3-1-1-01-04-00-0000-00</v>
      </c>
    </row>
    <row r="147" spans="1:25" hidden="1" x14ac:dyDescent="0.25">
      <c r="A147" s="11">
        <v>2018</v>
      </c>
      <c r="B147" s="11">
        <v>136</v>
      </c>
      <c r="C147" s="11">
        <v>1</v>
      </c>
      <c r="D147" s="1">
        <v>43101</v>
      </c>
      <c r="E147" s="1">
        <v>43465</v>
      </c>
      <c r="F147" s="1">
        <v>43465</v>
      </c>
      <c r="G147" s="11" t="s">
        <v>244</v>
      </c>
      <c r="H147" s="11" t="s">
        <v>245</v>
      </c>
      <c r="I147" s="11">
        <v>135</v>
      </c>
      <c r="J147" s="11">
        <v>118</v>
      </c>
      <c r="K147" s="1">
        <v>43259</v>
      </c>
      <c r="L147" s="11" t="s">
        <v>497</v>
      </c>
      <c r="M147" s="11">
        <v>1</v>
      </c>
      <c r="N147" s="11" t="s">
        <v>498</v>
      </c>
      <c r="O147" s="11">
        <v>21</v>
      </c>
      <c r="P147" s="1">
        <v>43259</v>
      </c>
      <c r="Q147" s="11" t="s">
        <v>657</v>
      </c>
      <c r="R147" s="11">
        <v>41477100</v>
      </c>
      <c r="S147" s="11">
        <v>0</v>
      </c>
      <c r="T147" s="11">
        <v>0</v>
      </c>
      <c r="U147" s="11">
        <v>41477100</v>
      </c>
      <c r="V147" s="11">
        <v>41477100</v>
      </c>
      <c r="W147" s="11">
        <v>0</v>
      </c>
      <c r="X147" s="11" t="str">
        <f>VLOOKUP(MONTH(K147),'PLANO DISPONIBILIDADES 28-04-20'!$W$2:$X$13,2,0)</f>
        <v>JUNIO</v>
      </c>
      <c r="Y147" s="11" t="str">
        <f t="shared" si="2"/>
        <v>3-1-1-01-04-00-0000-00</v>
      </c>
    </row>
    <row r="148" spans="1:25" hidden="1" x14ac:dyDescent="0.25">
      <c r="A148" s="11">
        <v>2018</v>
      </c>
      <c r="B148" s="11">
        <v>136</v>
      </c>
      <c r="C148" s="11">
        <v>1</v>
      </c>
      <c r="D148" s="1">
        <v>43101</v>
      </c>
      <c r="E148" s="1">
        <v>43465</v>
      </c>
      <c r="F148" s="1">
        <v>43465</v>
      </c>
      <c r="G148" s="11" t="s">
        <v>244</v>
      </c>
      <c r="H148" s="11" t="s">
        <v>245</v>
      </c>
      <c r="I148" s="11">
        <v>151</v>
      </c>
      <c r="J148" s="11">
        <v>126</v>
      </c>
      <c r="K148" s="1">
        <v>43298</v>
      </c>
      <c r="L148" s="11" t="s">
        <v>497</v>
      </c>
      <c r="M148" s="11">
        <v>1</v>
      </c>
      <c r="N148" s="11" t="s">
        <v>498</v>
      </c>
      <c r="O148" s="11">
        <v>24</v>
      </c>
      <c r="P148" s="1">
        <v>43298</v>
      </c>
      <c r="Q148" s="11" t="s">
        <v>693</v>
      </c>
      <c r="R148" s="11">
        <v>42331871</v>
      </c>
      <c r="S148" s="11">
        <v>0</v>
      </c>
      <c r="T148" s="11">
        <v>0</v>
      </c>
      <c r="U148" s="11">
        <v>42331871</v>
      </c>
      <c r="V148" s="11">
        <v>42331871</v>
      </c>
      <c r="W148" s="11">
        <v>0</v>
      </c>
      <c r="X148" s="11" t="str">
        <f>VLOOKUP(MONTH(K148),'PLANO DISPONIBILIDADES 28-04-20'!$W$2:$X$13,2,0)</f>
        <v>JULIO</v>
      </c>
      <c r="Y148" s="11" t="str">
        <f t="shared" si="2"/>
        <v>3-1-1-01-04-00-0000-00</v>
      </c>
    </row>
    <row r="149" spans="1:25" hidden="1" x14ac:dyDescent="0.25">
      <c r="A149" s="11">
        <v>2018</v>
      </c>
      <c r="B149" s="11">
        <v>136</v>
      </c>
      <c r="C149" s="11">
        <v>1</v>
      </c>
      <c r="D149" s="1">
        <v>43101</v>
      </c>
      <c r="E149" s="1">
        <v>43465</v>
      </c>
      <c r="F149" s="1">
        <v>43465</v>
      </c>
      <c r="G149" s="11" t="s">
        <v>244</v>
      </c>
      <c r="H149" s="11" t="s">
        <v>245</v>
      </c>
      <c r="I149" s="11">
        <v>168</v>
      </c>
      <c r="J149" s="11">
        <v>141</v>
      </c>
      <c r="K149" s="1">
        <v>43334</v>
      </c>
      <c r="L149" s="11" t="s">
        <v>497</v>
      </c>
      <c r="M149" s="11">
        <v>1</v>
      </c>
      <c r="N149" s="11" t="s">
        <v>498</v>
      </c>
      <c r="O149" s="11">
        <v>29</v>
      </c>
      <c r="P149" s="1">
        <v>43334</v>
      </c>
      <c r="Q149" s="11" t="s">
        <v>720</v>
      </c>
      <c r="R149" s="11">
        <v>36226967</v>
      </c>
      <c r="S149" s="11">
        <v>0</v>
      </c>
      <c r="T149" s="11">
        <v>0</v>
      </c>
      <c r="U149" s="11">
        <v>36226967</v>
      </c>
      <c r="V149" s="11">
        <v>36226967</v>
      </c>
      <c r="W149" s="11">
        <v>0</v>
      </c>
      <c r="X149" s="11" t="str">
        <f>VLOOKUP(MONTH(K149),'PLANO DISPONIBILIDADES 28-04-20'!$W$2:$X$13,2,0)</f>
        <v>AGOSTO</v>
      </c>
      <c r="Y149" s="11" t="str">
        <f t="shared" si="2"/>
        <v>3-1-1-01-04-00-0000-00</v>
      </c>
    </row>
    <row r="150" spans="1:25" hidden="1" x14ac:dyDescent="0.25">
      <c r="A150" s="11">
        <v>2018</v>
      </c>
      <c r="B150" s="11">
        <v>136</v>
      </c>
      <c r="C150" s="11">
        <v>1</v>
      </c>
      <c r="D150" s="1">
        <v>43101</v>
      </c>
      <c r="E150" s="1">
        <v>43465</v>
      </c>
      <c r="F150" s="1">
        <v>43465</v>
      </c>
      <c r="G150" s="11" t="s">
        <v>244</v>
      </c>
      <c r="H150" s="11" t="s">
        <v>245</v>
      </c>
      <c r="I150" s="11">
        <v>185</v>
      </c>
      <c r="J150" s="11">
        <v>161</v>
      </c>
      <c r="K150" s="1">
        <v>43361</v>
      </c>
      <c r="L150" s="11" t="s">
        <v>497</v>
      </c>
      <c r="M150" s="11">
        <v>1</v>
      </c>
      <c r="N150" s="11" t="s">
        <v>498</v>
      </c>
      <c r="O150" s="11">
        <v>33</v>
      </c>
      <c r="P150" s="1">
        <v>43361</v>
      </c>
      <c r="Q150" s="11" t="s">
        <v>776</v>
      </c>
      <c r="R150" s="11">
        <v>41752710</v>
      </c>
      <c r="S150" s="11">
        <v>0</v>
      </c>
      <c r="T150" s="11">
        <v>0</v>
      </c>
      <c r="U150" s="11">
        <v>41752710</v>
      </c>
      <c r="V150" s="11">
        <v>41752710</v>
      </c>
      <c r="W150" s="11">
        <v>0</v>
      </c>
      <c r="X150" s="11" t="str">
        <f>VLOOKUP(MONTH(K150),'PLANO DISPONIBILIDADES 28-04-20'!$W$2:$X$13,2,0)</f>
        <v>SEPTIEMBRE</v>
      </c>
      <c r="Y150" s="11" t="str">
        <f t="shared" si="2"/>
        <v>3-1-1-01-04-00-0000-00</v>
      </c>
    </row>
    <row r="151" spans="1:25" hidden="1" x14ac:dyDescent="0.25">
      <c r="A151" s="11">
        <v>2018</v>
      </c>
      <c r="B151" s="11">
        <v>136</v>
      </c>
      <c r="C151" s="11">
        <v>1</v>
      </c>
      <c r="D151" s="1">
        <v>43101</v>
      </c>
      <c r="E151" s="1">
        <v>43465</v>
      </c>
      <c r="F151" s="1">
        <v>43465</v>
      </c>
      <c r="G151" s="11" t="s">
        <v>244</v>
      </c>
      <c r="H151" s="11" t="s">
        <v>245</v>
      </c>
      <c r="I151" s="11">
        <v>199</v>
      </c>
      <c r="J151" s="11">
        <v>179</v>
      </c>
      <c r="K151" s="1">
        <v>43391</v>
      </c>
      <c r="L151" s="11" t="s">
        <v>497</v>
      </c>
      <c r="M151" s="11">
        <v>1</v>
      </c>
      <c r="N151" s="11" t="s">
        <v>498</v>
      </c>
      <c r="O151" s="11">
        <v>37</v>
      </c>
      <c r="P151" s="1">
        <v>43392</v>
      </c>
      <c r="Q151" s="11" t="s">
        <v>820</v>
      </c>
      <c r="R151" s="11">
        <v>30556902</v>
      </c>
      <c r="S151" s="11">
        <v>0</v>
      </c>
      <c r="T151" s="11">
        <v>0</v>
      </c>
      <c r="U151" s="11">
        <v>30556902</v>
      </c>
      <c r="V151" s="11">
        <v>30556902</v>
      </c>
      <c r="W151" s="11">
        <v>0</v>
      </c>
      <c r="X151" s="11" t="str">
        <f>VLOOKUP(MONTH(K151),'PLANO DISPONIBILIDADES 28-04-20'!$W$2:$X$13,2,0)</f>
        <v>OCTUBRE</v>
      </c>
      <c r="Y151" s="11" t="str">
        <f t="shared" si="2"/>
        <v>3-1-1-01-04-00-0000-00</v>
      </c>
    </row>
    <row r="152" spans="1:25" hidden="1" x14ac:dyDescent="0.25">
      <c r="A152" s="11">
        <v>2018</v>
      </c>
      <c r="B152" s="11">
        <v>136</v>
      </c>
      <c r="C152" s="11">
        <v>1</v>
      </c>
      <c r="D152" s="1">
        <v>43101</v>
      </c>
      <c r="E152" s="1">
        <v>43465</v>
      </c>
      <c r="F152" s="1">
        <v>43465</v>
      </c>
      <c r="G152" s="11" t="s">
        <v>244</v>
      </c>
      <c r="H152" s="11" t="s">
        <v>245</v>
      </c>
      <c r="I152" s="11">
        <v>214</v>
      </c>
      <c r="J152" s="11">
        <v>199</v>
      </c>
      <c r="K152" s="1">
        <v>43424</v>
      </c>
      <c r="L152" s="11" t="s">
        <v>497</v>
      </c>
      <c r="M152" s="11">
        <v>1</v>
      </c>
      <c r="N152" s="11" t="s">
        <v>498</v>
      </c>
      <c r="O152" s="11">
        <v>44</v>
      </c>
      <c r="P152" s="1">
        <v>43424</v>
      </c>
      <c r="Q152" s="11" t="s">
        <v>791</v>
      </c>
      <c r="R152" s="11">
        <v>39676468</v>
      </c>
      <c r="S152" s="11">
        <v>0</v>
      </c>
      <c r="T152" s="11">
        <v>0</v>
      </c>
      <c r="U152" s="11">
        <v>39676468</v>
      </c>
      <c r="V152" s="11">
        <v>39676468</v>
      </c>
      <c r="W152" s="11">
        <v>0</v>
      </c>
      <c r="X152" s="11" t="str">
        <f>VLOOKUP(MONTH(K152),'PLANO DISPONIBILIDADES 28-04-20'!$W$2:$X$13,2,0)</f>
        <v>NOVIEMBRE</v>
      </c>
      <c r="Y152" s="11" t="str">
        <f t="shared" si="2"/>
        <v>3-1-1-01-04-00-0000-00</v>
      </c>
    </row>
    <row r="153" spans="1:25" hidden="1" x14ac:dyDescent="0.25">
      <c r="A153" s="11">
        <v>2018</v>
      </c>
      <c r="B153" s="11">
        <v>136</v>
      </c>
      <c r="C153" s="11">
        <v>1</v>
      </c>
      <c r="D153" s="1">
        <v>43101</v>
      </c>
      <c r="E153" s="1">
        <v>43465</v>
      </c>
      <c r="F153" s="1">
        <v>43465</v>
      </c>
      <c r="G153" s="11" t="s">
        <v>244</v>
      </c>
      <c r="H153" s="11" t="s">
        <v>245</v>
      </c>
      <c r="I153" s="11">
        <v>224</v>
      </c>
      <c r="J153" s="11">
        <v>207</v>
      </c>
      <c r="K153" s="1">
        <v>43441</v>
      </c>
      <c r="L153" s="11" t="s">
        <v>497</v>
      </c>
      <c r="M153" s="11">
        <v>1</v>
      </c>
      <c r="N153" s="11" t="s">
        <v>498</v>
      </c>
      <c r="O153" s="11">
        <v>47</v>
      </c>
      <c r="P153" s="1">
        <v>43441</v>
      </c>
      <c r="Q153" s="11" t="s">
        <v>860</v>
      </c>
      <c r="R153" s="11">
        <v>41876039</v>
      </c>
      <c r="S153" s="11">
        <v>0</v>
      </c>
      <c r="T153" s="11">
        <v>0</v>
      </c>
      <c r="U153" s="11">
        <v>41876039</v>
      </c>
      <c r="V153" s="11">
        <v>41876039</v>
      </c>
      <c r="W153" s="11">
        <v>0</v>
      </c>
      <c r="X153" s="11" t="str">
        <f>VLOOKUP(MONTH(K153),'PLANO DISPONIBILIDADES 28-04-20'!$W$2:$X$13,2,0)</f>
        <v>DICIEMBRE</v>
      </c>
      <c r="Y153" s="11" t="str">
        <f t="shared" si="2"/>
        <v>3-1-1-01-04-00-0000-00</v>
      </c>
    </row>
    <row r="154" spans="1:25" hidden="1" x14ac:dyDescent="0.25">
      <c r="A154" s="11">
        <v>2018</v>
      </c>
      <c r="B154" s="11">
        <v>136</v>
      </c>
      <c r="C154" s="11">
        <v>1</v>
      </c>
      <c r="D154" s="1">
        <v>43101</v>
      </c>
      <c r="E154" s="1">
        <v>43465</v>
      </c>
      <c r="F154" s="1">
        <v>43465</v>
      </c>
      <c r="G154" s="11" t="s">
        <v>246</v>
      </c>
      <c r="H154" s="11" t="s">
        <v>247</v>
      </c>
      <c r="I154" s="11">
        <v>90</v>
      </c>
      <c r="J154" s="11">
        <v>19</v>
      </c>
      <c r="K154" s="1">
        <v>43122</v>
      </c>
      <c r="L154" s="11" t="s">
        <v>497</v>
      </c>
      <c r="M154" s="11">
        <v>1</v>
      </c>
      <c r="N154" s="11" t="s">
        <v>498</v>
      </c>
      <c r="O154" s="11">
        <v>1</v>
      </c>
      <c r="P154" s="1">
        <v>43122</v>
      </c>
      <c r="Q154" s="11" t="s">
        <v>242</v>
      </c>
      <c r="R154" s="11">
        <v>7983505</v>
      </c>
      <c r="S154" s="11">
        <v>0</v>
      </c>
      <c r="T154" s="11">
        <v>0</v>
      </c>
      <c r="U154" s="11">
        <v>7983505</v>
      </c>
      <c r="V154" s="11">
        <v>7983505</v>
      </c>
      <c r="W154" s="11">
        <v>0</v>
      </c>
      <c r="X154" s="11" t="str">
        <f>VLOOKUP(MONTH(K154),'PLANO DISPONIBILIDADES 28-04-20'!$W$2:$X$13,2,0)</f>
        <v>ENERO</v>
      </c>
      <c r="Y154" s="11" t="str">
        <f t="shared" si="2"/>
        <v>3-1-1-01-05-00-0000-00</v>
      </c>
    </row>
    <row r="155" spans="1:25" hidden="1" x14ac:dyDescent="0.25">
      <c r="A155" s="11">
        <v>2018</v>
      </c>
      <c r="B155" s="11">
        <v>136</v>
      </c>
      <c r="C155" s="11">
        <v>1</v>
      </c>
      <c r="D155" s="1">
        <v>43101</v>
      </c>
      <c r="E155" s="1">
        <v>43465</v>
      </c>
      <c r="F155" s="1">
        <v>43465</v>
      </c>
      <c r="G155" s="11" t="s">
        <v>246</v>
      </c>
      <c r="H155" s="11" t="s">
        <v>247</v>
      </c>
      <c r="I155" s="11">
        <v>111</v>
      </c>
      <c r="J155" s="11">
        <v>84</v>
      </c>
      <c r="K155" s="1">
        <v>43147</v>
      </c>
      <c r="L155" s="11" t="s">
        <v>497</v>
      </c>
      <c r="M155" s="11">
        <v>1</v>
      </c>
      <c r="N155" s="11" t="s">
        <v>498</v>
      </c>
      <c r="O155" s="11">
        <v>4</v>
      </c>
      <c r="P155" s="1">
        <v>43147</v>
      </c>
      <c r="Q155" s="11" t="s">
        <v>534</v>
      </c>
      <c r="R155" s="11">
        <v>8768851</v>
      </c>
      <c r="S155" s="11">
        <v>0</v>
      </c>
      <c r="T155" s="11">
        <v>0</v>
      </c>
      <c r="U155" s="11">
        <v>8768851</v>
      </c>
      <c r="V155" s="11">
        <v>8768851</v>
      </c>
      <c r="W155" s="11">
        <v>0</v>
      </c>
      <c r="X155" s="11" t="str">
        <f>VLOOKUP(MONTH(K155),'PLANO DISPONIBILIDADES 28-04-20'!$W$2:$X$13,2,0)</f>
        <v>FEBRERO</v>
      </c>
      <c r="Y155" s="11" t="str">
        <f t="shared" si="2"/>
        <v>3-1-1-01-05-00-0000-00</v>
      </c>
    </row>
    <row r="156" spans="1:25" hidden="1" x14ac:dyDescent="0.25">
      <c r="A156" s="11">
        <v>2018</v>
      </c>
      <c r="B156" s="11">
        <v>136</v>
      </c>
      <c r="C156" s="11">
        <v>1</v>
      </c>
      <c r="D156" s="1">
        <v>43101</v>
      </c>
      <c r="E156" s="1">
        <v>43465</v>
      </c>
      <c r="F156" s="1">
        <v>43465</v>
      </c>
      <c r="G156" s="11" t="s">
        <v>246</v>
      </c>
      <c r="H156" s="11" t="s">
        <v>247</v>
      </c>
      <c r="I156" s="11">
        <v>116</v>
      </c>
      <c r="J156" s="11">
        <v>92</v>
      </c>
      <c r="K156" s="1">
        <v>43174</v>
      </c>
      <c r="L156" s="11" t="s">
        <v>497</v>
      </c>
      <c r="M156" s="11">
        <v>1</v>
      </c>
      <c r="N156" s="11" t="s">
        <v>498</v>
      </c>
      <c r="O156" s="11">
        <v>11</v>
      </c>
      <c r="P156" s="1">
        <v>43174</v>
      </c>
      <c r="Q156" s="11" t="s">
        <v>588</v>
      </c>
      <c r="R156" s="11">
        <v>7662980</v>
      </c>
      <c r="S156" s="11">
        <v>0</v>
      </c>
      <c r="T156" s="11">
        <v>0</v>
      </c>
      <c r="U156" s="11">
        <v>7662980</v>
      </c>
      <c r="V156" s="11">
        <v>7662980</v>
      </c>
      <c r="W156" s="11">
        <v>0</v>
      </c>
      <c r="X156" s="11" t="str">
        <f>VLOOKUP(MONTH(K156),'PLANO DISPONIBILIDADES 28-04-20'!$W$2:$X$13,2,0)</f>
        <v>MARZO</v>
      </c>
      <c r="Y156" s="11" t="str">
        <f t="shared" si="2"/>
        <v>3-1-1-01-05-00-0000-00</v>
      </c>
    </row>
    <row r="157" spans="1:25" hidden="1" x14ac:dyDescent="0.25">
      <c r="A157" s="11">
        <v>2018</v>
      </c>
      <c r="B157" s="11">
        <v>136</v>
      </c>
      <c r="C157" s="11">
        <v>1</v>
      </c>
      <c r="D157" s="1">
        <v>43101</v>
      </c>
      <c r="E157" s="1">
        <v>43465</v>
      </c>
      <c r="F157" s="1">
        <v>43465</v>
      </c>
      <c r="G157" s="11" t="s">
        <v>246</v>
      </c>
      <c r="H157" s="11" t="s">
        <v>247</v>
      </c>
      <c r="I157" s="11">
        <v>123</v>
      </c>
      <c r="J157" s="11">
        <v>100</v>
      </c>
      <c r="K157" s="1">
        <v>43208</v>
      </c>
      <c r="L157" s="11" t="s">
        <v>497</v>
      </c>
      <c r="M157" s="11">
        <v>1</v>
      </c>
      <c r="N157" s="11" t="s">
        <v>498</v>
      </c>
      <c r="O157" s="11">
        <v>14</v>
      </c>
      <c r="P157" s="1">
        <v>43208</v>
      </c>
      <c r="Q157" s="11" t="s">
        <v>609</v>
      </c>
      <c r="R157" s="11">
        <v>7709975</v>
      </c>
      <c r="S157" s="11">
        <v>7709975</v>
      </c>
      <c r="T157" s="11">
        <v>0</v>
      </c>
      <c r="U157" s="11">
        <v>0</v>
      </c>
      <c r="V157" s="11">
        <v>0</v>
      </c>
      <c r="W157" s="11">
        <v>0</v>
      </c>
      <c r="X157" s="11" t="str">
        <f>VLOOKUP(MONTH(K157),'PLANO DISPONIBILIDADES 28-04-20'!$W$2:$X$13,2,0)</f>
        <v>ABRIL</v>
      </c>
      <c r="Y157" s="11" t="str">
        <f t="shared" si="2"/>
        <v>3-1-1-01-05-00-0000-00</v>
      </c>
    </row>
    <row r="158" spans="1:25" hidden="1" x14ac:dyDescent="0.25">
      <c r="A158" s="11">
        <v>2018</v>
      </c>
      <c r="B158" s="11">
        <v>136</v>
      </c>
      <c r="C158" s="11">
        <v>1</v>
      </c>
      <c r="D158" s="1">
        <v>43101</v>
      </c>
      <c r="E158" s="1">
        <v>43465</v>
      </c>
      <c r="F158" s="1">
        <v>43465</v>
      </c>
      <c r="G158" s="11" t="s">
        <v>246</v>
      </c>
      <c r="H158" s="11" t="s">
        <v>247</v>
      </c>
      <c r="I158" s="11">
        <v>124</v>
      </c>
      <c r="J158" s="11">
        <v>102</v>
      </c>
      <c r="K158" s="1">
        <v>43209</v>
      </c>
      <c r="L158" s="11" t="s">
        <v>497</v>
      </c>
      <c r="M158" s="11">
        <v>1</v>
      </c>
      <c r="N158" s="11" t="s">
        <v>498</v>
      </c>
      <c r="O158" s="11">
        <v>14</v>
      </c>
      <c r="P158" s="1">
        <v>43209</v>
      </c>
      <c r="Q158" s="11" t="s">
        <v>616</v>
      </c>
      <c r="R158" s="11">
        <v>7709975</v>
      </c>
      <c r="S158" s="11">
        <v>0</v>
      </c>
      <c r="T158" s="11">
        <v>0</v>
      </c>
      <c r="U158" s="11">
        <v>7709975</v>
      </c>
      <c r="V158" s="11">
        <v>7709975</v>
      </c>
      <c r="W158" s="11">
        <v>0</v>
      </c>
      <c r="X158" s="11" t="str">
        <f>VLOOKUP(MONTH(K158),'PLANO DISPONIBILIDADES 28-04-20'!$W$2:$X$13,2,0)</f>
        <v>ABRIL</v>
      </c>
      <c r="Y158" s="11" t="str">
        <f t="shared" si="2"/>
        <v>3-1-1-01-05-00-0000-00</v>
      </c>
    </row>
    <row r="159" spans="1:25" hidden="1" x14ac:dyDescent="0.25">
      <c r="A159" s="11">
        <v>2018</v>
      </c>
      <c r="B159" s="11">
        <v>136</v>
      </c>
      <c r="C159" s="11">
        <v>1</v>
      </c>
      <c r="D159" s="1">
        <v>43101</v>
      </c>
      <c r="E159" s="1">
        <v>43465</v>
      </c>
      <c r="F159" s="1">
        <v>43465</v>
      </c>
      <c r="G159" s="11" t="s">
        <v>246</v>
      </c>
      <c r="H159" s="11" t="s">
        <v>247</v>
      </c>
      <c r="I159" s="11">
        <v>131</v>
      </c>
      <c r="J159" s="11">
        <v>110</v>
      </c>
      <c r="K159" s="1">
        <v>43241</v>
      </c>
      <c r="L159" s="11" t="s">
        <v>497</v>
      </c>
      <c r="M159" s="11">
        <v>1</v>
      </c>
      <c r="N159" s="11" t="s">
        <v>498</v>
      </c>
      <c r="O159" s="11">
        <v>17</v>
      </c>
      <c r="P159" s="1">
        <v>43241</v>
      </c>
      <c r="Q159" s="11" t="s">
        <v>639</v>
      </c>
      <c r="R159" s="11">
        <v>9528143</v>
      </c>
      <c r="S159" s="11">
        <v>0</v>
      </c>
      <c r="T159" s="11">
        <v>0</v>
      </c>
      <c r="U159" s="11">
        <v>9528143</v>
      </c>
      <c r="V159" s="11">
        <v>9528143</v>
      </c>
      <c r="W159" s="11">
        <v>0</v>
      </c>
      <c r="X159" s="11" t="str">
        <f>VLOOKUP(MONTH(K159),'PLANO DISPONIBILIDADES 28-04-20'!$W$2:$X$13,2,0)</f>
        <v>MAYO</v>
      </c>
      <c r="Y159" s="11" t="str">
        <f t="shared" si="2"/>
        <v>3-1-1-01-05-00-0000-00</v>
      </c>
    </row>
    <row r="160" spans="1:25" hidden="1" x14ac:dyDescent="0.25">
      <c r="A160" s="11">
        <v>2018</v>
      </c>
      <c r="B160" s="11">
        <v>136</v>
      </c>
      <c r="C160" s="11">
        <v>1</v>
      </c>
      <c r="D160" s="1">
        <v>43101</v>
      </c>
      <c r="E160" s="1">
        <v>43465</v>
      </c>
      <c r="F160" s="1">
        <v>43465</v>
      </c>
      <c r="G160" s="11" t="s">
        <v>246</v>
      </c>
      <c r="H160" s="11" t="s">
        <v>247</v>
      </c>
      <c r="I160" s="11">
        <v>135</v>
      </c>
      <c r="J160" s="11">
        <v>118</v>
      </c>
      <c r="K160" s="1">
        <v>43259</v>
      </c>
      <c r="L160" s="11" t="s">
        <v>497</v>
      </c>
      <c r="M160" s="11">
        <v>1</v>
      </c>
      <c r="N160" s="11" t="s">
        <v>498</v>
      </c>
      <c r="O160" s="11">
        <v>21</v>
      </c>
      <c r="P160" s="1">
        <v>43259</v>
      </c>
      <c r="Q160" s="11" t="s">
        <v>657</v>
      </c>
      <c r="R160" s="11">
        <v>8580919</v>
      </c>
      <c r="S160" s="11">
        <v>0</v>
      </c>
      <c r="T160" s="11">
        <v>0</v>
      </c>
      <c r="U160" s="11">
        <v>8580919</v>
      </c>
      <c r="V160" s="11">
        <v>8580919</v>
      </c>
      <c r="W160" s="11">
        <v>0</v>
      </c>
      <c r="X160" s="11" t="str">
        <f>VLOOKUP(MONTH(K160),'PLANO DISPONIBILIDADES 28-04-20'!$W$2:$X$13,2,0)</f>
        <v>JUNIO</v>
      </c>
      <c r="Y160" s="11" t="str">
        <f t="shared" si="2"/>
        <v>3-1-1-01-05-00-0000-00</v>
      </c>
    </row>
    <row r="161" spans="1:25" hidden="1" x14ac:dyDescent="0.25">
      <c r="A161" s="11">
        <v>2018</v>
      </c>
      <c r="B161" s="11">
        <v>136</v>
      </c>
      <c r="C161" s="11">
        <v>1</v>
      </c>
      <c r="D161" s="1">
        <v>43101</v>
      </c>
      <c r="E161" s="1">
        <v>43465</v>
      </c>
      <c r="F161" s="1">
        <v>43465</v>
      </c>
      <c r="G161" s="11" t="s">
        <v>246</v>
      </c>
      <c r="H161" s="11" t="s">
        <v>247</v>
      </c>
      <c r="I161" s="11">
        <v>151</v>
      </c>
      <c r="J161" s="11">
        <v>126</v>
      </c>
      <c r="K161" s="1">
        <v>43298</v>
      </c>
      <c r="L161" s="11" t="s">
        <v>497</v>
      </c>
      <c r="M161" s="11">
        <v>1</v>
      </c>
      <c r="N161" s="11" t="s">
        <v>498</v>
      </c>
      <c r="O161" s="11">
        <v>24</v>
      </c>
      <c r="P161" s="1">
        <v>43298</v>
      </c>
      <c r="Q161" s="11" t="s">
        <v>693</v>
      </c>
      <c r="R161" s="11">
        <v>9786039</v>
      </c>
      <c r="S161" s="11">
        <v>0</v>
      </c>
      <c r="T161" s="11">
        <v>0</v>
      </c>
      <c r="U161" s="11">
        <v>9786039</v>
      </c>
      <c r="V161" s="11">
        <v>9786039</v>
      </c>
      <c r="W161" s="11">
        <v>0</v>
      </c>
      <c r="X161" s="11" t="str">
        <f>VLOOKUP(MONTH(K161),'PLANO DISPONIBILIDADES 28-04-20'!$W$2:$X$13,2,0)</f>
        <v>JULIO</v>
      </c>
      <c r="Y161" s="11" t="str">
        <f t="shared" si="2"/>
        <v>3-1-1-01-05-00-0000-00</v>
      </c>
    </row>
    <row r="162" spans="1:25" hidden="1" x14ac:dyDescent="0.25">
      <c r="A162" s="11">
        <v>2018</v>
      </c>
      <c r="B162" s="11">
        <v>136</v>
      </c>
      <c r="C162" s="11">
        <v>1</v>
      </c>
      <c r="D162" s="1">
        <v>43101</v>
      </c>
      <c r="E162" s="1">
        <v>43465</v>
      </c>
      <c r="F162" s="1">
        <v>43465</v>
      </c>
      <c r="G162" s="11" t="s">
        <v>246</v>
      </c>
      <c r="H162" s="11" t="s">
        <v>247</v>
      </c>
      <c r="I162" s="11">
        <v>168</v>
      </c>
      <c r="J162" s="11">
        <v>141</v>
      </c>
      <c r="K162" s="1">
        <v>43334</v>
      </c>
      <c r="L162" s="11" t="s">
        <v>497</v>
      </c>
      <c r="M162" s="11">
        <v>1</v>
      </c>
      <c r="N162" s="11" t="s">
        <v>498</v>
      </c>
      <c r="O162" s="11">
        <v>29</v>
      </c>
      <c r="P162" s="1">
        <v>43334</v>
      </c>
      <c r="Q162" s="11" t="s">
        <v>720</v>
      </c>
      <c r="R162" s="11">
        <v>9383670</v>
      </c>
      <c r="S162" s="11">
        <v>0</v>
      </c>
      <c r="T162" s="11">
        <v>0</v>
      </c>
      <c r="U162" s="11">
        <v>9383670</v>
      </c>
      <c r="V162" s="11">
        <v>9383670</v>
      </c>
      <c r="W162" s="11">
        <v>0</v>
      </c>
      <c r="X162" s="11" t="str">
        <f>VLOOKUP(MONTH(K162),'PLANO DISPONIBILIDADES 28-04-20'!$W$2:$X$13,2,0)</f>
        <v>AGOSTO</v>
      </c>
      <c r="Y162" s="11" t="str">
        <f t="shared" si="2"/>
        <v>3-1-1-01-05-00-0000-00</v>
      </c>
    </row>
    <row r="163" spans="1:25" hidden="1" x14ac:dyDescent="0.25">
      <c r="A163" s="11">
        <v>2018</v>
      </c>
      <c r="B163" s="11">
        <v>136</v>
      </c>
      <c r="C163" s="11">
        <v>1</v>
      </c>
      <c r="D163" s="1">
        <v>43101</v>
      </c>
      <c r="E163" s="1">
        <v>43465</v>
      </c>
      <c r="F163" s="1">
        <v>43465</v>
      </c>
      <c r="G163" s="11" t="s">
        <v>246</v>
      </c>
      <c r="H163" s="11" t="s">
        <v>247</v>
      </c>
      <c r="I163" s="11">
        <v>185</v>
      </c>
      <c r="J163" s="11">
        <v>161</v>
      </c>
      <c r="K163" s="1">
        <v>43361</v>
      </c>
      <c r="L163" s="11" t="s">
        <v>497</v>
      </c>
      <c r="M163" s="11">
        <v>1</v>
      </c>
      <c r="N163" s="11" t="s">
        <v>498</v>
      </c>
      <c r="O163" s="11">
        <v>33</v>
      </c>
      <c r="P163" s="1">
        <v>43361</v>
      </c>
      <c r="Q163" s="11" t="s">
        <v>776</v>
      </c>
      <c r="R163" s="11">
        <v>8452243</v>
      </c>
      <c r="S163" s="11">
        <v>0</v>
      </c>
      <c r="T163" s="11">
        <v>0</v>
      </c>
      <c r="U163" s="11">
        <v>8452243</v>
      </c>
      <c r="V163" s="11">
        <v>8452243</v>
      </c>
      <c r="W163" s="11">
        <v>0</v>
      </c>
      <c r="X163" s="11" t="str">
        <f>VLOOKUP(MONTH(K163),'PLANO DISPONIBILIDADES 28-04-20'!$W$2:$X$13,2,0)</f>
        <v>SEPTIEMBRE</v>
      </c>
      <c r="Y163" s="11" t="str">
        <f t="shared" si="2"/>
        <v>3-1-1-01-05-00-0000-00</v>
      </c>
    </row>
    <row r="164" spans="1:25" hidden="1" x14ac:dyDescent="0.25">
      <c r="A164" s="11">
        <v>2018</v>
      </c>
      <c r="B164" s="11">
        <v>136</v>
      </c>
      <c r="C164" s="11">
        <v>1</v>
      </c>
      <c r="D164" s="1">
        <v>43101</v>
      </c>
      <c r="E164" s="1">
        <v>43465</v>
      </c>
      <c r="F164" s="1">
        <v>43465</v>
      </c>
      <c r="G164" s="11" t="s">
        <v>246</v>
      </c>
      <c r="H164" s="11" t="s">
        <v>247</v>
      </c>
      <c r="I164" s="11">
        <v>199</v>
      </c>
      <c r="J164" s="11">
        <v>179</v>
      </c>
      <c r="K164" s="1">
        <v>43391</v>
      </c>
      <c r="L164" s="11" t="s">
        <v>497</v>
      </c>
      <c r="M164" s="11">
        <v>1</v>
      </c>
      <c r="N164" s="11" t="s">
        <v>498</v>
      </c>
      <c r="O164" s="11">
        <v>37</v>
      </c>
      <c r="P164" s="1">
        <v>43392</v>
      </c>
      <c r="Q164" s="11" t="s">
        <v>820</v>
      </c>
      <c r="R164" s="11">
        <v>7540290</v>
      </c>
      <c r="S164" s="11">
        <v>0</v>
      </c>
      <c r="T164" s="11">
        <v>0</v>
      </c>
      <c r="U164" s="11">
        <v>7540290</v>
      </c>
      <c r="V164" s="11">
        <v>7540290</v>
      </c>
      <c r="W164" s="11">
        <v>0</v>
      </c>
      <c r="X164" s="11" t="str">
        <f>VLOOKUP(MONTH(K164),'PLANO DISPONIBILIDADES 28-04-20'!$W$2:$X$13,2,0)</f>
        <v>OCTUBRE</v>
      </c>
      <c r="Y164" s="11" t="str">
        <f t="shared" si="2"/>
        <v>3-1-1-01-05-00-0000-00</v>
      </c>
    </row>
    <row r="165" spans="1:25" hidden="1" x14ac:dyDescent="0.25">
      <c r="A165" s="11">
        <v>2018</v>
      </c>
      <c r="B165" s="11">
        <v>136</v>
      </c>
      <c r="C165" s="11">
        <v>1</v>
      </c>
      <c r="D165" s="1">
        <v>43101</v>
      </c>
      <c r="E165" s="1">
        <v>43465</v>
      </c>
      <c r="F165" s="1">
        <v>43465</v>
      </c>
      <c r="G165" s="11" t="s">
        <v>246</v>
      </c>
      <c r="H165" s="11" t="s">
        <v>247</v>
      </c>
      <c r="I165" s="11">
        <v>214</v>
      </c>
      <c r="J165" s="11">
        <v>199</v>
      </c>
      <c r="K165" s="1">
        <v>43424</v>
      </c>
      <c r="L165" s="11" t="s">
        <v>497</v>
      </c>
      <c r="M165" s="11">
        <v>1</v>
      </c>
      <c r="N165" s="11" t="s">
        <v>498</v>
      </c>
      <c r="O165" s="11">
        <v>44</v>
      </c>
      <c r="P165" s="1">
        <v>43424</v>
      </c>
      <c r="Q165" s="11" t="s">
        <v>791</v>
      </c>
      <c r="R165" s="11">
        <v>8613406</v>
      </c>
      <c r="S165" s="11">
        <v>0</v>
      </c>
      <c r="T165" s="11">
        <v>0</v>
      </c>
      <c r="U165" s="11">
        <v>8613406</v>
      </c>
      <c r="V165" s="11">
        <v>8613406</v>
      </c>
      <c r="W165" s="11">
        <v>0</v>
      </c>
      <c r="X165" s="11" t="str">
        <f>VLOOKUP(MONTH(K165),'PLANO DISPONIBILIDADES 28-04-20'!$W$2:$X$13,2,0)</f>
        <v>NOVIEMBRE</v>
      </c>
      <c r="Y165" s="11" t="str">
        <f t="shared" si="2"/>
        <v>3-1-1-01-05-00-0000-00</v>
      </c>
    </row>
    <row r="166" spans="1:25" hidden="1" x14ac:dyDescent="0.25">
      <c r="A166" s="11">
        <v>2018</v>
      </c>
      <c r="B166" s="11">
        <v>136</v>
      </c>
      <c r="C166" s="11">
        <v>1</v>
      </c>
      <c r="D166" s="1">
        <v>43101</v>
      </c>
      <c r="E166" s="1">
        <v>43465</v>
      </c>
      <c r="F166" s="1">
        <v>43465</v>
      </c>
      <c r="G166" s="11" t="s">
        <v>246</v>
      </c>
      <c r="H166" s="11" t="s">
        <v>247</v>
      </c>
      <c r="I166" s="11">
        <v>224</v>
      </c>
      <c r="J166" s="11">
        <v>207</v>
      </c>
      <c r="K166" s="1">
        <v>43441</v>
      </c>
      <c r="L166" s="11" t="s">
        <v>497</v>
      </c>
      <c r="M166" s="11">
        <v>1</v>
      </c>
      <c r="N166" s="11" t="s">
        <v>498</v>
      </c>
      <c r="O166" s="11">
        <v>47</v>
      </c>
      <c r="P166" s="1">
        <v>43441</v>
      </c>
      <c r="Q166" s="11" t="s">
        <v>860</v>
      </c>
      <c r="R166" s="11">
        <v>6799529</v>
      </c>
      <c r="S166" s="11">
        <v>0</v>
      </c>
      <c r="T166" s="11">
        <v>0</v>
      </c>
      <c r="U166" s="11">
        <v>6799529</v>
      </c>
      <c r="V166" s="11">
        <v>6799529</v>
      </c>
      <c r="W166" s="11">
        <v>0</v>
      </c>
      <c r="X166" s="11" t="str">
        <f>VLOOKUP(MONTH(K166),'PLANO DISPONIBILIDADES 28-04-20'!$W$2:$X$13,2,0)</f>
        <v>DICIEMBRE</v>
      </c>
      <c r="Y166" s="11" t="str">
        <f t="shared" si="2"/>
        <v>3-1-1-01-05-00-0000-00</v>
      </c>
    </row>
    <row r="167" spans="1:25" hidden="1" x14ac:dyDescent="0.25">
      <c r="A167" s="11">
        <v>2018</v>
      </c>
      <c r="B167" s="11">
        <v>136</v>
      </c>
      <c r="C167" s="11">
        <v>1</v>
      </c>
      <c r="D167" s="1">
        <v>43101</v>
      </c>
      <c r="E167" s="1">
        <v>43465</v>
      </c>
      <c r="F167" s="1">
        <v>43465</v>
      </c>
      <c r="G167" s="11" t="s">
        <v>248</v>
      </c>
      <c r="H167" s="11" t="s">
        <v>249</v>
      </c>
      <c r="I167" s="11">
        <v>90</v>
      </c>
      <c r="J167" s="11">
        <v>19</v>
      </c>
      <c r="K167" s="1">
        <v>43122</v>
      </c>
      <c r="L167" s="11" t="s">
        <v>497</v>
      </c>
      <c r="M167" s="11">
        <v>1</v>
      </c>
      <c r="N167" s="11" t="s">
        <v>498</v>
      </c>
      <c r="O167" s="11">
        <v>1</v>
      </c>
      <c r="P167" s="1">
        <v>43122</v>
      </c>
      <c r="Q167" s="11" t="s">
        <v>242</v>
      </c>
      <c r="R167" s="11">
        <v>555729</v>
      </c>
      <c r="S167" s="11">
        <v>0</v>
      </c>
      <c r="T167" s="11">
        <v>0</v>
      </c>
      <c r="U167" s="11">
        <v>555729</v>
      </c>
      <c r="V167" s="11">
        <v>555729</v>
      </c>
      <c r="W167" s="11">
        <v>0</v>
      </c>
      <c r="X167" s="11" t="str">
        <f>VLOOKUP(MONTH(K167),'PLANO DISPONIBILIDADES 28-04-20'!$W$2:$X$13,2,0)</f>
        <v>ENERO</v>
      </c>
      <c r="Y167" s="11" t="str">
        <f t="shared" si="2"/>
        <v>3-1-1-01-06-00-0000-00</v>
      </c>
    </row>
    <row r="168" spans="1:25" hidden="1" x14ac:dyDescent="0.25">
      <c r="A168" s="11">
        <v>2018</v>
      </c>
      <c r="B168" s="11">
        <v>136</v>
      </c>
      <c r="C168" s="11">
        <v>1</v>
      </c>
      <c r="D168" s="1">
        <v>43101</v>
      </c>
      <c r="E168" s="1">
        <v>43465</v>
      </c>
      <c r="F168" s="1">
        <v>43465</v>
      </c>
      <c r="G168" s="11" t="s">
        <v>248</v>
      </c>
      <c r="H168" s="11" t="s">
        <v>249</v>
      </c>
      <c r="I168" s="11">
        <v>111</v>
      </c>
      <c r="J168" s="11">
        <v>84</v>
      </c>
      <c r="K168" s="1">
        <v>43147</v>
      </c>
      <c r="L168" s="11" t="s">
        <v>497</v>
      </c>
      <c r="M168" s="11">
        <v>1</v>
      </c>
      <c r="N168" s="11" t="s">
        <v>498</v>
      </c>
      <c r="O168" s="11">
        <v>4</v>
      </c>
      <c r="P168" s="1">
        <v>43147</v>
      </c>
      <c r="Q168" s="11" t="s">
        <v>534</v>
      </c>
      <c r="R168" s="11">
        <v>555729</v>
      </c>
      <c r="S168" s="11">
        <v>0</v>
      </c>
      <c r="T168" s="11">
        <v>0</v>
      </c>
      <c r="U168" s="11">
        <v>555729</v>
      </c>
      <c r="V168" s="11">
        <v>555729</v>
      </c>
      <c r="W168" s="11">
        <v>0</v>
      </c>
      <c r="X168" s="11" t="str">
        <f>VLOOKUP(MONTH(K168),'PLANO DISPONIBILIDADES 28-04-20'!$W$2:$X$13,2,0)</f>
        <v>FEBRERO</v>
      </c>
      <c r="Y168" s="11" t="str">
        <f t="shared" si="2"/>
        <v>3-1-1-01-06-00-0000-00</v>
      </c>
    </row>
    <row r="169" spans="1:25" hidden="1" x14ac:dyDescent="0.25">
      <c r="A169" s="11">
        <v>2018</v>
      </c>
      <c r="B169" s="11">
        <v>136</v>
      </c>
      <c r="C169" s="11">
        <v>1</v>
      </c>
      <c r="D169" s="1">
        <v>43101</v>
      </c>
      <c r="E169" s="1">
        <v>43465</v>
      </c>
      <c r="F169" s="1">
        <v>43465</v>
      </c>
      <c r="G169" s="11" t="s">
        <v>248</v>
      </c>
      <c r="H169" s="11" t="s">
        <v>249</v>
      </c>
      <c r="I169" s="11">
        <v>116</v>
      </c>
      <c r="J169" s="11">
        <v>92</v>
      </c>
      <c r="K169" s="1">
        <v>43174</v>
      </c>
      <c r="L169" s="11" t="s">
        <v>497</v>
      </c>
      <c r="M169" s="11">
        <v>1</v>
      </c>
      <c r="N169" s="11" t="s">
        <v>498</v>
      </c>
      <c r="O169" s="11">
        <v>11</v>
      </c>
      <c r="P169" s="1">
        <v>43174</v>
      </c>
      <c r="Q169" s="11" t="s">
        <v>588</v>
      </c>
      <c r="R169" s="11">
        <v>617477</v>
      </c>
      <c r="S169" s="11">
        <v>0</v>
      </c>
      <c r="T169" s="11">
        <v>0</v>
      </c>
      <c r="U169" s="11">
        <v>617477</v>
      </c>
      <c r="V169" s="11">
        <v>617477</v>
      </c>
      <c r="W169" s="11">
        <v>0</v>
      </c>
      <c r="X169" s="11" t="str">
        <f>VLOOKUP(MONTH(K169),'PLANO DISPONIBILIDADES 28-04-20'!$W$2:$X$13,2,0)</f>
        <v>MARZO</v>
      </c>
      <c r="Y169" s="11" t="str">
        <f t="shared" si="2"/>
        <v>3-1-1-01-06-00-0000-00</v>
      </c>
    </row>
    <row r="170" spans="1:25" hidden="1" x14ac:dyDescent="0.25">
      <c r="A170" s="11">
        <v>2018</v>
      </c>
      <c r="B170" s="11">
        <v>136</v>
      </c>
      <c r="C170" s="11">
        <v>1</v>
      </c>
      <c r="D170" s="1">
        <v>43101</v>
      </c>
      <c r="E170" s="1">
        <v>43465</v>
      </c>
      <c r="F170" s="1">
        <v>43465</v>
      </c>
      <c r="G170" s="11" t="s">
        <v>248</v>
      </c>
      <c r="H170" s="11" t="s">
        <v>249</v>
      </c>
      <c r="I170" s="11">
        <v>123</v>
      </c>
      <c r="J170" s="11">
        <v>100</v>
      </c>
      <c r="K170" s="1">
        <v>43208</v>
      </c>
      <c r="L170" s="11" t="s">
        <v>497</v>
      </c>
      <c r="M170" s="11">
        <v>1</v>
      </c>
      <c r="N170" s="11" t="s">
        <v>498</v>
      </c>
      <c r="O170" s="11">
        <v>14</v>
      </c>
      <c r="P170" s="1">
        <v>43208</v>
      </c>
      <c r="Q170" s="11" t="s">
        <v>609</v>
      </c>
      <c r="R170" s="11">
        <v>617477</v>
      </c>
      <c r="S170" s="11">
        <v>617477</v>
      </c>
      <c r="T170" s="11">
        <v>0</v>
      </c>
      <c r="U170" s="11">
        <v>0</v>
      </c>
      <c r="V170" s="11">
        <v>0</v>
      </c>
      <c r="W170" s="11">
        <v>0</v>
      </c>
      <c r="X170" s="11" t="str">
        <f>VLOOKUP(MONTH(K170),'PLANO DISPONIBILIDADES 28-04-20'!$W$2:$X$13,2,0)</f>
        <v>ABRIL</v>
      </c>
      <c r="Y170" s="11" t="str">
        <f t="shared" si="2"/>
        <v>3-1-1-01-06-00-0000-00</v>
      </c>
    </row>
    <row r="171" spans="1:25" hidden="1" x14ac:dyDescent="0.25">
      <c r="A171" s="11">
        <v>2018</v>
      </c>
      <c r="B171" s="11">
        <v>136</v>
      </c>
      <c r="C171" s="11">
        <v>1</v>
      </c>
      <c r="D171" s="1">
        <v>43101</v>
      </c>
      <c r="E171" s="1">
        <v>43465</v>
      </c>
      <c r="F171" s="1">
        <v>43465</v>
      </c>
      <c r="G171" s="11" t="s">
        <v>248</v>
      </c>
      <c r="H171" s="11" t="s">
        <v>249</v>
      </c>
      <c r="I171" s="11">
        <v>124</v>
      </c>
      <c r="J171" s="11">
        <v>102</v>
      </c>
      <c r="K171" s="1">
        <v>43209</v>
      </c>
      <c r="L171" s="11" t="s">
        <v>497</v>
      </c>
      <c r="M171" s="11">
        <v>1</v>
      </c>
      <c r="N171" s="11" t="s">
        <v>498</v>
      </c>
      <c r="O171" s="11">
        <v>14</v>
      </c>
      <c r="P171" s="1">
        <v>43209</v>
      </c>
      <c r="Q171" s="11" t="s">
        <v>616</v>
      </c>
      <c r="R171" s="11">
        <v>617477</v>
      </c>
      <c r="S171" s="11">
        <v>0</v>
      </c>
      <c r="T171" s="11">
        <v>0</v>
      </c>
      <c r="U171" s="11">
        <v>617477</v>
      </c>
      <c r="V171" s="11">
        <v>617477</v>
      </c>
      <c r="W171" s="11">
        <v>0</v>
      </c>
      <c r="X171" s="11" t="str">
        <f>VLOOKUP(MONTH(K171),'PLANO DISPONIBILIDADES 28-04-20'!$W$2:$X$13,2,0)</f>
        <v>ABRIL</v>
      </c>
      <c r="Y171" s="11" t="str">
        <f t="shared" si="2"/>
        <v>3-1-1-01-06-00-0000-00</v>
      </c>
    </row>
    <row r="172" spans="1:25" hidden="1" x14ac:dyDescent="0.25">
      <c r="A172" s="11">
        <v>2018</v>
      </c>
      <c r="B172" s="11">
        <v>136</v>
      </c>
      <c r="C172" s="11">
        <v>1</v>
      </c>
      <c r="D172" s="1">
        <v>43101</v>
      </c>
      <c r="E172" s="1">
        <v>43465</v>
      </c>
      <c r="F172" s="1">
        <v>43465</v>
      </c>
      <c r="G172" s="11" t="s">
        <v>248</v>
      </c>
      <c r="H172" s="11" t="s">
        <v>249</v>
      </c>
      <c r="I172" s="11">
        <v>131</v>
      </c>
      <c r="J172" s="11">
        <v>110</v>
      </c>
      <c r="K172" s="1">
        <v>43241</v>
      </c>
      <c r="L172" s="11" t="s">
        <v>497</v>
      </c>
      <c r="M172" s="11">
        <v>1</v>
      </c>
      <c r="N172" s="11" t="s">
        <v>498</v>
      </c>
      <c r="O172" s="11">
        <v>17</v>
      </c>
      <c r="P172" s="1">
        <v>43241</v>
      </c>
      <c r="Q172" s="11" t="s">
        <v>639</v>
      </c>
      <c r="R172" s="11">
        <v>617477</v>
      </c>
      <c r="S172" s="11">
        <v>0</v>
      </c>
      <c r="T172" s="11">
        <v>0</v>
      </c>
      <c r="U172" s="11">
        <v>617477</v>
      </c>
      <c r="V172" s="11">
        <v>617477</v>
      </c>
      <c r="W172" s="11">
        <v>0</v>
      </c>
      <c r="X172" s="11" t="str">
        <f>VLOOKUP(MONTH(K172),'PLANO DISPONIBILIDADES 28-04-20'!$W$2:$X$13,2,0)</f>
        <v>MAYO</v>
      </c>
      <c r="Y172" s="11" t="str">
        <f t="shared" si="2"/>
        <v>3-1-1-01-06-00-0000-00</v>
      </c>
    </row>
    <row r="173" spans="1:25" hidden="1" x14ac:dyDescent="0.25">
      <c r="A173" s="11">
        <v>2018</v>
      </c>
      <c r="B173" s="11">
        <v>136</v>
      </c>
      <c r="C173" s="11">
        <v>1</v>
      </c>
      <c r="D173" s="1">
        <v>43101</v>
      </c>
      <c r="E173" s="1">
        <v>43465</v>
      </c>
      <c r="F173" s="1">
        <v>43465</v>
      </c>
      <c r="G173" s="11" t="s">
        <v>248</v>
      </c>
      <c r="H173" s="11" t="s">
        <v>249</v>
      </c>
      <c r="I173" s="11">
        <v>135</v>
      </c>
      <c r="J173" s="11">
        <v>118</v>
      </c>
      <c r="K173" s="1">
        <v>43259</v>
      </c>
      <c r="L173" s="11" t="s">
        <v>497</v>
      </c>
      <c r="M173" s="11">
        <v>1</v>
      </c>
      <c r="N173" s="11" t="s">
        <v>498</v>
      </c>
      <c r="O173" s="11">
        <v>21</v>
      </c>
      <c r="P173" s="1">
        <v>43259</v>
      </c>
      <c r="Q173" s="11" t="s">
        <v>657</v>
      </c>
      <c r="R173" s="11">
        <v>552789</v>
      </c>
      <c r="S173" s="11">
        <v>0</v>
      </c>
      <c r="T173" s="11">
        <v>0</v>
      </c>
      <c r="U173" s="11">
        <v>552789</v>
      </c>
      <c r="V173" s="11">
        <v>552789</v>
      </c>
      <c r="W173" s="11">
        <v>0</v>
      </c>
      <c r="X173" s="11" t="str">
        <f>VLOOKUP(MONTH(K173),'PLANO DISPONIBILIDADES 28-04-20'!$W$2:$X$13,2,0)</f>
        <v>JUNIO</v>
      </c>
      <c r="Y173" s="11" t="str">
        <f t="shared" si="2"/>
        <v>3-1-1-01-06-00-0000-00</v>
      </c>
    </row>
    <row r="174" spans="1:25" hidden="1" x14ac:dyDescent="0.25">
      <c r="A174" s="11">
        <v>2018</v>
      </c>
      <c r="B174" s="11">
        <v>136</v>
      </c>
      <c r="C174" s="11">
        <v>1</v>
      </c>
      <c r="D174" s="1">
        <v>43101</v>
      </c>
      <c r="E174" s="1">
        <v>43465</v>
      </c>
      <c r="F174" s="1">
        <v>43465</v>
      </c>
      <c r="G174" s="11" t="s">
        <v>248</v>
      </c>
      <c r="H174" s="11" t="s">
        <v>249</v>
      </c>
      <c r="I174" s="11">
        <v>151</v>
      </c>
      <c r="J174" s="11">
        <v>126</v>
      </c>
      <c r="K174" s="1">
        <v>43298</v>
      </c>
      <c r="L174" s="11" t="s">
        <v>497</v>
      </c>
      <c r="M174" s="11">
        <v>1</v>
      </c>
      <c r="N174" s="11" t="s">
        <v>498</v>
      </c>
      <c r="O174" s="11">
        <v>24</v>
      </c>
      <c r="P174" s="1">
        <v>43298</v>
      </c>
      <c r="Q174" s="11" t="s">
        <v>693</v>
      </c>
      <c r="R174" s="11">
        <v>617477</v>
      </c>
      <c r="S174" s="11">
        <v>0</v>
      </c>
      <c r="T174" s="11">
        <v>0</v>
      </c>
      <c r="U174" s="11">
        <v>617477</v>
      </c>
      <c r="V174" s="11">
        <v>617477</v>
      </c>
      <c r="W174" s="11">
        <v>0</v>
      </c>
      <c r="X174" s="11" t="str">
        <f>VLOOKUP(MONTH(K174),'PLANO DISPONIBILIDADES 28-04-20'!$W$2:$X$13,2,0)</f>
        <v>JULIO</v>
      </c>
      <c r="Y174" s="11" t="str">
        <f t="shared" si="2"/>
        <v>3-1-1-01-06-00-0000-00</v>
      </c>
    </row>
    <row r="175" spans="1:25" hidden="1" x14ac:dyDescent="0.25">
      <c r="A175" s="11">
        <v>2018</v>
      </c>
      <c r="B175" s="11">
        <v>136</v>
      </c>
      <c r="C175" s="11">
        <v>1</v>
      </c>
      <c r="D175" s="1">
        <v>43101</v>
      </c>
      <c r="E175" s="1">
        <v>43465</v>
      </c>
      <c r="F175" s="1">
        <v>43465</v>
      </c>
      <c r="G175" s="11" t="s">
        <v>248</v>
      </c>
      <c r="H175" s="11" t="s">
        <v>249</v>
      </c>
      <c r="I175" s="11">
        <v>168</v>
      </c>
      <c r="J175" s="11">
        <v>141</v>
      </c>
      <c r="K175" s="1">
        <v>43334</v>
      </c>
      <c r="L175" s="11" t="s">
        <v>497</v>
      </c>
      <c r="M175" s="11">
        <v>1</v>
      </c>
      <c r="N175" s="11" t="s">
        <v>498</v>
      </c>
      <c r="O175" s="11">
        <v>29</v>
      </c>
      <c r="P175" s="1">
        <v>43334</v>
      </c>
      <c r="Q175" s="11" t="s">
        <v>720</v>
      </c>
      <c r="R175" s="11">
        <v>617477</v>
      </c>
      <c r="S175" s="11">
        <v>0</v>
      </c>
      <c r="T175" s="11">
        <v>0</v>
      </c>
      <c r="U175" s="11">
        <v>617477</v>
      </c>
      <c r="V175" s="11">
        <v>617477</v>
      </c>
      <c r="W175" s="11">
        <v>0</v>
      </c>
      <c r="X175" s="11" t="str">
        <f>VLOOKUP(MONTH(K175),'PLANO DISPONIBILIDADES 28-04-20'!$W$2:$X$13,2,0)</f>
        <v>AGOSTO</v>
      </c>
      <c r="Y175" s="11" t="str">
        <f t="shared" si="2"/>
        <v>3-1-1-01-06-00-0000-00</v>
      </c>
    </row>
    <row r="176" spans="1:25" hidden="1" x14ac:dyDescent="0.25">
      <c r="A176" s="11">
        <v>2018</v>
      </c>
      <c r="B176" s="11">
        <v>136</v>
      </c>
      <c r="C176" s="11">
        <v>1</v>
      </c>
      <c r="D176" s="1">
        <v>43101</v>
      </c>
      <c r="E176" s="1">
        <v>43465</v>
      </c>
      <c r="F176" s="1">
        <v>43465</v>
      </c>
      <c r="G176" s="11" t="s">
        <v>248</v>
      </c>
      <c r="H176" s="11" t="s">
        <v>249</v>
      </c>
      <c r="I176" s="11">
        <v>185</v>
      </c>
      <c r="J176" s="11">
        <v>161</v>
      </c>
      <c r="K176" s="1">
        <v>43361</v>
      </c>
      <c r="L176" s="11" t="s">
        <v>497</v>
      </c>
      <c r="M176" s="11">
        <v>1</v>
      </c>
      <c r="N176" s="11" t="s">
        <v>498</v>
      </c>
      <c r="O176" s="11">
        <v>33</v>
      </c>
      <c r="P176" s="1">
        <v>43361</v>
      </c>
      <c r="Q176" s="11" t="s">
        <v>776</v>
      </c>
      <c r="R176" s="11">
        <v>555729</v>
      </c>
      <c r="S176" s="11">
        <v>0</v>
      </c>
      <c r="T176" s="11">
        <v>0</v>
      </c>
      <c r="U176" s="11">
        <v>555729</v>
      </c>
      <c r="V176" s="11">
        <v>555729</v>
      </c>
      <c r="W176" s="11">
        <v>0</v>
      </c>
      <c r="X176" s="11" t="str">
        <f>VLOOKUP(MONTH(K176),'PLANO DISPONIBILIDADES 28-04-20'!$W$2:$X$13,2,0)</f>
        <v>SEPTIEMBRE</v>
      </c>
      <c r="Y176" s="11" t="str">
        <f t="shared" si="2"/>
        <v>3-1-1-01-06-00-0000-00</v>
      </c>
    </row>
    <row r="177" spans="1:25" hidden="1" x14ac:dyDescent="0.25">
      <c r="A177" s="11">
        <v>2018</v>
      </c>
      <c r="B177" s="11">
        <v>136</v>
      </c>
      <c r="C177" s="11">
        <v>1</v>
      </c>
      <c r="D177" s="1">
        <v>43101</v>
      </c>
      <c r="E177" s="1">
        <v>43465</v>
      </c>
      <c r="F177" s="1">
        <v>43465</v>
      </c>
      <c r="G177" s="11" t="s">
        <v>248</v>
      </c>
      <c r="H177" s="11" t="s">
        <v>249</v>
      </c>
      <c r="I177" s="11">
        <v>199</v>
      </c>
      <c r="J177" s="11">
        <v>179</v>
      </c>
      <c r="K177" s="1">
        <v>43391</v>
      </c>
      <c r="L177" s="11" t="s">
        <v>497</v>
      </c>
      <c r="M177" s="11">
        <v>1</v>
      </c>
      <c r="N177" s="11" t="s">
        <v>498</v>
      </c>
      <c r="O177" s="11">
        <v>37</v>
      </c>
      <c r="P177" s="1">
        <v>43392</v>
      </c>
      <c r="Q177" s="11" t="s">
        <v>820</v>
      </c>
      <c r="R177" s="11">
        <v>617477</v>
      </c>
      <c r="S177" s="11">
        <v>0</v>
      </c>
      <c r="T177" s="11">
        <v>0</v>
      </c>
      <c r="U177" s="11">
        <v>617477</v>
      </c>
      <c r="V177" s="11">
        <v>617477</v>
      </c>
      <c r="W177" s="11">
        <v>0</v>
      </c>
      <c r="X177" s="11" t="str">
        <f>VLOOKUP(MONTH(K177),'PLANO DISPONIBILIDADES 28-04-20'!$W$2:$X$13,2,0)</f>
        <v>OCTUBRE</v>
      </c>
      <c r="Y177" s="11" t="str">
        <f t="shared" si="2"/>
        <v>3-1-1-01-06-00-0000-00</v>
      </c>
    </row>
    <row r="178" spans="1:25" hidden="1" x14ac:dyDescent="0.25">
      <c r="A178" s="11">
        <v>2018</v>
      </c>
      <c r="B178" s="11">
        <v>136</v>
      </c>
      <c r="C178" s="11">
        <v>1</v>
      </c>
      <c r="D178" s="1">
        <v>43101</v>
      </c>
      <c r="E178" s="1">
        <v>43465</v>
      </c>
      <c r="F178" s="1">
        <v>43465</v>
      </c>
      <c r="G178" s="11" t="s">
        <v>248</v>
      </c>
      <c r="H178" s="11" t="s">
        <v>249</v>
      </c>
      <c r="I178" s="11">
        <v>214</v>
      </c>
      <c r="J178" s="11">
        <v>199</v>
      </c>
      <c r="K178" s="1">
        <v>43424</v>
      </c>
      <c r="L178" s="11" t="s">
        <v>497</v>
      </c>
      <c r="M178" s="11">
        <v>1</v>
      </c>
      <c r="N178" s="11" t="s">
        <v>498</v>
      </c>
      <c r="O178" s="11">
        <v>44</v>
      </c>
      <c r="P178" s="1">
        <v>43424</v>
      </c>
      <c r="Q178" s="11" t="s">
        <v>791</v>
      </c>
      <c r="R178" s="11">
        <v>702748</v>
      </c>
      <c r="S178" s="11">
        <v>0</v>
      </c>
      <c r="T178" s="11">
        <v>0</v>
      </c>
      <c r="U178" s="11">
        <v>702748</v>
      </c>
      <c r="V178" s="11">
        <v>702748</v>
      </c>
      <c r="W178" s="11">
        <v>0</v>
      </c>
      <c r="X178" s="11" t="str">
        <f>VLOOKUP(MONTH(K178),'PLANO DISPONIBILIDADES 28-04-20'!$W$2:$X$13,2,0)</f>
        <v>NOVIEMBRE</v>
      </c>
      <c r="Y178" s="11" t="str">
        <f t="shared" si="2"/>
        <v>3-1-1-01-06-00-0000-00</v>
      </c>
    </row>
    <row r="179" spans="1:25" hidden="1" x14ac:dyDescent="0.25">
      <c r="A179" s="11">
        <v>2018</v>
      </c>
      <c r="B179" s="11">
        <v>136</v>
      </c>
      <c r="C179" s="11">
        <v>1</v>
      </c>
      <c r="D179" s="1">
        <v>43101</v>
      </c>
      <c r="E179" s="1">
        <v>43465</v>
      </c>
      <c r="F179" s="1">
        <v>43465</v>
      </c>
      <c r="G179" s="11" t="s">
        <v>248</v>
      </c>
      <c r="H179" s="11" t="s">
        <v>249</v>
      </c>
      <c r="I179" s="11">
        <v>224</v>
      </c>
      <c r="J179" s="11">
        <v>207</v>
      </c>
      <c r="K179" s="1">
        <v>43441</v>
      </c>
      <c r="L179" s="11" t="s">
        <v>497</v>
      </c>
      <c r="M179" s="11">
        <v>1</v>
      </c>
      <c r="N179" s="11" t="s">
        <v>498</v>
      </c>
      <c r="O179" s="11">
        <v>47</v>
      </c>
      <c r="P179" s="1">
        <v>43441</v>
      </c>
      <c r="Q179" s="11" t="s">
        <v>860</v>
      </c>
      <c r="R179" s="11">
        <v>676284</v>
      </c>
      <c r="S179" s="11">
        <v>0</v>
      </c>
      <c r="T179" s="11">
        <v>0</v>
      </c>
      <c r="U179" s="11">
        <v>676284</v>
      </c>
      <c r="V179" s="11">
        <v>676284</v>
      </c>
      <c r="W179" s="11">
        <v>0</v>
      </c>
      <c r="X179" s="11" t="str">
        <f>VLOOKUP(MONTH(K179),'PLANO DISPONIBILIDADES 28-04-20'!$W$2:$X$13,2,0)</f>
        <v>DICIEMBRE</v>
      </c>
      <c r="Y179" s="11" t="str">
        <f t="shared" si="2"/>
        <v>3-1-1-01-06-00-0000-00</v>
      </c>
    </row>
    <row r="180" spans="1:25" hidden="1" x14ac:dyDescent="0.25">
      <c r="A180" s="11">
        <v>2018</v>
      </c>
      <c r="B180" s="11">
        <v>136</v>
      </c>
      <c r="C180" s="11">
        <v>1</v>
      </c>
      <c r="D180" s="1">
        <v>43101</v>
      </c>
      <c r="E180" s="1">
        <v>43465</v>
      </c>
      <c r="F180" s="1">
        <v>43465</v>
      </c>
      <c r="G180" s="11" t="s">
        <v>250</v>
      </c>
      <c r="H180" s="11" t="s">
        <v>251</v>
      </c>
      <c r="I180" s="11">
        <v>90</v>
      </c>
      <c r="J180" s="11">
        <v>19</v>
      </c>
      <c r="K180" s="1">
        <v>43122</v>
      </c>
      <c r="L180" s="11" t="s">
        <v>497</v>
      </c>
      <c r="M180" s="11">
        <v>1</v>
      </c>
      <c r="N180" s="11" t="s">
        <v>498</v>
      </c>
      <c r="O180" s="11">
        <v>1</v>
      </c>
      <c r="P180" s="1">
        <v>43122</v>
      </c>
      <c r="Q180" s="11" t="s">
        <v>242</v>
      </c>
      <c r="R180" s="11">
        <v>532472</v>
      </c>
      <c r="S180" s="11">
        <v>0</v>
      </c>
      <c r="T180" s="11">
        <v>0</v>
      </c>
      <c r="U180" s="11">
        <v>532472</v>
      </c>
      <c r="V180" s="11">
        <v>532472</v>
      </c>
      <c r="W180" s="11">
        <v>0</v>
      </c>
      <c r="X180" s="11" t="str">
        <f>VLOOKUP(MONTH(K180),'PLANO DISPONIBILIDADES 28-04-20'!$W$2:$X$13,2,0)</f>
        <v>ENERO</v>
      </c>
      <c r="Y180" s="11" t="str">
        <f t="shared" si="2"/>
        <v>3-1-1-01-07-00-0000-00</v>
      </c>
    </row>
    <row r="181" spans="1:25" hidden="1" x14ac:dyDescent="0.25">
      <c r="A181" s="11">
        <v>2018</v>
      </c>
      <c r="B181" s="11">
        <v>136</v>
      </c>
      <c r="C181" s="11">
        <v>1</v>
      </c>
      <c r="D181" s="1">
        <v>43101</v>
      </c>
      <c r="E181" s="1">
        <v>43465</v>
      </c>
      <c r="F181" s="1">
        <v>43465</v>
      </c>
      <c r="G181" s="11" t="s">
        <v>250</v>
      </c>
      <c r="H181" s="11" t="s">
        <v>251</v>
      </c>
      <c r="I181" s="11">
        <v>111</v>
      </c>
      <c r="J181" s="11">
        <v>84</v>
      </c>
      <c r="K181" s="1">
        <v>43147</v>
      </c>
      <c r="L181" s="11" t="s">
        <v>497</v>
      </c>
      <c r="M181" s="11">
        <v>1</v>
      </c>
      <c r="N181" s="11" t="s">
        <v>498</v>
      </c>
      <c r="O181" s="11">
        <v>4</v>
      </c>
      <c r="P181" s="1">
        <v>43147</v>
      </c>
      <c r="Q181" s="11" t="s">
        <v>534</v>
      </c>
      <c r="R181" s="11">
        <v>532472</v>
      </c>
      <c r="S181" s="11">
        <v>0</v>
      </c>
      <c r="T181" s="11">
        <v>0</v>
      </c>
      <c r="U181" s="11">
        <v>532472</v>
      </c>
      <c r="V181" s="11">
        <v>532472</v>
      </c>
      <c r="W181" s="11">
        <v>0</v>
      </c>
      <c r="X181" s="11" t="str">
        <f>VLOOKUP(MONTH(K181),'PLANO DISPONIBILIDADES 28-04-20'!$W$2:$X$13,2,0)</f>
        <v>FEBRERO</v>
      </c>
      <c r="Y181" s="11" t="str">
        <f t="shared" si="2"/>
        <v>3-1-1-01-07-00-0000-00</v>
      </c>
    </row>
    <row r="182" spans="1:25" hidden="1" x14ac:dyDescent="0.25">
      <c r="A182" s="11">
        <v>2018</v>
      </c>
      <c r="B182" s="11">
        <v>136</v>
      </c>
      <c r="C182" s="11">
        <v>1</v>
      </c>
      <c r="D182" s="1">
        <v>43101</v>
      </c>
      <c r="E182" s="1">
        <v>43465</v>
      </c>
      <c r="F182" s="1">
        <v>43465</v>
      </c>
      <c r="G182" s="11" t="s">
        <v>250</v>
      </c>
      <c r="H182" s="11" t="s">
        <v>251</v>
      </c>
      <c r="I182" s="11">
        <v>116</v>
      </c>
      <c r="J182" s="11">
        <v>92</v>
      </c>
      <c r="K182" s="1">
        <v>43174</v>
      </c>
      <c r="L182" s="11" t="s">
        <v>497</v>
      </c>
      <c r="M182" s="11">
        <v>1</v>
      </c>
      <c r="N182" s="11" t="s">
        <v>498</v>
      </c>
      <c r="O182" s="11">
        <v>11</v>
      </c>
      <c r="P182" s="1">
        <v>43174</v>
      </c>
      <c r="Q182" s="11" t="s">
        <v>588</v>
      </c>
      <c r="R182" s="11">
        <v>655821</v>
      </c>
      <c r="S182" s="11">
        <v>0</v>
      </c>
      <c r="T182" s="11">
        <v>0</v>
      </c>
      <c r="U182" s="11">
        <v>655821</v>
      </c>
      <c r="V182" s="11">
        <v>655821</v>
      </c>
      <c r="W182" s="11">
        <v>0</v>
      </c>
      <c r="X182" s="11" t="str">
        <f>VLOOKUP(MONTH(K182),'PLANO DISPONIBILIDADES 28-04-20'!$W$2:$X$13,2,0)</f>
        <v>MARZO</v>
      </c>
      <c r="Y182" s="11" t="str">
        <f t="shared" si="2"/>
        <v>3-1-1-01-07-00-0000-00</v>
      </c>
    </row>
    <row r="183" spans="1:25" hidden="1" x14ac:dyDescent="0.25">
      <c r="A183" s="11">
        <v>2018</v>
      </c>
      <c r="B183" s="11">
        <v>136</v>
      </c>
      <c r="C183" s="11">
        <v>1</v>
      </c>
      <c r="D183" s="1">
        <v>43101</v>
      </c>
      <c r="E183" s="1">
        <v>43465</v>
      </c>
      <c r="F183" s="1">
        <v>43465</v>
      </c>
      <c r="G183" s="11" t="s">
        <v>250</v>
      </c>
      <c r="H183" s="11" t="s">
        <v>251</v>
      </c>
      <c r="I183" s="11">
        <v>123</v>
      </c>
      <c r="J183" s="11">
        <v>100</v>
      </c>
      <c r="K183" s="1">
        <v>43208</v>
      </c>
      <c r="L183" s="11" t="s">
        <v>497</v>
      </c>
      <c r="M183" s="11">
        <v>1</v>
      </c>
      <c r="N183" s="11" t="s">
        <v>498</v>
      </c>
      <c r="O183" s="11">
        <v>14</v>
      </c>
      <c r="P183" s="1">
        <v>43208</v>
      </c>
      <c r="Q183" s="11" t="s">
        <v>609</v>
      </c>
      <c r="R183" s="11">
        <v>601700</v>
      </c>
      <c r="S183" s="11">
        <v>601700</v>
      </c>
      <c r="T183" s="11">
        <v>0</v>
      </c>
      <c r="U183" s="11">
        <v>0</v>
      </c>
      <c r="V183" s="11">
        <v>0</v>
      </c>
      <c r="W183" s="11">
        <v>0</v>
      </c>
      <c r="X183" s="11" t="str">
        <f>VLOOKUP(MONTH(K183),'PLANO DISPONIBILIDADES 28-04-20'!$W$2:$X$13,2,0)</f>
        <v>ABRIL</v>
      </c>
      <c r="Y183" s="11" t="str">
        <f t="shared" si="2"/>
        <v>3-1-1-01-07-00-0000-00</v>
      </c>
    </row>
    <row r="184" spans="1:25" hidden="1" x14ac:dyDescent="0.25">
      <c r="A184" s="11">
        <v>2018</v>
      </c>
      <c r="B184" s="11">
        <v>136</v>
      </c>
      <c r="C184" s="11">
        <v>1</v>
      </c>
      <c r="D184" s="1">
        <v>43101</v>
      </c>
      <c r="E184" s="1">
        <v>43465</v>
      </c>
      <c r="F184" s="1">
        <v>43465</v>
      </c>
      <c r="G184" s="11" t="s">
        <v>250</v>
      </c>
      <c r="H184" s="11" t="s">
        <v>251</v>
      </c>
      <c r="I184" s="11">
        <v>124</v>
      </c>
      <c r="J184" s="11">
        <v>102</v>
      </c>
      <c r="K184" s="1">
        <v>43209</v>
      </c>
      <c r="L184" s="11" t="s">
        <v>497</v>
      </c>
      <c r="M184" s="11">
        <v>1</v>
      </c>
      <c r="N184" s="11" t="s">
        <v>498</v>
      </c>
      <c r="O184" s="11">
        <v>14</v>
      </c>
      <c r="P184" s="1">
        <v>43209</v>
      </c>
      <c r="Q184" s="11" t="s">
        <v>616</v>
      </c>
      <c r="R184" s="11">
        <v>601700</v>
      </c>
      <c r="S184" s="11">
        <v>0</v>
      </c>
      <c r="T184" s="11">
        <v>0</v>
      </c>
      <c r="U184" s="11">
        <v>601700</v>
      </c>
      <c r="V184" s="11">
        <v>601700</v>
      </c>
      <c r="W184" s="11">
        <v>0</v>
      </c>
      <c r="X184" s="11" t="str">
        <f>VLOOKUP(MONTH(K184),'PLANO DISPONIBILIDADES 28-04-20'!$W$2:$X$13,2,0)</f>
        <v>ABRIL</v>
      </c>
      <c r="Y184" s="11" t="str">
        <f t="shared" si="2"/>
        <v>3-1-1-01-07-00-0000-00</v>
      </c>
    </row>
    <row r="185" spans="1:25" hidden="1" x14ac:dyDescent="0.25">
      <c r="A185" s="11">
        <v>2018</v>
      </c>
      <c r="B185" s="11">
        <v>136</v>
      </c>
      <c r="C185" s="11">
        <v>1</v>
      </c>
      <c r="D185" s="1">
        <v>43101</v>
      </c>
      <c r="E185" s="1">
        <v>43465</v>
      </c>
      <c r="F185" s="1">
        <v>43465</v>
      </c>
      <c r="G185" s="11" t="s">
        <v>250</v>
      </c>
      <c r="H185" s="11" t="s">
        <v>251</v>
      </c>
      <c r="I185" s="11">
        <v>131</v>
      </c>
      <c r="J185" s="11">
        <v>110</v>
      </c>
      <c r="K185" s="1">
        <v>43241</v>
      </c>
      <c r="L185" s="11" t="s">
        <v>497</v>
      </c>
      <c r="M185" s="11">
        <v>1</v>
      </c>
      <c r="N185" s="11" t="s">
        <v>498</v>
      </c>
      <c r="O185" s="11">
        <v>17</v>
      </c>
      <c r="P185" s="1">
        <v>43241</v>
      </c>
      <c r="Q185" s="11" t="s">
        <v>639</v>
      </c>
      <c r="R185" s="11">
        <v>601700</v>
      </c>
      <c r="S185" s="11">
        <v>0</v>
      </c>
      <c r="T185" s="11">
        <v>0</v>
      </c>
      <c r="U185" s="11">
        <v>601700</v>
      </c>
      <c r="V185" s="11">
        <v>601700</v>
      </c>
      <c r="W185" s="11">
        <v>0</v>
      </c>
      <c r="X185" s="11" t="str">
        <f>VLOOKUP(MONTH(K185),'PLANO DISPONIBILIDADES 28-04-20'!$W$2:$X$13,2,0)</f>
        <v>MAYO</v>
      </c>
      <c r="Y185" s="11" t="str">
        <f t="shared" si="2"/>
        <v>3-1-1-01-07-00-0000-00</v>
      </c>
    </row>
    <row r="186" spans="1:25" hidden="1" x14ac:dyDescent="0.25">
      <c r="A186" s="11">
        <v>2018</v>
      </c>
      <c r="B186" s="11">
        <v>136</v>
      </c>
      <c r="C186" s="11">
        <v>1</v>
      </c>
      <c r="D186" s="1">
        <v>43101</v>
      </c>
      <c r="E186" s="1">
        <v>43465</v>
      </c>
      <c r="F186" s="1">
        <v>43465</v>
      </c>
      <c r="G186" s="11" t="s">
        <v>250</v>
      </c>
      <c r="H186" s="11" t="s">
        <v>251</v>
      </c>
      <c r="I186" s="11">
        <v>135</v>
      </c>
      <c r="J186" s="11">
        <v>118</v>
      </c>
      <c r="K186" s="1">
        <v>43259</v>
      </c>
      <c r="L186" s="11" t="s">
        <v>497</v>
      </c>
      <c r="M186" s="11">
        <v>1</v>
      </c>
      <c r="N186" s="11" t="s">
        <v>498</v>
      </c>
      <c r="O186" s="11">
        <v>21</v>
      </c>
      <c r="P186" s="1">
        <v>43259</v>
      </c>
      <c r="Q186" s="11" t="s">
        <v>657</v>
      </c>
      <c r="R186" s="11">
        <v>525484</v>
      </c>
      <c r="S186" s="11">
        <v>0</v>
      </c>
      <c r="T186" s="11">
        <v>0</v>
      </c>
      <c r="U186" s="11">
        <v>525484</v>
      </c>
      <c r="V186" s="11">
        <v>525484</v>
      </c>
      <c r="W186" s="11">
        <v>0</v>
      </c>
      <c r="X186" s="11" t="str">
        <f>VLOOKUP(MONTH(K186),'PLANO DISPONIBILIDADES 28-04-20'!$W$2:$X$13,2,0)</f>
        <v>JUNIO</v>
      </c>
      <c r="Y186" s="11" t="str">
        <f t="shared" si="2"/>
        <v>3-1-1-01-07-00-0000-00</v>
      </c>
    </row>
    <row r="187" spans="1:25" hidden="1" x14ac:dyDescent="0.25">
      <c r="A187" s="11">
        <v>2018</v>
      </c>
      <c r="B187" s="11">
        <v>136</v>
      </c>
      <c r="C187" s="11">
        <v>1</v>
      </c>
      <c r="D187" s="1">
        <v>43101</v>
      </c>
      <c r="E187" s="1">
        <v>43465</v>
      </c>
      <c r="F187" s="1">
        <v>43465</v>
      </c>
      <c r="G187" s="11" t="s">
        <v>250</v>
      </c>
      <c r="H187" s="11" t="s">
        <v>251</v>
      </c>
      <c r="I187" s="11">
        <v>151</v>
      </c>
      <c r="J187" s="11">
        <v>126</v>
      </c>
      <c r="K187" s="1">
        <v>43298</v>
      </c>
      <c r="L187" s="11" t="s">
        <v>497</v>
      </c>
      <c r="M187" s="11">
        <v>1</v>
      </c>
      <c r="N187" s="11" t="s">
        <v>498</v>
      </c>
      <c r="O187" s="11">
        <v>24</v>
      </c>
      <c r="P187" s="1">
        <v>43298</v>
      </c>
      <c r="Q187" s="11" t="s">
        <v>693</v>
      </c>
      <c r="R187" s="11">
        <v>589666</v>
      </c>
      <c r="S187" s="11">
        <v>0</v>
      </c>
      <c r="T187" s="11">
        <v>0</v>
      </c>
      <c r="U187" s="11">
        <v>589666</v>
      </c>
      <c r="V187" s="11">
        <v>589666</v>
      </c>
      <c r="W187" s="11">
        <v>0</v>
      </c>
      <c r="X187" s="11" t="str">
        <f>VLOOKUP(MONTH(K187),'PLANO DISPONIBILIDADES 28-04-20'!$W$2:$X$13,2,0)</f>
        <v>JULIO</v>
      </c>
      <c r="Y187" s="11" t="str">
        <f t="shared" si="2"/>
        <v>3-1-1-01-07-00-0000-00</v>
      </c>
    </row>
    <row r="188" spans="1:25" hidden="1" x14ac:dyDescent="0.25">
      <c r="A188" s="11">
        <v>2018</v>
      </c>
      <c r="B188" s="11">
        <v>136</v>
      </c>
      <c r="C188" s="11">
        <v>1</v>
      </c>
      <c r="D188" s="1">
        <v>43101</v>
      </c>
      <c r="E188" s="1">
        <v>43465</v>
      </c>
      <c r="F188" s="1">
        <v>43465</v>
      </c>
      <c r="G188" s="11" t="s">
        <v>250</v>
      </c>
      <c r="H188" s="11" t="s">
        <v>251</v>
      </c>
      <c r="I188" s="11">
        <v>168</v>
      </c>
      <c r="J188" s="11">
        <v>141</v>
      </c>
      <c r="K188" s="1">
        <v>43334</v>
      </c>
      <c r="L188" s="11" t="s">
        <v>497</v>
      </c>
      <c r="M188" s="11">
        <v>1</v>
      </c>
      <c r="N188" s="11" t="s">
        <v>498</v>
      </c>
      <c r="O188" s="11">
        <v>29</v>
      </c>
      <c r="P188" s="1">
        <v>43334</v>
      </c>
      <c r="Q188" s="11" t="s">
        <v>720</v>
      </c>
      <c r="R188" s="11">
        <v>601700</v>
      </c>
      <c r="S188" s="11">
        <v>0</v>
      </c>
      <c r="T188" s="11">
        <v>0</v>
      </c>
      <c r="U188" s="11">
        <v>601700</v>
      </c>
      <c r="V188" s="11">
        <v>601700</v>
      </c>
      <c r="W188" s="11">
        <v>0</v>
      </c>
      <c r="X188" s="11" t="str">
        <f>VLOOKUP(MONTH(K188),'PLANO DISPONIBILIDADES 28-04-20'!$W$2:$X$13,2,0)</f>
        <v>AGOSTO</v>
      </c>
      <c r="Y188" s="11" t="str">
        <f t="shared" si="2"/>
        <v>3-1-1-01-07-00-0000-00</v>
      </c>
    </row>
    <row r="189" spans="1:25" hidden="1" x14ac:dyDescent="0.25">
      <c r="A189" s="11">
        <v>2018</v>
      </c>
      <c r="B189" s="11">
        <v>136</v>
      </c>
      <c r="C189" s="11">
        <v>1</v>
      </c>
      <c r="D189" s="1">
        <v>43101</v>
      </c>
      <c r="E189" s="1">
        <v>43465</v>
      </c>
      <c r="F189" s="1">
        <v>43465</v>
      </c>
      <c r="G189" s="11" t="s">
        <v>250</v>
      </c>
      <c r="H189" s="11" t="s">
        <v>251</v>
      </c>
      <c r="I189" s="11">
        <v>185</v>
      </c>
      <c r="J189" s="11">
        <v>161</v>
      </c>
      <c r="K189" s="1">
        <v>43361</v>
      </c>
      <c r="L189" s="11" t="s">
        <v>497</v>
      </c>
      <c r="M189" s="11">
        <v>1</v>
      </c>
      <c r="N189" s="11" t="s">
        <v>498</v>
      </c>
      <c r="O189" s="11">
        <v>33</v>
      </c>
      <c r="P189" s="1">
        <v>43361</v>
      </c>
      <c r="Q189" s="11" t="s">
        <v>776</v>
      </c>
      <c r="R189" s="11">
        <v>559581</v>
      </c>
      <c r="S189" s="11">
        <v>0</v>
      </c>
      <c r="T189" s="11">
        <v>0</v>
      </c>
      <c r="U189" s="11">
        <v>559581</v>
      </c>
      <c r="V189" s="11">
        <v>559581</v>
      </c>
      <c r="W189" s="11">
        <v>0</v>
      </c>
      <c r="X189" s="11" t="str">
        <f>VLOOKUP(MONTH(K189),'PLANO DISPONIBILIDADES 28-04-20'!$W$2:$X$13,2,0)</f>
        <v>SEPTIEMBRE</v>
      </c>
      <c r="Y189" s="11" t="str">
        <f t="shared" si="2"/>
        <v>3-1-1-01-07-00-0000-00</v>
      </c>
    </row>
    <row r="190" spans="1:25" hidden="1" x14ac:dyDescent="0.25">
      <c r="A190" s="11">
        <v>2018</v>
      </c>
      <c r="B190" s="11">
        <v>136</v>
      </c>
      <c r="C190" s="11">
        <v>1</v>
      </c>
      <c r="D190" s="1">
        <v>43101</v>
      </c>
      <c r="E190" s="1">
        <v>43465</v>
      </c>
      <c r="F190" s="1">
        <v>43465</v>
      </c>
      <c r="G190" s="11" t="s">
        <v>250</v>
      </c>
      <c r="H190" s="11" t="s">
        <v>251</v>
      </c>
      <c r="I190" s="11">
        <v>199</v>
      </c>
      <c r="J190" s="11">
        <v>179</v>
      </c>
      <c r="K190" s="1">
        <v>43391</v>
      </c>
      <c r="L190" s="11" t="s">
        <v>497</v>
      </c>
      <c r="M190" s="11">
        <v>1</v>
      </c>
      <c r="N190" s="11" t="s">
        <v>498</v>
      </c>
      <c r="O190" s="11">
        <v>37</v>
      </c>
      <c r="P190" s="1">
        <v>43392</v>
      </c>
      <c r="Q190" s="11" t="s">
        <v>820</v>
      </c>
      <c r="R190" s="11">
        <v>601700</v>
      </c>
      <c r="S190" s="11">
        <v>0</v>
      </c>
      <c r="T190" s="11">
        <v>0</v>
      </c>
      <c r="U190" s="11">
        <v>601700</v>
      </c>
      <c r="V190" s="11">
        <v>601700</v>
      </c>
      <c r="W190" s="11">
        <v>0</v>
      </c>
      <c r="X190" s="11" t="str">
        <f>VLOOKUP(MONTH(K190),'PLANO DISPONIBILIDADES 28-04-20'!$W$2:$X$13,2,0)</f>
        <v>OCTUBRE</v>
      </c>
      <c r="Y190" s="11" t="str">
        <f t="shared" si="2"/>
        <v>3-1-1-01-07-00-0000-00</v>
      </c>
    </row>
    <row r="191" spans="1:25" hidden="1" x14ac:dyDescent="0.25">
      <c r="A191" s="11">
        <v>2018</v>
      </c>
      <c r="B191" s="11">
        <v>136</v>
      </c>
      <c r="C191" s="11">
        <v>1</v>
      </c>
      <c r="D191" s="1">
        <v>43101</v>
      </c>
      <c r="E191" s="1">
        <v>43465</v>
      </c>
      <c r="F191" s="1">
        <v>43465</v>
      </c>
      <c r="G191" s="11" t="s">
        <v>250</v>
      </c>
      <c r="H191" s="11" t="s">
        <v>251</v>
      </c>
      <c r="I191" s="11">
        <v>214</v>
      </c>
      <c r="J191" s="11">
        <v>199</v>
      </c>
      <c r="K191" s="1">
        <v>43424</v>
      </c>
      <c r="L191" s="11" t="s">
        <v>497</v>
      </c>
      <c r="M191" s="11">
        <v>1</v>
      </c>
      <c r="N191" s="11" t="s">
        <v>498</v>
      </c>
      <c r="O191" s="11">
        <v>44</v>
      </c>
      <c r="P191" s="1">
        <v>43424</v>
      </c>
      <c r="Q191" s="11" t="s">
        <v>791</v>
      </c>
      <c r="R191" s="11">
        <v>659864</v>
      </c>
      <c r="S191" s="11">
        <v>0</v>
      </c>
      <c r="T191" s="11">
        <v>0</v>
      </c>
      <c r="U191" s="11">
        <v>659864</v>
      </c>
      <c r="V191" s="11">
        <v>659864</v>
      </c>
      <c r="W191" s="11">
        <v>0</v>
      </c>
      <c r="X191" s="11" t="str">
        <f>VLOOKUP(MONTH(K191),'PLANO DISPONIBILIDADES 28-04-20'!$W$2:$X$13,2,0)</f>
        <v>NOVIEMBRE</v>
      </c>
      <c r="Y191" s="11" t="str">
        <f t="shared" si="2"/>
        <v>3-1-1-01-07-00-0000-00</v>
      </c>
    </row>
    <row r="192" spans="1:25" hidden="1" x14ac:dyDescent="0.25">
      <c r="A192" s="11">
        <v>2018</v>
      </c>
      <c r="B192" s="11">
        <v>136</v>
      </c>
      <c r="C192" s="11">
        <v>1</v>
      </c>
      <c r="D192" s="1">
        <v>43101</v>
      </c>
      <c r="E192" s="1">
        <v>43465</v>
      </c>
      <c r="F192" s="1">
        <v>43465</v>
      </c>
      <c r="G192" s="11" t="s">
        <v>250</v>
      </c>
      <c r="H192" s="11" t="s">
        <v>251</v>
      </c>
      <c r="I192" s="11">
        <v>224</v>
      </c>
      <c r="J192" s="11">
        <v>207</v>
      </c>
      <c r="K192" s="1">
        <v>43441</v>
      </c>
      <c r="L192" s="11" t="s">
        <v>497</v>
      </c>
      <c r="M192" s="11">
        <v>1</v>
      </c>
      <c r="N192" s="11" t="s">
        <v>498</v>
      </c>
      <c r="O192" s="11">
        <v>47</v>
      </c>
      <c r="P192" s="1">
        <v>43441</v>
      </c>
      <c r="Q192" s="11" t="s">
        <v>860</v>
      </c>
      <c r="R192" s="11">
        <v>631785</v>
      </c>
      <c r="S192" s="11">
        <v>0</v>
      </c>
      <c r="T192" s="11">
        <v>0</v>
      </c>
      <c r="U192" s="11">
        <v>631785</v>
      </c>
      <c r="V192" s="11">
        <v>631785</v>
      </c>
      <c r="W192" s="11">
        <v>0</v>
      </c>
      <c r="X192" s="11" t="str">
        <f>VLOOKUP(MONTH(K192),'PLANO DISPONIBILIDADES 28-04-20'!$W$2:$X$13,2,0)</f>
        <v>DICIEMBRE</v>
      </c>
      <c r="Y192" s="11" t="str">
        <f t="shared" si="2"/>
        <v>3-1-1-01-07-00-0000-00</v>
      </c>
    </row>
    <row r="193" spans="1:25" hidden="1" x14ac:dyDescent="0.25">
      <c r="A193" s="11">
        <v>2018</v>
      </c>
      <c r="B193" s="11">
        <v>136</v>
      </c>
      <c r="C193" s="11">
        <v>1</v>
      </c>
      <c r="D193" s="1">
        <v>43101</v>
      </c>
      <c r="E193" s="1">
        <v>43465</v>
      </c>
      <c r="F193" s="1">
        <v>43465</v>
      </c>
      <c r="G193" s="11" t="s">
        <v>252</v>
      </c>
      <c r="H193" s="11" t="s">
        <v>253</v>
      </c>
      <c r="I193" s="11">
        <v>90</v>
      </c>
      <c r="J193" s="11">
        <v>19</v>
      </c>
      <c r="K193" s="1">
        <v>43122</v>
      </c>
      <c r="L193" s="11" t="s">
        <v>497</v>
      </c>
      <c r="M193" s="11">
        <v>1</v>
      </c>
      <c r="N193" s="11" t="s">
        <v>498</v>
      </c>
      <c r="O193" s="11">
        <v>1</v>
      </c>
      <c r="P193" s="1">
        <v>43122</v>
      </c>
      <c r="Q193" s="11" t="s">
        <v>242</v>
      </c>
      <c r="R193" s="11">
        <v>13445035</v>
      </c>
      <c r="S193" s="11">
        <v>0</v>
      </c>
      <c r="T193" s="11">
        <v>0</v>
      </c>
      <c r="U193" s="11">
        <v>13445035</v>
      </c>
      <c r="V193" s="11">
        <v>13445035</v>
      </c>
      <c r="W193" s="11">
        <v>0</v>
      </c>
      <c r="X193" s="11" t="str">
        <f>VLOOKUP(MONTH(K193),'PLANO DISPONIBILIDADES 28-04-20'!$W$2:$X$13,2,0)</f>
        <v>ENERO</v>
      </c>
      <c r="Y193" s="11" t="str">
        <f t="shared" si="2"/>
        <v>3-1-1-01-08-00-0000-00</v>
      </c>
    </row>
    <row r="194" spans="1:25" hidden="1" x14ac:dyDescent="0.25">
      <c r="A194" s="11">
        <v>2018</v>
      </c>
      <c r="B194" s="11">
        <v>136</v>
      </c>
      <c r="C194" s="11">
        <v>1</v>
      </c>
      <c r="D194" s="1">
        <v>43101</v>
      </c>
      <c r="E194" s="1">
        <v>43465</v>
      </c>
      <c r="F194" s="1">
        <v>43465</v>
      </c>
      <c r="G194" s="11" t="s">
        <v>252</v>
      </c>
      <c r="H194" s="11" t="s">
        <v>253</v>
      </c>
      <c r="I194" s="11">
        <v>111</v>
      </c>
      <c r="J194" s="11">
        <v>84</v>
      </c>
      <c r="K194" s="1">
        <v>43147</v>
      </c>
      <c r="L194" s="11" t="s">
        <v>497</v>
      </c>
      <c r="M194" s="11">
        <v>1</v>
      </c>
      <c r="N194" s="11" t="s">
        <v>498</v>
      </c>
      <c r="O194" s="11">
        <v>4</v>
      </c>
      <c r="P194" s="1">
        <v>43147</v>
      </c>
      <c r="Q194" s="11" t="s">
        <v>534</v>
      </c>
      <c r="R194" s="11">
        <v>10084852</v>
      </c>
      <c r="S194" s="11">
        <v>0</v>
      </c>
      <c r="T194" s="11">
        <v>0</v>
      </c>
      <c r="U194" s="11">
        <v>10084852</v>
      </c>
      <c r="V194" s="11">
        <v>10084852</v>
      </c>
      <c r="W194" s="11">
        <v>0</v>
      </c>
      <c r="X194" s="11" t="str">
        <f>VLOOKUP(MONTH(K194),'PLANO DISPONIBILIDADES 28-04-20'!$W$2:$X$13,2,0)</f>
        <v>FEBRERO</v>
      </c>
      <c r="Y194" s="11" t="str">
        <f t="shared" si="2"/>
        <v>3-1-1-01-08-00-0000-00</v>
      </c>
    </row>
    <row r="195" spans="1:25" hidden="1" x14ac:dyDescent="0.25">
      <c r="A195" s="11">
        <v>2018</v>
      </c>
      <c r="B195" s="11">
        <v>136</v>
      </c>
      <c r="C195" s="11">
        <v>1</v>
      </c>
      <c r="D195" s="1">
        <v>43101</v>
      </c>
      <c r="E195" s="1">
        <v>43465</v>
      </c>
      <c r="F195" s="1">
        <v>43465</v>
      </c>
      <c r="G195" s="11" t="s">
        <v>252</v>
      </c>
      <c r="H195" s="11" t="s">
        <v>253</v>
      </c>
      <c r="I195" s="11">
        <v>116</v>
      </c>
      <c r="J195" s="11">
        <v>92</v>
      </c>
      <c r="K195" s="1">
        <v>43174</v>
      </c>
      <c r="L195" s="11" t="s">
        <v>497</v>
      </c>
      <c r="M195" s="11">
        <v>1</v>
      </c>
      <c r="N195" s="11" t="s">
        <v>498</v>
      </c>
      <c r="O195" s="11">
        <v>11</v>
      </c>
      <c r="P195" s="1">
        <v>43174</v>
      </c>
      <c r="Q195" s="11" t="s">
        <v>588</v>
      </c>
      <c r="R195" s="11">
        <v>31505576</v>
      </c>
      <c r="S195" s="11">
        <v>0</v>
      </c>
      <c r="T195" s="11">
        <v>0</v>
      </c>
      <c r="U195" s="11">
        <v>31505576</v>
      </c>
      <c r="V195" s="11">
        <v>31505576</v>
      </c>
      <c r="W195" s="11">
        <v>0</v>
      </c>
      <c r="X195" s="11" t="str">
        <f>VLOOKUP(MONTH(K195),'PLANO DISPONIBILIDADES 28-04-20'!$W$2:$X$13,2,0)</f>
        <v>MARZO</v>
      </c>
      <c r="Y195" s="11" t="str">
        <f t="shared" ref="Y195:Y258" si="3">G195</f>
        <v>3-1-1-01-08-00-0000-00</v>
      </c>
    </row>
    <row r="196" spans="1:25" hidden="1" x14ac:dyDescent="0.25">
      <c r="A196" s="11">
        <v>2018</v>
      </c>
      <c r="B196" s="11">
        <v>136</v>
      </c>
      <c r="C196" s="11">
        <v>1</v>
      </c>
      <c r="D196" s="1">
        <v>43101</v>
      </c>
      <c r="E196" s="1">
        <v>43465</v>
      </c>
      <c r="F196" s="1">
        <v>43465</v>
      </c>
      <c r="G196" s="11" t="s">
        <v>252</v>
      </c>
      <c r="H196" s="11" t="s">
        <v>253</v>
      </c>
      <c r="I196" s="11">
        <v>123</v>
      </c>
      <c r="J196" s="11">
        <v>100</v>
      </c>
      <c r="K196" s="1">
        <v>43208</v>
      </c>
      <c r="L196" s="11" t="s">
        <v>497</v>
      </c>
      <c r="M196" s="11">
        <v>1</v>
      </c>
      <c r="N196" s="11" t="s">
        <v>498</v>
      </c>
      <c r="O196" s="11">
        <v>14</v>
      </c>
      <c r="P196" s="1">
        <v>43208</v>
      </c>
      <c r="Q196" s="11" t="s">
        <v>609</v>
      </c>
      <c r="R196" s="11">
        <v>27497214</v>
      </c>
      <c r="S196" s="11">
        <v>27497214</v>
      </c>
      <c r="T196" s="11">
        <v>0</v>
      </c>
      <c r="U196" s="11">
        <v>0</v>
      </c>
      <c r="V196" s="11">
        <v>0</v>
      </c>
      <c r="W196" s="11">
        <v>0</v>
      </c>
      <c r="X196" s="11" t="str">
        <f>VLOOKUP(MONTH(K196),'PLANO DISPONIBILIDADES 28-04-20'!$W$2:$X$13,2,0)</f>
        <v>ABRIL</v>
      </c>
      <c r="Y196" s="11" t="str">
        <f t="shared" si="3"/>
        <v>3-1-1-01-08-00-0000-00</v>
      </c>
    </row>
    <row r="197" spans="1:25" hidden="1" x14ac:dyDescent="0.25">
      <c r="A197" s="11">
        <v>2018</v>
      </c>
      <c r="B197" s="11">
        <v>136</v>
      </c>
      <c r="C197" s="11">
        <v>1</v>
      </c>
      <c r="D197" s="1">
        <v>43101</v>
      </c>
      <c r="E197" s="1">
        <v>43465</v>
      </c>
      <c r="F197" s="1">
        <v>43465</v>
      </c>
      <c r="G197" s="11" t="s">
        <v>252</v>
      </c>
      <c r="H197" s="11" t="s">
        <v>253</v>
      </c>
      <c r="I197" s="11">
        <v>124</v>
      </c>
      <c r="J197" s="11">
        <v>102</v>
      </c>
      <c r="K197" s="1">
        <v>43209</v>
      </c>
      <c r="L197" s="11" t="s">
        <v>497</v>
      </c>
      <c r="M197" s="11">
        <v>1</v>
      </c>
      <c r="N197" s="11" t="s">
        <v>498</v>
      </c>
      <c r="O197" s="11">
        <v>14</v>
      </c>
      <c r="P197" s="1">
        <v>43209</v>
      </c>
      <c r="Q197" s="11" t="s">
        <v>616</v>
      </c>
      <c r="R197" s="11">
        <v>27497214</v>
      </c>
      <c r="S197" s="11">
        <v>0</v>
      </c>
      <c r="T197" s="11">
        <v>0</v>
      </c>
      <c r="U197" s="11">
        <v>27497214</v>
      </c>
      <c r="V197" s="11">
        <v>27497214</v>
      </c>
      <c r="W197" s="11">
        <v>0</v>
      </c>
      <c r="X197" s="11" t="str">
        <f>VLOOKUP(MONTH(K197),'PLANO DISPONIBILIDADES 28-04-20'!$W$2:$X$13,2,0)</f>
        <v>ABRIL</v>
      </c>
      <c r="Y197" s="11" t="str">
        <f t="shared" si="3"/>
        <v>3-1-1-01-08-00-0000-00</v>
      </c>
    </row>
    <row r="198" spans="1:25" hidden="1" x14ac:dyDescent="0.25">
      <c r="A198" s="11">
        <v>2018</v>
      </c>
      <c r="B198" s="11">
        <v>136</v>
      </c>
      <c r="C198" s="11">
        <v>1</v>
      </c>
      <c r="D198" s="1">
        <v>43101</v>
      </c>
      <c r="E198" s="1">
        <v>43465</v>
      </c>
      <c r="F198" s="1">
        <v>43465</v>
      </c>
      <c r="G198" s="11" t="s">
        <v>252</v>
      </c>
      <c r="H198" s="11" t="s">
        <v>253</v>
      </c>
      <c r="I198" s="11">
        <v>131</v>
      </c>
      <c r="J198" s="11">
        <v>110</v>
      </c>
      <c r="K198" s="1">
        <v>43241</v>
      </c>
      <c r="L198" s="11" t="s">
        <v>497</v>
      </c>
      <c r="M198" s="11">
        <v>1</v>
      </c>
      <c r="N198" s="11" t="s">
        <v>498</v>
      </c>
      <c r="O198" s="11">
        <v>17</v>
      </c>
      <c r="P198" s="1">
        <v>43241</v>
      </c>
      <c r="Q198" s="11" t="s">
        <v>639</v>
      </c>
      <c r="R198" s="11">
        <v>18275752</v>
      </c>
      <c r="S198" s="11">
        <v>0</v>
      </c>
      <c r="T198" s="11">
        <v>0</v>
      </c>
      <c r="U198" s="11">
        <v>18275752</v>
      </c>
      <c r="V198" s="11">
        <v>18275752</v>
      </c>
      <c r="W198" s="11">
        <v>0</v>
      </c>
      <c r="X198" s="11" t="str">
        <f>VLOOKUP(MONTH(K198),'PLANO DISPONIBILIDADES 28-04-20'!$W$2:$X$13,2,0)</f>
        <v>MAYO</v>
      </c>
      <c r="Y198" s="11" t="str">
        <f t="shared" si="3"/>
        <v>3-1-1-01-08-00-0000-00</v>
      </c>
    </row>
    <row r="199" spans="1:25" hidden="1" x14ac:dyDescent="0.25">
      <c r="A199" s="11">
        <v>2018</v>
      </c>
      <c r="B199" s="11">
        <v>136</v>
      </c>
      <c r="C199" s="11">
        <v>1</v>
      </c>
      <c r="D199" s="1">
        <v>43101</v>
      </c>
      <c r="E199" s="1">
        <v>43465</v>
      </c>
      <c r="F199" s="1">
        <v>43465</v>
      </c>
      <c r="G199" s="11" t="s">
        <v>252</v>
      </c>
      <c r="H199" s="11" t="s">
        <v>253</v>
      </c>
      <c r="I199" s="11">
        <v>135</v>
      </c>
      <c r="J199" s="11">
        <v>118</v>
      </c>
      <c r="K199" s="1">
        <v>43259</v>
      </c>
      <c r="L199" s="11" t="s">
        <v>497</v>
      </c>
      <c r="M199" s="11">
        <v>1</v>
      </c>
      <c r="N199" s="11" t="s">
        <v>498</v>
      </c>
      <c r="O199" s="11">
        <v>21</v>
      </c>
      <c r="P199" s="1">
        <v>43259</v>
      </c>
      <c r="Q199" s="11" t="s">
        <v>657</v>
      </c>
      <c r="R199" s="11">
        <v>18604605</v>
      </c>
      <c r="S199" s="11">
        <v>0</v>
      </c>
      <c r="T199" s="11">
        <v>0</v>
      </c>
      <c r="U199" s="11">
        <v>18604605</v>
      </c>
      <c r="V199" s="11">
        <v>18604605</v>
      </c>
      <c r="W199" s="11">
        <v>0</v>
      </c>
      <c r="X199" s="11" t="str">
        <f>VLOOKUP(MONTH(K199),'PLANO DISPONIBILIDADES 28-04-20'!$W$2:$X$13,2,0)</f>
        <v>JUNIO</v>
      </c>
      <c r="Y199" s="11" t="str">
        <f t="shared" si="3"/>
        <v>3-1-1-01-08-00-0000-00</v>
      </c>
    </row>
    <row r="200" spans="1:25" hidden="1" x14ac:dyDescent="0.25">
      <c r="A200" s="11">
        <v>2018</v>
      </c>
      <c r="B200" s="11">
        <v>136</v>
      </c>
      <c r="C200" s="11">
        <v>1</v>
      </c>
      <c r="D200" s="1">
        <v>43101</v>
      </c>
      <c r="E200" s="1">
        <v>43465</v>
      </c>
      <c r="F200" s="1">
        <v>43465</v>
      </c>
      <c r="G200" s="11" t="s">
        <v>252</v>
      </c>
      <c r="H200" s="11" t="s">
        <v>253</v>
      </c>
      <c r="I200" s="11">
        <v>151</v>
      </c>
      <c r="J200" s="11">
        <v>126</v>
      </c>
      <c r="K200" s="1">
        <v>43298</v>
      </c>
      <c r="L200" s="11" t="s">
        <v>497</v>
      </c>
      <c r="M200" s="11">
        <v>1</v>
      </c>
      <c r="N200" s="11" t="s">
        <v>498</v>
      </c>
      <c r="O200" s="11">
        <v>24</v>
      </c>
      <c r="P200" s="1">
        <v>43298</v>
      </c>
      <c r="Q200" s="11" t="s">
        <v>693</v>
      </c>
      <c r="R200" s="11">
        <v>10986145</v>
      </c>
      <c r="S200" s="11">
        <v>0</v>
      </c>
      <c r="T200" s="11">
        <v>0</v>
      </c>
      <c r="U200" s="11">
        <v>10986145</v>
      </c>
      <c r="V200" s="11">
        <v>10986145</v>
      </c>
      <c r="W200" s="11">
        <v>0</v>
      </c>
      <c r="X200" s="11" t="str">
        <f>VLOOKUP(MONTH(K200),'PLANO DISPONIBILIDADES 28-04-20'!$W$2:$X$13,2,0)</f>
        <v>JULIO</v>
      </c>
      <c r="Y200" s="11" t="str">
        <f t="shared" si="3"/>
        <v>3-1-1-01-08-00-0000-00</v>
      </c>
    </row>
    <row r="201" spans="1:25" hidden="1" x14ac:dyDescent="0.25">
      <c r="A201" s="11">
        <v>2018</v>
      </c>
      <c r="B201" s="11">
        <v>136</v>
      </c>
      <c r="C201" s="11">
        <v>1</v>
      </c>
      <c r="D201" s="1">
        <v>43101</v>
      </c>
      <c r="E201" s="1">
        <v>43465</v>
      </c>
      <c r="F201" s="1">
        <v>43465</v>
      </c>
      <c r="G201" s="11" t="s">
        <v>252</v>
      </c>
      <c r="H201" s="11" t="s">
        <v>253</v>
      </c>
      <c r="I201" s="11">
        <v>168</v>
      </c>
      <c r="J201" s="11">
        <v>141</v>
      </c>
      <c r="K201" s="1">
        <v>43334</v>
      </c>
      <c r="L201" s="11" t="s">
        <v>497</v>
      </c>
      <c r="M201" s="11">
        <v>1</v>
      </c>
      <c r="N201" s="11" t="s">
        <v>498</v>
      </c>
      <c r="O201" s="11">
        <v>29</v>
      </c>
      <c r="P201" s="1">
        <v>43334</v>
      </c>
      <c r="Q201" s="11" t="s">
        <v>720</v>
      </c>
      <c r="R201" s="11">
        <v>14651119</v>
      </c>
      <c r="S201" s="11">
        <v>0</v>
      </c>
      <c r="T201" s="11">
        <v>0</v>
      </c>
      <c r="U201" s="11">
        <v>14651119</v>
      </c>
      <c r="V201" s="11">
        <v>14651119</v>
      </c>
      <c r="W201" s="11">
        <v>0</v>
      </c>
      <c r="X201" s="11" t="str">
        <f>VLOOKUP(MONTH(K201),'PLANO DISPONIBILIDADES 28-04-20'!$W$2:$X$13,2,0)</f>
        <v>AGOSTO</v>
      </c>
      <c r="Y201" s="11" t="str">
        <f t="shared" si="3"/>
        <v>3-1-1-01-08-00-0000-00</v>
      </c>
    </row>
    <row r="202" spans="1:25" hidden="1" x14ac:dyDescent="0.25">
      <c r="A202" s="11">
        <v>2018</v>
      </c>
      <c r="B202" s="11">
        <v>136</v>
      </c>
      <c r="C202" s="11">
        <v>1</v>
      </c>
      <c r="D202" s="1">
        <v>43101</v>
      </c>
      <c r="E202" s="1">
        <v>43465</v>
      </c>
      <c r="F202" s="1">
        <v>43465</v>
      </c>
      <c r="G202" s="11" t="s">
        <v>252</v>
      </c>
      <c r="H202" s="11" t="s">
        <v>253</v>
      </c>
      <c r="I202" s="11">
        <v>185</v>
      </c>
      <c r="J202" s="11">
        <v>161</v>
      </c>
      <c r="K202" s="1">
        <v>43361</v>
      </c>
      <c r="L202" s="11" t="s">
        <v>497</v>
      </c>
      <c r="M202" s="11">
        <v>1</v>
      </c>
      <c r="N202" s="11" t="s">
        <v>498</v>
      </c>
      <c r="O202" s="11">
        <v>33</v>
      </c>
      <c r="P202" s="1">
        <v>43361</v>
      </c>
      <c r="Q202" s="11" t="s">
        <v>776</v>
      </c>
      <c r="R202" s="11">
        <v>17288195</v>
      </c>
      <c r="S202" s="11">
        <v>0</v>
      </c>
      <c r="T202" s="11">
        <v>0</v>
      </c>
      <c r="U202" s="11">
        <v>17288195</v>
      </c>
      <c r="V202" s="11">
        <v>17288195</v>
      </c>
      <c r="W202" s="11">
        <v>0</v>
      </c>
      <c r="X202" s="11" t="str">
        <f>VLOOKUP(MONTH(K202),'PLANO DISPONIBILIDADES 28-04-20'!$W$2:$X$13,2,0)</f>
        <v>SEPTIEMBRE</v>
      </c>
      <c r="Y202" s="11" t="str">
        <f t="shared" si="3"/>
        <v>3-1-1-01-08-00-0000-00</v>
      </c>
    </row>
    <row r="203" spans="1:25" hidden="1" x14ac:dyDescent="0.25">
      <c r="A203" s="11">
        <v>2018</v>
      </c>
      <c r="B203" s="11">
        <v>136</v>
      </c>
      <c r="C203" s="11">
        <v>1</v>
      </c>
      <c r="D203" s="1">
        <v>43101</v>
      </c>
      <c r="E203" s="1">
        <v>43465</v>
      </c>
      <c r="F203" s="1">
        <v>43465</v>
      </c>
      <c r="G203" s="11" t="s">
        <v>252</v>
      </c>
      <c r="H203" s="11" t="s">
        <v>253</v>
      </c>
      <c r="I203" s="11">
        <v>199</v>
      </c>
      <c r="J203" s="11">
        <v>179</v>
      </c>
      <c r="K203" s="1">
        <v>43391</v>
      </c>
      <c r="L203" s="11" t="s">
        <v>497</v>
      </c>
      <c r="M203" s="11">
        <v>1</v>
      </c>
      <c r="N203" s="11" t="s">
        <v>498</v>
      </c>
      <c r="O203" s="11">
        <v>37</v>
      </c>
      <c r="P203" s="1">
        <v>43392</v>
      </c>
      <c r="Q203" s="11" t="s">
        <v>820</v>
      </c>
      <c r="R203" s="11">
        <v>8521332</v>
      </c>
      <c r="S203" s="11">
        <v>0</v>
      </c>
      <c r="T203" s="11">
        <v>0</v>
      </c>
      <c r="U203" s="11">
        <v>8521332</v>
      </c>
      <c r="V203" s="11">
        <v>8521332</v>
      </c>
      <c r="W203" s="11">
        <v>0</v>
      </c>
      <c r="X203" s="11" t="str">
        <f>VLOOKUP(MONTH(K203),'PLANO DISPONIBILIDADES 28-04-20'!$W$2:$X$13,2,0)</f>
        <v>OCTUBRE</v>
      </c>
      <c r="Y203" s="11" t="str">
        <f t="shared" si="3"/>
        <v>3-1-1-01-08-00-0000-00</v>
      </c>
    </row>
    <row r="204" spans="1:25" hidden="1" x14ac:dyDescent="0.25">
      <c r="A204" s="11">
        <v>2018</v>
      </c>
      <c r="B204" s="11">
        <v>136</v>
      </c>
      <c r="C204" s="11">
        <v>1</v>
      </c>
      <c r="D204" s="1">
        <v>43101</v>
      </c>
      <c r="E204" s="1">
        <v>43465</v>
      </c>
      <c r="F204" s="1">
        <v>43465</v>
      </c>
      <c r="G204" s="11" t="s">
        <v>252</v>
      </c>
      <c r="H204" s="11" t="s">
        <v>253</v>
      </c>
      <c r="I204" s="11">
        <v>214</v>
      </c>
      <c r="J204" s="11">
        <v>199</v>
      </c>
      <c r="K204" s="1">
        <v>43424</v>
      </c>
      <c r="L204" s="11" t="s">
        <v>497</v>
      </c>
      <c r="M204" s="11">
        <v>1</v>
      </c>
      <c r="N204" s="11" t="s">
        <v>498</v>
      </c>
      <c r="O204" s="11">
        <v>44</v>
      </c>
      <c r="P204" s="1">
        <v>43424</v>
      </c>
      <c r="Q204" s="11" t="s">
        <v>791</v>
      </c>
      <c r="R204" s="11">
        <v>19466809</v>
      </c>
      <c r="S204" s="11">
        <v>0</v>
      </c>
      <c r="T204" s="11">
        <v>0</v>
      </c>
      <c r="U204" s="11">
        <v>19466809</v>
      </c>
      <c r="V204" s="11">
        <v>19466809</v>
      </c>
      <c r="W204" s="11">
        <v>0</v>
      </c>
      <c r="X204" s="11" t="str">
        <f>VLOOKUP(MONTH(K204),'PLANO DISPONIBILIDADES 28-04-20'!$W$2:$X$13,2,0)</f>
        <v>NOVIEMBRE</v>
      </c>
      <c r="Y204" s="11" t="str">
        <f t="shared" si="3"/>
        <v>3-1-1-01-08-00-0000-00</v>
      </c>
    </row>
    <row r="205" spans="1:25" hidden="1" x14ac:dyDescent="0.25">
      <c r="A205" s="11">
        <v>2018</v>
      </c>
      <c r="B205" s="11">
        <v>136</v>
      </c>
      <c r="C205" s="11">
        <v>1</v>
      </c>
      <c r="D205" s="1">
        <v>43101</v>
      </c>
      <c r="E205" s="1">
        <v>43465</v>
      </c>
      <c r="F205" s="1">
        <v>43465</v>
      </c>
      <c r="G205" s="11" t="s">
        <v>252</v>
      </c>
      <c r="H205" s="11" t="s">
        <v>253</v>
      </c>
      <c r="I205" s="11">
        <v>224</v>
      </c>
      <c r="J205" s="11">
        <v>207</v>
      </c>
      <c r="K205" s="1">
        <v>43441</v>
      </c>
      <c r="L205" s="11" t="s">
        <v>497</v>
      </c>
      <c r="M205" s="11">
        <v>1</v>
      </c>
      <c r="N205" s="11" t="s">
        <v>498</v>
      </c>
      <c r="O205" s="11">
        <v>47</v>
      </c>
      <c r="P205" s="1">
        <v>43441</v>
      </c>
      <c r="Q205" s="11" t="s">
        <v>860</v>
      </c>
      <c r="R205" s="11">
        <v>8338221</v>
      </c>
      <c r="S205" s="11">
        <v>0</v>
      </c>
      <c r="T205" s="11">
        <v>0</v>
      </c>
      <c r="U205" s="11">
        <v>8338221</v>
      </c>
      <c r="V205" s="11">
        <v>8338221</v>
      </c>
      <c r="W205" s="11">
        <v>0</v>
      </c>
      <c r="X205" s="11" t="str">
        <f>VLOOKUP(MONTH(K205),'PLANO DISPONIBILIDADES 28-04-20'!$W$2:$X$13,2,0)</f>
        <v>DICIEMBRE</v>
      </c>
      <c r="Y205" s="11" t="str">
        <f t="shared" si="3"/>
        <v>3-1-1-01-08-00-0000-00</v>
      </c>
    </row>
    <row r="206" spans="1:25" hidden="1" x14ac:dyDescent="0.25">
      <c r="A206" s="11">
        <v>2018</v>
      </c>
      <c r="B206" s="11">
        <v>136</v>
      </c>
      <c r="C206" s="11">
        <v>1</v>
      </c>
      <c r="D206" s="1">
        <v>43101</v>
      </c>
      <c r="E206" s="1">
        <v>43465</v>
      </c>
      <c r="F206" s="1">
        <v>43465</v>
      </c>
      <c r="G206" s="11" t="s">
        <v>610</v>
      </c>
      <c r="H206" s="11" t="s">
        <v>611</v>
      </c>
      <c r="I206" s="11">
        <v>123</v>
      </c>
      <c r="J206" s="11">
        <v>100</v>
      </c>
      <c r="K206" s="1">
        <v>43208</v>
      </c>
      <c r="L206" s="11" t="s">
        <v>497</v>
      </c>
      <c r="M206" s="11">
        <v>1</v>
      </c>
      <c r="N206" s="11" t="s">
        <v>498</v>
      </c>
      <c r="O206" s="11">
        <v>14</v>
      </c>
      <c r="P206" s="1">
        <v>43208</v>
      </c>
      <c r="Q206" s="11" t="s">
        <v>609</v>
      </c>
      <c r="R206" s="11">
        <v>3699196</v>
      </c>
      <c r="S206" s="11">
        <v>3699196</v>
      </c>
      <c r="T206" s="11">
        <v>0</v>
      </c>
      <c r="U206" s="11">
        <v>0</v>
      </c>
      <c r="V206" s="11">
        <v>0</v>
      </c>
      <c r="W206" s="11">
        <v>0</v>
      </c>
      <c r="X206" s="11" t="str">
        <f>VLOOKUP(MONTH(K206),'PLANO DISPONIBILIDADES 28-04-20'!$W$2:$X$13,2,0)</f>
        <v>ABRIL</v>
      </c>
      <c r="Y206" s="11" t="str">
        <f t="shared" si="3"/>
        <v>3-1-1-01-11-00-0000-00</v>
      </c>
    </row>
    <row r="207" spans="1:25" hidden="1" x14ac:dyDescent="0.25">
      <c r="A207" s="11">
        <v>2018</v>
      </c>
      <c r="B207" s="11">
        <v>136</v>
      </c>
      <c r="C207" s="11">
        <v>1</v>
      </c>
      <c r="D207" s="1">
        <v>43101</v>
      </c>
      <c r="E207" s="1">
        <v>43465</v>
      </c>
      <c r="F207" s="1">
        <v>43465</v>
      </c>
      <c r="G207" s="11" t="s">
        <v>610</v>
      </c>
      <c r="H207" s="11" t="s">
        <v>611</v>
      </c>
      <c r="I207" s="11">
        <v>131</v>
      </c>
      <c r="J207" s="11">
        <v>110</v>
      </c>
      <c r="K207" s="1">
        <v>43241</v>
      </c>
      <c r="L207" s="11" t="s">
        <v>497</v>
      </c>
      <c r="M207" s="11">
        <v>1</v>
      </c>
      <c r="N207" s="11" t="s">
        <v>498</v>
      </c>
      <c r="O207" s="11">
        <v>17</v>
      </c>
      <c r="P207" s="1">
        <v>43241</v>
      </c>
      <c r="Q207" s="11" t="s">
        <v>639</v>
      </c>
      <c r="R207" s="11">
        <v>3699196</v>
      </c>
      <c r="S207" s="11">
        <v>0</v>
      </c>
      <c r="T207" s="11">
        <v>0</v>
      </c>
      <c r="U207" s="11">
        <v>3699196</v>
      </c>
      <c r="V207" s="11">
        <v>3699196</v>
      </c>
      <c r="W207" s="11">
        <v>0</v>
      </c>
      <c r="X207" s="11" t="str">
        <f>VLOOKUP(MONTH(K207),'PLANO DISPONIBILIDADES 28-04-20'!$W$2:$X$13,2,0)</f>
        <v>MAYO</v>
      </c>
      <c r="Y207" s="11" t="str">
        <f t="shared" si="3"/>
        <v>3-1-1-01-11-00-0000-00</v>
      </c>
    </row>
    <row r="208" spans="1:25" hidden="1" x14ac:dyDescent="0.25">
      <c r="A208" s="11">
        <v>2018</v>
      </c>
      <c r="B208" s="11">
        <v>136</v>
      </c>
      <c r="C208" s="11">
        <v>1</v>
      </c>
      <c r="D208" s="1">
        <v>43101</v>
      </c>
      <c r="E208" s="1">
        <v>43465</v>
      </c>
      <c r="F208" s="1">
        <v>43465</v>
      </c>
      <c r="G208" s="11" t="s">
        <v>610</v>
      </c>
      <c r="H208" s="11" t="s">
        <v>611</v>
      </c>
      <c r="I208" s="11">
        <v>135</v>
      </c>
      <c r="J208" s="11">
        <v>118</v>
      </c>
      <c r="K208" s="1">
        <v>43259</v>
      </c>
      <c r="L208" s="11" t="s">
        <v>497</v>
      </c>
      <c r="M208" s="11">
        <v>1</v>
      </c>
      <c r="N208" s="11" t="s">
        <v>498</v>
      </c>
      <c r="O208" s="11">
        <v>21</v>
      </c>
      <c r="P208" s="1">
        <v>43259</v>
      </c>
      <c r="Q208" s="11" t="s">
        <v>657</v>
      </c>
      <c r="R208" s="11">
        <v>922509431</v>
      </c>
      <c r="S208" s="11">
        <v>0</v>
      </c>
      <c r="T208" s="11">
        <v>0</v>
      </c>
      <c r="U208" s="11">
        <v>922509431</v>
      </c>
      <c r="V208" s="11">
        <v>922509431</v>
      </c>
      <c r="W208" s="11">
        <v>0</v>
      </c>
      <c r="X208" s="11" t="str">
        <f>VLOOKUP(MONTH(K208),'PLANO DISPONIBILIDADES 28-04-20'!$W$2:$X$13,2,0)</f>
        <v>JUNIO</v>
      </c>
      <c r="Y208" s="11" t="str">
        <f t="shared" si="3"/>
        <v>3-1-1-01-11-00-0000-00</v>
      </c>
    </row>
    <row r="209" spans="1:25" hidden="1" x14ac:dyDescent="0.25">
      <c r="A209" s="11">
        <v>2018</v>
      </c>
      <c r="B209" s="11">
        <v>136</v>
      </c>
      <c r="C209" s="11">
        <v>1</v>
      </c>
      <c r="D209" s="1">
        <v>43101</v>
      </c>
      <c r="E209" s="1">
        <v>43465</v>
      </c>
      <c r="F209" s="1">
        <v>43465</v>
      </c>
      <c r="G209" s="11" t="s">
        <v>610</v>
      </c>
      <c r="H209" s="11" t="s">
        <v>611</v>
      </c>
      <c r="I209" s="11">
        <v>151</v>
      </c>
      <c r="J209" s="11">
        <v>126</v>
      </c>
      <c r="K209" s="1">
        <v>43298</v>
      </c>
      <c r="L209" s="11" t="s">
        <v>497</v>
      </c>
      <c r="M209" s="11">
        <v>1</v>
      </c>
      <c r="N209" s="11" t="s">
        <v>498</v>
      </c>
      <c r="O209" s="11">
        <v>24</v>
      </c>
      <c r="P209" s="1">
        <v>43298</v>
      </c>
      <c r="Q209" s="11" t="s">
        <v>693</v>
      </c>
      <c r="R209" s="11">
        <v>276297</v>
      </c>
      <c r="S209" s="11">
        <v>0</v>
      </c>
      <c r="T209" s="11">
        <v>0</v>
      </c>
      <c r="U209" s="11">
        <v>276297</v>
      </c>
      <c r="V209" s="11">
        <v>276297</v>
      </c>
      <c r="W209" s="11">
        <v>0</v>
      </c>
      <c r="X209" s="11" t="str">
        <f>VLOOKUP(MONTH(K209),'PLANO DISPONIBILIDADES 28-04-20'!$W$2:$X$13,2,0)</f>
        <v>JULIO</v>
      </c>
      <c r="Y209" s="11" t="str">
        <f t="shared" si="3"/>
        <v>3-1-1-01-11-00-0000-00</v>
      </c>
    </row>
    <row r="210" spans="1:25" hidden="1" x14ac:dyDescent="0.25">
      <c r="A210" s="11">
        <v>2018</v>
      </c>
      <c r="B210" s="11">
        <v>136</v>
      </c>
      <c r="C210" s="11">
        <v>1</v>
      </c>
      <c r="D210" s="1">
        <v>43101</v>
      </c>
      <c r="E210" s="1">
        <v>43465</v>
      </c>
      <c r="F210" s="1">
        <v>43465</v>
      </c>
      <c r="G210" s="11" t="s">
        <v>610</v>
      </c>
      <c r="H210" s="11" t="s">
        <v>611</v>
      </c>
      <c r="I210" s="11">
        <v>199</v>
      </c>
      <c r="J210" s="11">
        <v>179</v>
      </c>
      <c r="K210" s="1">
        <v>43391</v>
      </c>
      <c r="L210" s="11" t="s">
        <v>497</v>
      </c>
      <c r="M210" s="11">
        <v>1</v>
      </c>
      <c r="N210" s="11" t="s">
        <v>498</v>
      </c>
      <c r="O210" s="11">
        <v>37</v>
      </c>
      <c r="P210" s="1">
        <v>43392</v>
      </c>
      <c r="Q210" s="11" t="s">
        <v>820</v>
      </c>
      <c r="R210" s="11">
        <v>1157958</v>
      </c>
      <c r="S210" s="11">
        <v>0</v>
      </c>
      <c r="T210" s="11">
        <v>0</v>
      </c>
      <c r="U210" s="11">
        <v>1157958</v>
      </c>
      <c r="V210" s="11">
        <v>1157958</v>
      </c>
      <c r="W210" s="11">
        <v>0</v>
      </c>
      <c r="X210" s="11" t="str">
        <f>VLOOKUP(MONTH(K210),'PLANO DISPONIBILIDADES 28-04-20'!$W$2:$X$13,2,0)</f>
        <v>OCTUBRE</v>
      </c>
      <c r="Y210" s="11" t="str">
        <f t="shared" si="3"/>
        <v>3-1-1-01-11-00-0000-00</v>
      </c>
    </row>
    <row r="211" spans="1:25" hidden="1" x14ac:dyDescent="0.25">
      <c r="A211" s="11">
        <v>2018</v>
      </c>
      <c r="B211" s="11">
        <v>136</v>
      </c>
      <c r="C211" s="11">
        <v>1</v>
      </c>
      <c r="D211" s="1">
        <v>43101</v>
      </c>
      <c r="E211" s="1">
        <v>43465</v>
      </c>
      <c r="F211" s="1">
        <v>43465</v>
      </c>
      <c r="G211" s="11" t="s">
        <v>517</v>
      </c>
      <c r="H211" s="11" t="s">
        <v>518</v>
      </c>
      <c r="I211" s="11">
        <v>111</v>
      </c>
      <c r="J211" s="11">
        <v>84</v>
      </c>
      <c r="K211" s="1">
        <v>43147</v>
      </c>
      <c r="L211" s="11" t="s">
        <v>497</v>
      </c>
      <c r="M211" s="11">
        <v>1</v>
      </c>
      <c r="N211" s="11" t="s">
        <v>498</v>
      </c>
      <c r="O211" s="11">
        <v>4</v>
      </c>
      <c r="P211" s="1">
        <v>43147</v>
      </c>
      <c r="Q211" s="11" t="s">
        <v>534</v>
      </c>
      <c r="R211" s="11">
        <v>5040894</v>
      </c>
      <c r="S211" s="11">
        <v>0</v>
      </c>
      <c r="T211" s="11">
        <v>0</v>
      </c>
      <c r="U211" s="11">
        <v>5040894</v>
      </c>
      <c r="V211" s="11">
        <v>5040894</v>
      </c>
      <c r="W211" s="11">
        <v>0</v>
      </c>
      <c r="X211" s="11" t="str">
        <f>VLOOKUP(MONTH(K211),'PLANO DISPONIBILIDADES 28-04-20'!$W$2:$X$13,2,0)</f>
        <v>FEBRERO</v>
      </c>
      <c r="Y211" s="11" t="str">
        <f t="shared" si="3"/>
        <v>3-1-1-01-13-00-0000-00</v>
      </c>
    </row>
    <row r="212" spans="1:25" hidden="1" x14ac:dyDescent="0.25">
      <c r="A212" s="11">
        <v>2018</v>
      </c>
      <c r="B212" s="11">
        <v>136</v>
      </c>
      <c r="C212" s="11">
        <v>1</v>
      </c>
      <c r="D212" s="1">
        <v>43101</v>
      </c>
      <c r="E212" s="1">
        <v>43465</v>
      </c>
      <c r="F212" s="1">
        <v>43465</v>
      </c>
      <c r="G212" s="11" t="s">
        <v>517</v>
      </c>
      <c r="H212" s="11" t="s">
        <v>518</v>
      </c>
      <c r="I212" s="11">
        <v>123</v>
      </c>
      <c r="J212" s="11">
        <v>100</v>
      </c>
      <c r="K212" s="1">
        <v>43208</v>
      </c>
      <c r="L212" s="11" t="s">
        <v>497</v>
      </c>
      <c r="M212" s="11">
        <v>1</v>
      </c>
      <c r="N212" s="11" t="s">
        <v>498</v>
      </c>
      <c r="O212" s="11">
        <v>14</v>
      </c>
      <c r="P212" s="1">
        <v>43208</v>
      </c>
      <c r="Q212" s="11" t="s">
        <v>609</v>
      </c>
      <c r="R212" s="11">
        <v>1676619</v>
      </c>
      <c r="S212" s="11">
        <v>1676619</v>
      </c>
      <c r="T212" s="11">
        <v>0</v>
      </c>
      <c r="U212" s="11">
        <v>0</v>
      </c>
      <c r="V212" s="11">
        <v>0</v>
      </c>
      <c r="W212" s="11">
        <v>0</v>
      </c>
      <c r="X212" s="11" t="str">
        <f>VLOOKUP(MONTH(K212),'PLANO DISPONIBILIDADES 28-04-20'!$W$2:$X$13,2,0)</f>
        <v>ABRIL</v>
      </c>
      <c r="Y212" s="11" t="str">
        <f t="shared" si="3"/>
        <v>3-1-1-01-13-00-0000-00</v>
      </c>
    </row>
    <row r="213" spans="1:25" hidden="1" x14ac:dyDescent="0.25">
      <c r="A213" s="11">
        <v>2018</v>
      </c>
      <c r="B213" s="11">
        <v>136</v>
      </c>
      <c r="C213" s="11">
        <v>1</v>
      </c>
      <c r="D213" s="1">
        <v>43101</v>
      </c>
      <c r="E213" s="1">
        <v>43465</v>
      </c>
      <c r="F213" s="1">
        <v>43465</v>
      </c>
      <c r="G213" s="11" t="s">
        <v>517</v>
      </c>
      <c r="H213" s="11" t="s">
        <v>518</v>
      </c>
      <c r="I213" s="11">
        <v>131</v>
      </c>
      <c r="J213" s="11">
        <v>110</v>
      </c>
      <c r="K213" s="1">
        <v>43241</v>
      </c>
      <c r="L213" s="11" t="s">
        <v>497</v>
      </c>
      <c r="M213" s="11">
        <v>1</v>
      </c>
      <c r="N213" s="11" t="s">
        <v>498</v>
      </c>
      <c r="O213" s="11">
        <v>17</v>
      </c>
      <c r="P213" s="1">
        <v>43241</v>
      </c>
      <c r="Q213" s="11" t="s">
        <v>639</v>
      </c>
      <c r="R213" s="11">
        <v>1725132</v>
      </c>
      <c r="S213" s="11">
        <v>0</v>
      </c>
      <c r="T213" s="11">
        <v>0</v>
      </c>
      <c r="U213" s="11">
        <v>1725132</v>
      </c>
      <c r="V213" s="11">
        <v>1725132</v>
      </c>
      <c r="W213" s="11">
        <v>0</v>
      </c>
      <c r="X213" s="11" t="str">
        <f>VLOOKUP(MONTH(K213),'PLANO DISPONIBILIDADES 28-04-20'!$W$2:$X$13,2,0)</f>
        <v>MAYO</v>
      </c>
      <c r="Y213" s="11" t="str">
        <f t="shared" si="3"/>
        <v>3-1-1-01-13-00-0000-00</v>
      </c>
    </row>
    <row r="214" spans="1:25" hidden="1" x14ac:dyDescent="0.25">
      <c r="A214" s="11">
        <v>2018</v>
      </c>
      <c r="B214" s="11">
        <v>136</v>
      </c>
      <c r="C214" s="11">
        <v>1</v>
      </c>
      <c r="D214" s="1">
        <v>43101</v>
      </c>
      <c r="E214" s="1">
        <v>43465</v>
      </c>
      <c r="F214" s="1">
        <v>43465</v>
      </c>
      <c r="G214" s="11" t="s">
        <v>517</v>
      </c>
      <c r="H214" s="11" t="s">
        <v>518</v>
      </c>
      <c r="I214" s="11">
        <v>185</v>
      </c>
      <c r="J214" s="11">
        <v>161</v>
      </c>
      <c r="K214" s="1">
        <v>43361</v>
      </c>
      <c r="L214" s="11" t="s">
        <v>497</v>
      </c>
      <c r="M214" s="11">
        <v>1</v>
      </c>
      <c r="N214" s="11" t="s">
        <v>498</v>
      </c>
      <c r="O214" s="11">
        <v>33</v>
      </c>
      <c r="P214" s="1">
        <v>43361</v>
      </c>
      <c r="Q214" s="11" t="s">
        <v>776</v>
      </c>
      <c r="R214" s="11">
        <v>6937001</v>
      </c>
      <c r="S214" s="11">
        <v>0</v>
      </c>
      <c r="T214" s="11">
        <v>0</v>
      </c>
      <c r="U214" s="11">
        <v>6937001</v>
      </c>
      <c r="V214" s="11">
        <v>6937001</v>
      </c>
      <c r="W214" s="11">
        <v>0</v>
      </c>
      <c r="X214" s="11" t="str">
        <f>VLOOKUP(MONTH(K214),'PLANO DISPONIBILIDADES 28-04-20'!$W$2:$X$13,2,0)</f>
        <v>SEPTIEMBRE</v>
      </c>
      <c r="Y214" s="11" t="str">
        <f t="shared" si="3"/>
        <v>3-1-1-01-13-00-0000-00</v>
      </c>
    </row>
    <row r="215" spans="1:25" hidden="1" x14ac:dyDescent="0.25">
      <c r="A215" s="11">
        <v>2018</v>
      </c>
      <c r="B215" s="11">
        <v>136</v>
      </c>
      <c r="C215" s="11">
        <v>1</v>
      </c>
      <c r="D215" s="1">
        <v>43101</v>
      </c>
      <c r="E215" s="1">
        <v>43465</v>
      </c>
      <c r="F215" s="1">
        <v>43465</v>
      </c>
      <c r="G215" s="11" t="s">
        <v>517</v>
      </c>
      <c r="H215" s="11" t="s">
        <v>518</v>
      </c>
      <c r="I215" s="11">
        <v>199</v>
      </c>
      <c r="J215" s="11">
        <v>179</v>
      </c>
      <c r="K215" s="1">
        <v>43391</v>
      </c>
      <c r="L215" s="11" t="s">
        <v>497</v>
      </c>
      <c r="M215" s="11">
        <v>1</v>
      </c>
      <c r="N215" s="11" t="s">
        <v>498</v>
      </c>
      <c r="O215" s="11">
        <v>37</v>
      </c>
      <c r="P215" s="1">
        <v>43392</v>
      </c>
      <c r="Q215" s="11" t="s">
        <v>820</v>
      </c>
      <c r="R215" s="11">
        <v>2171792</v>
      </c>
      <c r="S215" s="11">
        <v>0</v>
      </c>
      <c r="T215" s="11">
        <v>0</v>
      </c>
      <c r="U215" s="11">
        <v>2171792</v>
      </c>
      <c r="V215" s="11">
        <v>2171792</v>
      </c>
      <c r="W215" s="11">
        <v>0</v>
      </c>
      <c r="X215" s="11" t="str">
        <f>VLOOKUP(MONTH(K215),'PLANO DISPONIBILIDADES 28-04-20'!$W$2:$X$13,2,0)</f>
        <v>OCTUBRE</v>
      </c>
      <c r="Y215" s="11" t="str">
        <f t="shared" si="3"/>
        <v>3-1-1-01-13-00-0000-00</v>
      </c>
    </row>
    <row r="216" spans="1:25" hidden="1" x14ac:dyDescent="0.25">
      <c r="A216" s="11">
        <v>2018</v>
      </c>
      <c r="B216" s="11">
        <v>136</v>
      </c>
      <c r="C216" s="11">
        <v>1</v>
      </c>
      <c r="D216" s="1">
        <v>43101</v>
      </c>
      <c r="E216" s="1">
        <v>43465</v>
      </c>
      <c r="F216" s="1">
        <v>43465</v>
      </c>
      <c r="G216" s="11" t="s">
        <v>517</v>
      </c>
      <c r="H216" s="11" t="s">
        <v>518</v>
      </c>
      <c r="I216" s="11">
        <v>224</v>
      </c>
      <c r="J216" s="11">
        <v>207</v>
      </c>
      <c r="K216" s="1">
        <v>43441</v>
      </c>
      <c r="L216" s="11" t="s">
        <v>497</v>
      </c>
      <c r="M216" s="11">
        <v>1</v>
      </c>
      <c r="N216" s="11" t="s">
        <v>498</v>
      </c>
      <c r="O216" s="11">
        <v>47</v>
      </c>
      <c r="P216" s="1">
        <v>43441</v>
      </c>
      <c r="Q216" s="11" t="s">
        <v>860</v>
      </c>
      <c r="R216" s="11">
        <v>844020649</v>
      </c>
      <c r="S216" s="11">
        <v>0</v>
      </c>
      <c r="T216" s="11">
        <v>0</v>
      </c>
      <c r="U216" s="11">
        <v>844020649</v>
      </c>
      <c r="V216" s="11">
        <v>844020649</v>
      </c>
      <c r="W216" s="11">
        <v>0</v>
      </c>
      <c r="X216" s="11" t="str">
        <f>VLOOKUP(MONTH(K216),'PLANO DISPONIBILIDADES 28-04-20'!$W$2:$X$13,2,0)</f>
        <v>DICIEMBRE</v>
      </c>
      <c r="Y216" s="11" t="str">
        <f t="shared" si="3"/>
        <v>3-1-1-01-13-00-0000-00</v>
      </c>
    </row>
    <row r="217" spans="1:25" hidden="1" x14ac:dyDescent="0.25">
      <c r="A217" s="11">
        <v>2018</v>
      </c>
      <c r="B217" s="11">
        <v>136</v>
      </c>
      <c r="C217" s="11">
        <v>1</v>
      </c>
      <c r="D217" s="1">
        <v>43101</v>
      </c>
      <c r="E217" s="1">
        <v>43465</v>
      </c>
      <c r="F217" s="1">
        <v>43465</v>
      </c>
      <c r="G217" s="11" t="s">
        <v>254</v>
      </c>
      <c r="H217" s="11" t="s">
        <v>255</v>
      </c>
      <c r="I217" s="11">
        <v>90</v>
      </c>
      <c r="J217" s="11">
        <v>19</v>
      </c>
      <c r="K217" s="1">
        <v>43122</v>
      </c>
      <c r="L217" s="11" t="s">
        <v>497</v>
      </c>
      <c r="M217" s="11">
        <v>1</v>
      </c>
      <c r="N217" s="11" t="s">
        <v>498</v>
      </c>
      <c r="O217" s="11">
        <v>1</v>
      </c>
      <c r="P217" s="1">
        <v>43122</v>
      </c>
      <c r="Q217" s="11" t="s">
        <v>242</v>
      </c>
      <c r="R217" s="11">
        <v>3109708</v>
      </c>
      <c r="S217" s="11">
        <v>0</v>
      </c>
      <c r="T217" s="11">
        <v>0</v>
      </c>
      <c r="U217" s="11">
        <v>3109708</v>
      </c>
      <c r="V217" s="11">
        <v>3109708</v>
      </c>
      <c r="W217" s="11">
        <v>0</v>
      </c>
      <c r="X217" s="11" t="str">
        <f>VLOOKUP(MONTH(K217),'PLANO DISPONIBILIDADES 28-04-20'!$W$2:$X$13,2,0)</f>
        <v>ENERO</v>
      </c>
      <c r="Y217" s="11" t="str">
        <f t="shared" si="3"/>
        <v>3-1-1-01-14-00-0000-00</v>
      </c>
    </row>
    <row r="218" spans="1:25" hidden="1" x14ac:dyDescent="0.25">
      <c r="A218" s="11">
        <v>2018</v>
      </c>
      <c r="B218" s="11">
        <v>136</v>
      </c>
      <c r="C218" s="11">
        <v>1</v>
      </c>
      <c r="D218" s="1">
        <v>43101</v>
      </c>
      <c r="E218" s="1">
        <v>43465</v>
      </c>
      <c r="F218" s="1">
        <v>43465</v>
      </c>
      <c r="G218" s="11" t="s">
        <v>254</v>
      </c>
      <c r="H218" s="11" t="s">
        <v>255</v>
      </c>
      <c r="I218" s="11">
        <v>111</v>
      </c>
      <c r="J218" s="11">
        <v>84</v>
      </c>
      <c r="K218" s="1">
        <v>43147</v>
      </c>
      <c r="L218" s="11" t="s">
        <v>497</v>
      </c>
      <c r="M218" s="11">
        <v>1</v>
      </c>
      <c r="N218" s="11" t="s">
        <v>498</v>
      </c>
      <c r="O218" s="11">
        <v>4</v>
      </c>
      <c r="P218" s="1">
        <v>43147</v>
      </c>
      <c r="Q218" s="11" t="s">
        <v>534</v>
      </c>
      <c r="R218" s="11">
        <v>17593516</v>
      </c>
      <c r="S218" s="11">
        <v>0</v>
      </c>
      <c r="T218" s="11">
        <v>0</v>
      </c>
      <c r="U218" s="11">
        <v>17593516</v>
      </c>
      <c r="V218" s="11">
        <v>17593516</v>
      </c>
      <c r="W218" s="11">
        <v>0</v>
      </c>
      <c r="X218" s="11" t="str">
        <f>VLOOKUP(MONTH(K218),'PLANO DISPONIBILIDADES 28-04-20'!$W$2:$X$13,2,0)</f>
        <v>FEBRERO</v>
      </c>
      <c r="Y218" s="11" t="str">
        <f t="shared" si="3"/>
        <v>3-1-1-01-14-00-0000-00</v>
      </c>
    </row>
    <row r="219" spans="1:25" hidden="1" x14ac:dyDescent="0.25">
      <c r="A219" s="11">
        <v>2018</v>
      </c>
      <c r="B219" s="11">
        <v>136</v>
      </c>
      <c r="C219" s="11">
        <v>1</v>
      </c>
      <c r="D219" s="1">
        <v>43101</v>
      </c>
      <c r="E219" s="1">
        <v>43465</v>
      </c>
      <c r="F219" s="1">
        <v>43465</v>
      </c>
      <c r="G219" s="11" t="s">
        <v>254</v>
      </c>
      <c r="H219" s="11" t="s">
        <v>255</v>
      </c>
      <c r="I219" s="11">
        <v>116</v>
      </c>
      <c r="J219" s="11">
        <v>92</v>
      </c>
      <c r="K219" s="1">
        <v>43174</v>
      </c>
      <c r="L219" s="11" t="s">
        <v>497</v>
      </c>
      <c r="M219" s="11">
        <v>1</v>
      </c>
      <c r="N219" s="11" t="s">
        <v>498</v>
      </c>
      <c r="O219" s="11">
        <v>11</v>
      </c>
      <c r="P219" s="1">
        <v>43174</v>
      </c>
      <c r="Q219" s="11" t="s">
        <v>588</v>
      </c>
      <c r="R219" s="11">
        <v>12323947</v>
      </c>
      <c r="S219" s="11">
        <v>0</v>
      </c>
      <c r="T219" s="11">
        <v>0</v>
      </c>
      <c r="U219" s="11">
        <v>12323947</v>
      </c>
      <c r="V219" s="11">
        <v>12323947</v>
      </c>
      <c r="W219" s="11">
        <v>0</v>
      </c>
      <c r="X219" s="11" t="str">
        <f>VLOOKUP(MONTH(K219),'PLANO DISPONIBILIDADES 28-04-20'!$W$2:$X$13,2,0)</f>
        <v>MARZO</v>
      </c>
      <c r="Y219" s="11" t="str">
        <f t="shared" si="3"/>
        <v>3-1-1-01-14-00-0000-00</v>
      </c>
    </row>
    <row r="220" spans="1:25" hidden="1" x14ac:dyDescent="0.25">
      <c r="A220" s="11">
        <v>2018</v>
      </c>
      <c r="B220" s="11">
        <v>136</v>
      </c>
      <c r="C220" s="11">
        <v>1</v>
      </c>
      <c r="D220" s="1">
        <v>43101</v>
      </c>
      <c r="E220" s="1">
        <v>43465</v>
      </c>
      <c r="F220" s="1">
        <v>43465</v>
      </c>
      <c r="G220" s="11" t="s">
        <v>254</v>
      </c>
      <c r="H220" s="11" t="s">
        <v>255</v>
      </c>
      <c r="I220" s="11">
        <v>123</v>
      </c>
      <c r="J220" s="11">
        <v>100</v>
      </c>
      <c r="K220" s="1">
        <v>43208</v>
      </c>
      <c r="L220" s="11" t="s">
        <v>497</v>
      </c>
      <c r="M220" s="11">
        <v>1</v>
      </c>
      <c r="N220" s="11" t="s">
        <v>498</v>
      </c>
      <c r="O220" s="11">
        <v>14</v>
      </c>
      <c r="P220" s="1">
        <v>43208</v>
      </c>
      <c r="Q220" s="11" t="s">
        <v>609</v>
      </c>
      <c r="R220" s="11">
        <v>16230072</v>
      </c>
      <c r="S220" s="11">
        <v>16230072</v>
      </c>
      <c r="T220" s="11">
        <v>0</v>
      </c>
      <c r="U220" s="11">
        <v>0</v>
      </c>
      <c r="V220" s="11">
        <v>0</v>
      </c>
      <c r="W220" s="11">
        <v>0</v>
      </c>
      <c r="X220" s="11" t="str">
        <f>VLOOKUP(MONTH(K220),'PLANO DISPONIBILIDADES 28-04-20'!$W$2:$X$13,2,0)</f>
        <v>ABRIL</v>
      </c>
      <c r="Y220" s="11" t="str">
        <f t="shared" si="3"/>
        <v>3-1-1-01-14-00-0000-00</v>
      </c>
    </row>
    <row r="221" spans="1:25" hidden="1" x14ac:dyDescent="0.25">
      <c r="A221" s="11">
        <v>2018</v>
      </c>
      <c r="B221" s="11">
        <v>136</v>
      </c>
      <c r="C221" s="11">
        <v>1</v>
      </c>
      <c r="D221" s="1">
        <v>43101</v>
      </c>
      <c r="E221" s="1">
        <v>43465</v>
      </c>
      <c r="F221" s="1">
        <v>43465</v>
      </c>
      <c r="G221" s="11" t="s">
        <v>254</v>
      </c>
      <c r="H221" s="11" t="s">
        <v>255</v>
      </c>
      <c r="I221" s="11">
        <v>124</v>
      </c>
      <c r="J221" s="11">
        <v>102</v>
      </c>
      <c r="K221" s="1">
        <v>43209</v>
      </c>
      <c r="L221" s="11" t="s">
        <v>497</v>
      </c>
      <c r="M221" s="11">
        <v>1</v>
      </c>
      <c r="N221" s="11" t="s">
        <v>498</v>
      </c>
      <c r="O221" s="11">
        <v>14</v>
      </c>
      <c r="P221" s="1">
        <v>43209</v>
      </c>
      <c r="Q221" s="11" t="s">
        <v>616</v>
      </c>
      <c r="R221" s="11">
        <v>11620033</v>
      </c>
      <c r="S221" s="11">
        <v>0</v>
      </c>
      <c r="T221" s="11">
        <v>0</v>
      </c>
      <c r="U221" s="11">
        <v>11620033</v>
      </c>
      <c r="V221" s="11">
        <v>11620033</v>
      </c>
      <c r="W221" s="11">
        <v>0</v>
      </c>
      <c r="X221" s="11" t="str">
        <f>VLOOKUP(MONTH(K221),'PLANO DISPONIBILIDADES 28-04-20'!$W$2:$X$13,2,0)</f>
        <v>ABRIL</v>
      </c>
      <c r="Y221" s="11" t="str">
        <f t="shared" si="3"/>
        <v>3-1-1-01-14-00-0000-00</v>
      </c>
    </row>
    <row r="222" spans="1:25" hidden="1" x14ac:dyDescent="0.25">
      <c r="A222" s="11">
        <v>2018</v>
      </c>
      <c r="B222" s="11">
        <v>136</v>
      </c>
      <c r="C222" s="11">
        <v>1</v>
      </c>
      <c r="D222" s="1">
        <v>43101</v>
      </c>
      <c r="E222" s="1">
        <v>43465</v>
      </c>
      <c r="F222" s="1">
        <v>43465</v>
      </c>
      <c r="G222" s="11" t="s">
        <v>254</v>
      </c>
      <c r="H222" s="11" t="s">
        <v>255</v>
      </c>
      <c r="I222" s="11">
        <v>131</v>
      </c>
      <c r="J222" s="11">
        <v>110</v>
      </c>
      <c r="K222" s="1">
        <v>43241</v>
      </c>
      <c r="L222" s="11" t="s">
        <v>497</v>
      </c>
      <c r="M222" s="11">
        <v>1</v>
      </c>
      <c r="N222" s="11" t="s">
        <v>498</v>
      </c>
      <c r="O222" s="11">
        <v>17</v>
      </c>
      <c r="P222" s="1">
        <v>43241</v>
      </c>
      <c r="Q222" s="11" t="s">
        <v>639</v>
      </c>
      <c r="R222" s="11">
        <v>15651230</v>
      </c>
      <c r="S222" s="11">
        <v>0</v>
      </c>
      <c r="T222" s="11">
        <v>0</v>
      </c>
      <c r="U222" s="11">
        <v>15651230</v>
      </c>
      <c r="V222" s="11">
        <v>15651230</v>
      </c>
      <c r="W222" s="11">
        <v>0</v>
      </c>
      <c r="X222" s="11" t="str">
        <f>VLOOKUP(MONTH(K222),'PLANO DISPONIBILIDADES 28-04-20'!$W$2:$X$13,2,0)</f>
        <v>MAYO</v>
      </c>
      <c r="Y222" s="11" t="str">
        <f t="shared" si="3"/>
        <v>3-1-1-01-14-00-0000-00</v>
      </c>
    </row>
    <row r="223" spans="1:25" hidden="1" x14ac:dyDescent="0.25">
      <c r="A223" s="11">
        <v>2018</v>
      </c>
      <c r="B223" s="11">
        <v>136</v>
      </c>
      <c r="C223" s="11">
        <v>1</v>
      </c>
      <c r="D223" s="1">
        <v>43101</v>
      </c>
      <c r="E223" s="1">
        <v>43465</v>
      </c>
      <c r="F223" s="1">
        <v>43465</v>
      </c>
      <c r="G223" s="11" t="s">
        <v>254</v>
      </c>
      <c r="H223" s="11" t="s">
        <v>255</v>
      </c>
      <c r="I223" s="11">
        <v>135</v>
      </c>
      <c r="J223" s="11">
        <v>118</v>
      </c>
      <c r="K223" s="1">
        <v>43259</v>
      </c>
      <c r="L223" s="11" t="s">
        <v>497</v>
      </c>
      <c r="M223" s="11">
        <v>1</v>
      </c>
      <c r="N223" s="11" t="s">
        <v>498</v>
      </c>
      <c r="O223" s="11">
        <v>21</v>
      </c>
      <c r="P223" s="1">
        <v>43259</v>
      </c>
      <c r="Q223" s="11" t="s">
        <v>657</v>
      </c>
      <c r="R223" s="11">
        <v>53135962</v>
      </c>
      <c r="S223" s="11">
        <v>0</v>
      </c>
      <c r="T223" s="11">
        <v>0</v>
      </c>
      <c r="U223" s="11">
        <v>53135962</v>
      </c>
      <c r="V223" s="11">
        <v>53135962</v>
      </c>
      <c r="W223" s="11">
        <v>0</v>
      </c>
      <c r="X223" s="11" t="str">
        <f>VLOOKUP(MONTH(K223),'PLANO DISPONIBILIDADES 28-04-20'!$W$2:$X$13,2,0)</f>
        <v>JUNIO</v>
      </c>
      <c r="Y223" s="11" t="str">
        <f t="shared" si="3"/>
        <v>3-1-1-01-14-00-0000-00</v>
      </c>
    </row>
    <row r="224" spans="1:25" hidden="1" x14ac:dyDescent="0.25">
      <c r="A224" s="11">
        <v>2018</v>
      </c>
      <c r="B224" s="11">
        <v>136</v>
      </c>
      <c r="C224" s="11">
        <v>1</v>
      </c>
      <c r="D224" s="1">
        <v>43101</v>
      </c>
      <c r="E224" s="1">
        <v>43465</v>
      </c>
      <c r="F224" s="1">
        <v>43465</v>
      </c>
      <c r="G224" s="11" t="s">
        <v>254</v>
      </c>
      <c r="H224" s="11" t="s">
        <v>255</v>
      </c>
      <c r="I224" s="11">
        <v>151</v>
      </c>
      <c r="J224" s="11">
        <v>126</v>
      </c>
      <c r="K224" s="1">
        <v>43298</v>
      </c>
      <c r="L224" s="11" t="s">
        <v>497</v>
      </c>
      <c r="M224" s="11">
        <v>1</v>
      </c>
      <c r="N224" s="11" t="s">
        <v>498</v>
      </c>
      <c r="O224" s="11">
        <v>24</v>
      </c>
      <c r="P224" s="1">
        <v>43298</v>
      </c>
      <c r="Q224" s="11" t="s">
        <v>693</v>
      </c>
      <c r="R224" s="11">
        <v>52141174</v>
      </c>
      <c r="S224" s="11">
        <v>0</v>
      </c>
      <c r="T224" s="11">
        <v>0</v>
      </c>
      <c r="U224" s="11">
        <v>52141174</v>
      </c>
      <c r="V224" s="11">
        <v>52141174</v>
      </c>
      <c r="W224" s="11">
        <v>0</v>
      </c>
      <c r="X224" s="11" t="str">
        <f>VLOOKUP(MONTH(K224),'PLANO DISPONIBILIDADES 28-04-20'!$W$2:$X$13,2,0)</f>
        <v>JULIO</v>
      </c>
      <c r="Y224" s="11" t="str">
        <f t="shared" si="3"/>
        <v>3-1-1-01-14-00-0000-00</v>
      </c>
    </row>
    <row r="225" spans="1:25" hidden="1" x14ac:dyDescent="0.25">
      <c r="A225" s="11">
        <v>2018</v>
      </c>
      <c r="B225" s="11">
        <v>136</v>
      </c>
      <c r="C225" s="11">
        <v>1</v>
      </c>
      <c r="D225" s="1">
        <v>43101</v>
      </c>
      <c r="E225" s="1">
        <v>43465</v>
      </c>
      <c r="F225" s="1">
        <v>43465</v>
      </c>
      <c r="G225" s="11" t="s">
        <v>254</v>
      </c>
      <c r="H225" s="11" t="s">
        <v>255</v>
      </c>
      <c r="I225" s="11">
        <v>168</v>
      </c>
      <c r="J225" s="11">
        <v>141</v>
      </c>
      <c r="K225" s="1">
        <v>43334</v>
      </c>
      <c r="L225" s="11" t="s">
        <v>497</v>
      </c>
      <c r="M225" s="11">
        <v>1</v>
      </c>
      <c r="N225" s="11" t="s">
        <v>498</v>
      </c>
      <c r="O225" s="11">
        <v>29</v>
      </c>
      <c r="P225" s="1">
        <v>43334</v>
      </c>
      <c r="Q225" s="11" t="s">
        <v>720</v>
      </c>
      <c r="R225" s="11">
        <v>19388898</v>
      </c>
      <c r="S225" s="11">
        <v>0</v>
      </c>
      <c r="T225" s="11">
        <v>0</v>
      </c>
      <c r="U225" s="11">
        <v>19388898</v>
      </c>
      <c r="V225" s="11">
        <v>19388898</v>
      </c>
      <c r="W225" s="11">
        <v>0</v>
      </c>
      <c r="X225" s="11" t="str">
        <f>VLOOKUP(MONTH(K225),'PLANO DISPONIBILIDADES 28-04-20'!$W$2:$X$13,2,0)</f>
        <v>AGOSTO</v>
      </c>
      <c r="Y225" s="11" t="str">
        <f t="shared" si="3"/>
        <v>3-1-1-01-14-00-0000-00</v>
      </c>
    </row>
    <row r="226" spans="1:25" hidden="1" x14ac:dyDescent="0.25">
      <c r="A226" s="11">
        <v>2018</v>
      </c>
      <c r="B226" s="11">
        <v>136</v>
      </c>
      <c r="C226" s="11">
        <v>1</v>
      </c>
      <c r="D226" s="1">
        <v>43101</v>
      </c>
      <c r="E226" s="1">
        <v>43465</v>
      </c>
      <c r="F226" s="1">
        <v>43465</v>
      </c>
      <c r="G226" s="11" t="s">
        <v>254</v>
      </c>
      <c r="H226" s="11" t="s">
        <v>255</v>
      </c>
      <c r="I226" s="11">
        <v>179</v>
      </c>
      <c r="J226" s="11">
        <v>154</v>
      </c>
      <c r="K226" s="1">
        <v>43348</v>
      </c>
      <c r="L226" s="11" t="s">
        <v>497</v>
      </c>
      <c r="M226" s="11">
        <v>1</v>
      </c>
      <c r="N226" s="11" t="s">
        <v>498</v>
      </c>
      <c r="O226" s="11">
        <v>32</v>
      </c>
      <c r="P226" s="1">
        <v>43347</v>
      </c>
      <c r="Q226" s="11" t="s">
        <v>738</v>
      </c>
      <c r="R226" s="11">
        <v>6153062</v>
      </c>
      <c r="S226" s="11">
        <v>0</v>
      </c>
      <c r="T226" s="11">
        <v>0</v>
      </c>
      <c r="U226" s="11">
        <v>6153062</v>
      </c>
      <c r="V226" s="11">
        <v>6153062</v>
      </c>
      <c r="W226" s="11">
        <v>0</v>
      </c>
      <c r="X226" s="11" t="str">
        <f>VLOOKUP(MONTH(K226),'PLANO DISPONIBILIDADES 28-04-20'!$W$2:$X$13,2,0)</f>
        <v>SEPTIEMBRE</v>
      </c>
      <c r="Y226" s="11" t="str">
        <f t="shared" si="3"/>
        <v>3-1-1-01-14-00-0000-00</v>
      </c>
    </row>
    <row r="227" spans="1:25" hidden="1" x14ac:dyDescent="0.25">
      <c r="A227" s="11">
        <v>2018</v>
      </c>
      <c r="B227" s="11">
        <v>136</v>
      </c>
      <c r="C227" s="11">
        <v>1</v>
      </c>
      <c r="D227" s="1">
        <v>43101</v>
      </c>
      <c r="E227" s="1">
        <v>43465</v>
      </c>
      <c r="F227" s="1">
        <v>43465</v>
      </c>
      <c r="G227" s="11" t="s">
        <v>254</v>
      </c>
      <c r="H227" s="11" t="s">
        <v>255</v>
      </c>
      <c r="I227" s="11">
        <v>185</v>
      </c>
      <c r="J227" s="11">
        <v>161</v>
      </c>
      <c r="K227" s="1">
        <v>43361</v>
      </c>
      <c r="L227" s="11" t="s">
        <v>497</v>
      </c>
      <c r="M227" s="11">
        <v>1</v>
      </c>
      <c r="N227" s="11" t="s">
        <v>498</v>
      </c>
      <c r="O227" s="11">
        <v>33</v>
      </c>
      <c r="P227" s="1">
        <v>43361</v>
      </c>
      <c r="Q227" s="11" t="s">
        <v>776</v>
      </c>
      <c r="R227" s="11">
        <v>40563206</v>
      </c>
      <c r="S227" s="11">
        <v>0</v>
      </c>
      <c r="T227" s="11">
        <v>0</v>
      </c>
      <c r="U227" s="11">
        <v>40563206</v>
      </c>
      <c r="V227" s="11">
        <v>40563206</v>
      </c>
      <c r="W227" s="11">
        <v>0</v>
      </c>
      <c r="X227" s="11" t="str">
        <f>VLOOKUP(MONTH(K227),'PLANO DISPONIBILIDADES 28-04-20'!$W$2:$X$13,2,0)</f>
        <v>SEPTIEMBRE</v>
      </c>
      <c r="Y227" s="11" t="str">
        <f t="shared" si="3"/>
        <v>3-1-1-01-14-00-0000-00</v>
      </c>
    </row>
    <row r="228" spans="1:25" hidden="1" x14ac:dyDescent="0.25">
      <c r="A228" s="11">
        <v>2018</v>
      </c>
      <c r="B228" s="11">
        <v>136</v>
      </c>
      <c r="C228" s="11">
        <v>1</v>
      </c>
      <c r="D228" s="1">
        <v>43101</v>
      </c>
      <c r="E228" s="1">
        <v>43465</v>
      </c>
      <c r="F228" s="1">
        <v>43465</v>
      </c>
      <c r="G228" s="11" t="s">
        <v>254</v>
      </c>
      <c r="H228" s="11" t="s">
        <v>255</v>
      </c>
      <c r="I228" s="11">
        <v>199</v>
      </c>
      <c r="J228" s="11">
        <v>179</v>
      </c>
      <c r="K228" s="1">
        <v>43391</v>
      </c>
      <c r="L228" s="11" t="s">
        <v>497</v>
      </c>
      <c r="M228" s="11">
        <v>1</v>
      </c>
      <c r="N228" s="11" t="s">
        <v>498</v>
      </c>
      <c r="O228" s="11">
        <v>37</v>
      </c>
      <c r="P228" s="1">
        <v>43392</v>
      </c>
      <c r="Q228" s="11" t="s">
        <v>820</v>
      </c>
      <c r="R228" s="11">
        <v>33449353</v>
      </c>
      <c r="S228" s="11">
        <v>0</v>
      </c>
      <c r="T228" s="11">
        <v>0</v>
      </c>
      <c r="U228" s="11">
        <v>33449353</v>
      </c>
      <c r="V228" s="11">
        <v>33449353</v>
      </c>
      <c r="W228" s="11">
        <v>0</v>
      </c>
      <c r="X228" s="11" t="str">
        <f>VLOOKUP(MONTH(K228),'PLANO DISPONIBILIDADES 28-04-20'!$W$2:$X$13,2,0)</f>
        <v>OCTUBRE</v>
      </c>
      <c r="Y228" s="11" t="str">
        <f t="shared" si="3"/>
        <v>3-1-1-01-14-00-0000-00</v>
      </c>
    </row>
    <row r="229" spans="1:25" hidden="1" x14ac:dyDescent="0.25">
      <c r="A229" s="11">
        <v>2018</v>
      </c>
      <c r="B229" s="11">
        <v>136</v>
      </c>
      <c r="C229" s="11">
        <v>1</v>
      </c>
      <c r="D229" s="1">
        <v>43101</v>
      </c>
      <c r="E229" s="1">
        <v>43465</v>
      </c>
      <c r="F229" s="1">
        <v>43465</v>
      </c>
      <c r="G229" s="11" t="s">
        <v>254</v>
      </c>
      <c r="H229" s="11" t="s">
        <v>255</v>
      </c>
      <c r="I229" s="11">
        <v>214</v>
      </c>
      <c r="J229" s="11">
        <v>199</v>
      </c>
      <c r="K229" s="1">
        <v>43424</v>
      </c>
      <c r="L229" s="11" t="s">
        <v>497</v>
      </c>
      <c r="M229" s="11">
        <v>1</v>
      </c>
      <c r="N229" s="11" t="s">
        <v>498</v>
      </c>
      <c r="O229" s="11">
        <v>44</v>
      </c>
      <c r="P229" s="1">
        <v>43424</v>
      </c>
      <c r="Q229" s="11" t="s">
        <v>791</v>
      </c>
      <c r="R229" s="11">
        <v>23127958</v>
      </c>
      <c r="S229" s="11">
        <v>0</v>
      </c>
      <c r="T229" s="11">
        <v>0</v>
      </c>
      <c r="U229" s="11">
        <v>23127958</v>
      </c>
      <c r="V229" s="11">
        <v>23127958</v>
      </c>
      <c r="W229" s="11">
        <v>0</v>
      </c>
      <c r="X229" s="11" t="str">
        <f>VLOOKUP(MONTH(K229),'PLANO DISPONIBILIDADES 28-04-20'!$W$2:$X$13,2,0)</f>
        <v>NOVIEMBRE</v>
      </c>
      <c r="Y229" s="11" t="str">
        <f t="shared" si="3"/>
        <v>3-1-1-01-14-00-0000-00</v>
      </c>
    </row>
    <row r="230" spans="1:25" hidden="1" x14ac:dyDescent="0.25">
      <c r="A230" s="11">
        <v>2018</v>
      </c>
      <c r="B230" s="11">
        <v>136</v>
      </c>
      <c r="C230" s="11">
        <v>1</v>
      </c>
      <c r="D230" s="1">
        <v>43101</v>
      </c>
      <c r="E230" s="1">
        <v>43465</v>
      </c>
      <c r="F230" s="1">
        <v>43465</v>
      </c>
      <c r="G230" s="11" t="s">
        <v>254</v>
      </c>
      <c r="H230" s="11" t="s">
        <v>255</v>
      </c>
      <c r="I230" s="11">
        <v>224</v>
      </c>
      <c r="J230" s="11">
        <v>207</v>
      </c>
      <c r="K230" s="1">
        <v>43441</v>
      </c>
      <c r="L230" s="11" t="s">
        <v>497</v>
      </c>
      <c r="M230" s="11">
        <v>1</v>
      </c>
      <c r="N230" s="11" t="s">
        <v>498</v>
      </c>
      <c r="O230" s="11">
        <v>47</v>
      </c>
      <c r="P230" s="1">
        <v>43441</v>
      </c>
      <c r="Q230" s="11" t="s">
        <v>860</v>
      </c>
      <c r="R230" s="11">
        <v>117698518</v>
      </c>
      <c r="S230" s="11">
        <v>0</v>
      </c>
      <c r="T230" s="11">
        <v>0</v>
      </c>
      <c r="U230" s="11">
        <v>117698518</v>
      </c>
      <c r="V230" s="11">
        <v>117698518</v>
      </c>
      <c r="W230" s="11">
        <v>0</v>
      </c>
      <c r="X230" s="11" t="str">
        <f>VLOOKUP(MONTH(K230),'PLANO DISPONIBILIDADES 28-04-20'!$W$2:$X$13,2,0)</f>
        <v>DICIEMBRE</v>
      </c>
      <c r="Y230" s="11" t="str">
        <f t="shared" si="3"/>
        <v>3-1-1-01-14-00-0000-00</v>
      </c>
    </row>
    <row r="231" spans="1:25" hidden="1" x14ac:dyDescent="0.25">
      <c r="A231" s="11">
        <v>2018</v>
      </c>
      <c r="B231" s="11">
        <v>136</v>
      </c>
      <c r="C231" s="11">
        <v>1</v>
      </c>
      <c r="D231" s="1">
        <v>43101</v>
      </c>
      <c r="E231" s="1">
        <v>43465</v>
      </c>
      <c r="F231" s="1">
        <v>43465</v>
      </c>
      <c r="G231" s="11" t="s">
        <v>256</v>
      </c>
      <c r="H231" s="11" t="s">
        <v>257</v>
      </c>
      <c r="I231" s="11">
        <v>90</v>
      </c>
      <c r="J231" s="11">
        <v>19</v>
      </c>
      <c r="K231" s="1">
        <v>43122</v>
      </c>
      <c r="L231" s="11" t="s">
        <v>497</v>
      </c>
      <c r="M231" s="11">
        <v>1</v>
      </c>
      <c r="N231" s="11" t="s">
        <v>498</v>
      </c>
      <c r="O231" s="11">
        <v>1</v>
      </c>
      <c r="P231" s="1">
        <v>43122</v>
      </c>
      <c r="Q231" s="11" t="s">
        <v>242</v>
      </c>
      <c r="R231" s="11">
        <v>143364992</v>
      </c>
      <c r="S231" s="11">
        <v>0</v>
      </c>
      <c r="T231" s="11">
        <v>0</v>
      </c>
      <c r="U231" s="11">
        <v>143364992</v>
      </c>
      <c r="V231" s="11">
        <v>143364992</v>
      </c>
      <c r="W231" s="11">
        <v>0</v>
      </c>
      <c r="X231" s="11" t="str">
        <f>VLOOKUP(MONTH(K231),'PLANO DISPONIBILIDADES 28-04-20'!$W$2:$X$13,2,0)</f>
        <v>ENERO</v>
      </c>
      <c r="Y231" s="11" t="str">
        <f t="shared" si="3"/>
        <v>3-1-1-01-15-00-0000-00</v>
      </c>
    </row>
    <row r="232" spans="1:25" hidden="1" x14ac:dyDescent="0.25">
      <c r="A232" s="11">
        <v>2018</v>
      </c>
      <c r="B232" s="11">
        <v>136</v>
      </c>
      <c r="C232" s="11">
        <v>1</v>
      </c>
      <c r="D232" s="1">
        <v>43101</v>
      </c>
      <c r="E232" s="1">
        <v>43465</v>
      </c>
      <c r="F232" s="1">
        <v>43465</v>
      </c>
      <c r="G232" s="11" t="s">
        <v>256</v>
      </c>
      <c r="H232" s="11" t="s">
        <v>257</v>
      </c>
      <c r="I232" s="11">
        <v>111</v>
      </c>
      <c r="J232" s="11">
        <v>84</v>
      </c>
      <c r="K232" s="1">
        <v>43147</v>
      </c>
      <c r="L232" s="11" t="s">
        <v>497</v>
      </c>
      <c r="M232" s="11">
        <v>1</v>
      </c>
      <c r="N232" s="11" t="s">
        <v>498</v>
      </c>
      <c r="O232" s="11">
        <v>4</v>
      </c>
      <c r="P232" s="1">
        <v>43147</v>
      </c>
      <c r="Q232" s="11" t="s">
        <v>534</v>
      </c>
      <c r="R232" s="11">
        <v>202155065</v>
      </c>
      <c r="S232" s="11">
        <v>0</v>
      </c>
      <c r="T232" s="11">
        <v>0</v>
      </c>
      <c r="U232" s="11">
        <v>202155065</v>
      </c>
      <c r="V232" s="11">
        <v>202155065</v>
      </c>
      <c r="W232" s="11">
        <v>0</v>
      </c>
      <c r="X232" s="11" t="str">
        <f>VLOOKUP(MONTH(K232),'PLANO DISPONIBILIDADES 28-04-20'!$W$2:$X$13,2,0)</f>
        <v>FEBRERO</v>
      </c>
      <c r="Y232" s="11" t="str">
        <f t="shared" si="3"/>
        <v>3-1-1-01-15-00-0000-00</v>
      </c>
    </row>
    <row r="233" spans="1:25" hidden="1" x14ac:dyDescent="0.25">
      <c r="A233" s="11">
        <v>2018</v>
      </c>
      <c r="B233" s="11">
        <v>136</v>
      </c>
      <c r="C233" s="11">
        <v>1</v>
      </c>
      <c r="D233" s="1">
        <v>43101</v>
      </c>
      <c r="E233" s="1">
        <v>43465</v>
      </c>
      <c r="F233" s="1">
        <v>43465</v>
      </c>
      <c r="G233" s="11" t="s">
        <v>256</v>
      </c>
      <c r="H233" s="11" t="s">
        <v>257</v>
      </c>
      <c r="I233" s="11">
        <v>116</v>
      </c>
      <c r="J233" s="11">
        <v>92</v>
      </c>
      <c r="K233" s="1">
        <v>43174</v>
      </c>
      <c r="L233" s="11" t="s">
        <v>497</v>
      </c>
      <c r="M233" s="11">
        <v>1</v>
      </c>
      <c r="N233" s="11" t="s">
        <v>498</v>
      </c>
      <c r="O233" s="11">
        <v>11</v>
      </c>
      <c r="P233" s="1">
        <v>43174</v>
      </c>
      <c r="Q233" s="11" t="s">
        <v>588</v>
      </c>
      <c r="R233" s="11">
        <v>169843775</v>
      </c>
      <c r="S233" s="11">
        <v>0</v>
      </c>
      <c r="T233" s="11">
        <v>0</v>
      </c>
      <c r="U233" s="11">
        <v>169843775</v>
      </c>
      <c r="V233" s="11">
        <v>169843775</v>
      </c>
      <c r="W233" s="11">
        <v>0</v>
      </c>
      <c r="X233" s="11" t="str">
        <f>VLOOKUP(MONTH(K233),'PLANO DISPONIBILIDADES 28-04-20'!$W$2:$X$13,2,0)</f>
        <v>MARZO</v>
      </c>
      <c r="Y233" s="11" t="str">
        <f t="shared" si="3"/>
        <v>3-1-1-01-15-00-0000-00</v>
      </c>
    </row>
    <row r="234" spans="1:25" hidden="1" x14ac:dyDescent="0.25">
      <c r="A234" s="11">
        <v>2018</v>
      </c>
      <c r="B234" s="11">
        <v>136</v>
      </c>
      <c r="C234" s="11">
        <v>1</v>
      </c>
      <c r="D234" s="1">
        <v>43101</v>
      </c>
      <c r="E234" s="1">
        <v>43465</v>
      </c>
      <c r="F234" s="1">
        <v>43465</v>
      </c>
      <c r="G234" s="11" t="s">
        <v>256</v>
      </c>
      <c r="H234" s="11" t="s">
        <v>257</v>
      </c>
      <c r="I234" s="11">
        <v>123</v>
      </c>
      <c r="J234" s="11">
        <v>100</v>
      </c>
      <c r="K234" s="1">
        <v>43208</v>
      </c>
      <c r="L234" s="11" t="s">
        <v>497</v>
      </c>
      <c r="M234" s="11">
        <v>1</v>
      </c>
      <c r="N234" s="11" t="s">
        <v>498</v>
      </c>
      <c r="O234" s="11">
        <v>14</v>
      </c>
      <c r="P234" s="1">
        <v>43208</v>
      </c>
      <c r="Q234" s="11" t="s">
        <v>609</v>
      </c>
      <c r="R234" s="11">
        <v>165869953</v>
      </c>
      <c r="S234" s="11">
        <v>165869953</v>
      </c>
      <c r="T234" s="11">
        <v>0</v>
      </c>
      <c r="U234" s="11">
        <v>0</v>
      </c>
      <c r="V234" s="11">
        <v>0</v>
      </c>
      <c r="W234" s="11">
        <v>0</v>
      </c>
      <c r="X234" s="11" t="str">
        <f>VLOOKUP(MONTH(K234),'PLANO DISPONIBILIDADES 28-04-20'!$W$2:$X$13,2,0)</f>
        <v>ABRIL</v>
      </c>
      <c r="Y234" s="11" t="str">
        <f t="shared" si="3"/>
        <v>3-1-1-01-15-00-0000-00</v>
      </c>
    </row>
    <row r="235" spans="1:25" hidden="1" x14ac:dyDescent="0.25">
      <c r="A235" s="11">
        <v>2018</v>
      </c>
      <c r="B235" s="11">
        <v>136</v>
      </c>
      <c r="C235" s="11">
        <v>1</v>
      </c>
      <c r="D235" s="1">
        <v>43101</v>
      </c>
      <c r="E235" s="1">
        <v>43465</v>
      </c>
      <c r="F235" s="1">
        <v>43465</v>
      </c>
      <c r="G235" s="11" t="s">
        <v>256</v>
      </c>
      <c r="H235" s="11" t="s">
        <v>257</v>
      </c>
      <c r="I235" s="11">
        <v>124</v>
      </c>
      <c r="J235" s="11">
        <v>102</v>
      </c>
      <c r="K235" s="1">
        <v>43209</v>
      </c>
      <c r="L235" s="11" t="s">
        <v>497</v>
      </c>
      <c r="M235" s="11">
        <v>1</v>
      </c>
      <c r="N235" s="11" t="s">
        <v>498</v>
      </c>
      <c r="O235" s="11">
        <v>14</v>
      </c>
      <c r="P235" s="1">
        <v>43209</v>
      </c>
      <c r="Q235" s="11" t="s">
        <v>616</v>
      </c>
      <c r="R235" s="11">
        <v>165869953</v>
      </c>
      <c r="S235" s="11">
        <v>0</v>
      </c>
      <c r="T235" s="11">
        <v>0</v>
      </c>
      <c r="U235" s="11">
        <v>165869953</v>
      </c>
      <c r="V235" s="11">
        <v>165869953</v>
      </c>
      <c r="W235" s="11">
        <v>0</v>
      </c>
      <c r="X235" s="11" t="str">
        <f>VLOOKUP(MONTH(K235),'PLANO DISPONIBILIDADES 28-04-20'!$W$2:$X$13,2,0)</f>
        <v>ABRIL</v>
      </c>
      <c r="Y235" s="11" t="str">
        <f t="shared" si="3"/>
        <v>3-1-1-01-15-00-0000-00</v>
      </c>
    </row>
    <row r="236" spans="1:25" hidden="1" x14ac:dyDescent="0.25">
      <c r="A236" s="11">
        <v>2018</v>
      </c>
      <c r="B236" s="11">
        <v>136</v>
      </c>
      <c r="C236" s="11">
        <v>1</v>
      </c>
      <c r="D236" s="1">
        <v>43101</v>
      </c>
      <c r="E236" s="1">
        <v>43465</v>
      </c>
      <c r="F236" s="1">
        <v>43465</v>
      </c>
      <c r="G236" s="11" t="s">
        <v>256</v>
      </c>
      <c r="H236" s="11" t="s">
        <v>257</v>
      </c>
      <c r="I236" s="11">
        <v>131</v>
      </c>
      <c r="J236" s="11">
        <v>110</v>
      </c>
      <c r="K236" s="1">
        <v>43241</v>
      </c>
      <c r="L236" s="11" t="s">
        <v>497</v>
      </c>
      <c r="M236" s="11">
        <v>1</v>
      </c>
      <c r="N236" s="11" t="s">
        <v>498</v>
      </c>
      <c r="O236" s="11">
        <v>17</v>
      </c>
      <c r="P236" s="1">
        <v>43241</v>
      </c>
      <c r="Q236" s="11" t="s">
        <v>639</v>
      </c>
      <c r="R236" s="11">
        <v>168174532</v>
      </c>
      <c r="S236" s="11">
        <v>0</v>
      </c>
      <c r="T236" s="11">
        <v>0</v>
      </c>
      <c r="U236" s="11">
        <v>168174532</v>
      </c>
      <c r="V236" s="11">
        <v>168174532</v>
      </c>
      <c r="W236" s="11">
        <v>0</v>
      </c>
      <c r="X236" s="11" t="str">
        <f>VLOOKUP(MONTH(K236),'PLANO DISPONIBILIDADES 28-04-20'!$W$2:$X$13,2,0)</f>
        <v>MAYO</v>
      </c>
      <c r="Y236" s="11" t="str">
        <f t="shared" si="3"/>
        <v>3-1-1-01-15-00-0000-00</v>
      </c>
    </row>
    <row r="237" spans="1:25" hidden="1" x14ac:dyDescent="0.25">
      <c r="A237" s="11">
        <v>2018</v>
      </c>
      <c r="B237" s="11">
        <v>136</v>
      </c>
      <c r="C237" s="11">
        <v>1</v>
      </c>
      <c r="D237" s="1">
        <v>43101</v>
      </c>
      <c r="E237" s="1">
        <v>43465</v>
      </c>
      <c r="F237" s="1">
        <v>43465</v>
      </c>
      <c r="G237" s="11" t="s">
        <v>256</v>
      </c>
      <c r="H237" s="11" t="s">
        <v>257</v>
      </c>
      <c r="I237" s="11">
        <v>135</v>
      </c>
      <c r="J237" s="11">
        <v>118</v>
      </c>
      <c r="K237" s="1">
        <v>43259</v>
      </c>
      <c r="L237" s="11" t="s">
        <v>497</v>
      </c>
      <c r="M237" s="11">
        <v>1</v>
      </c>
      <c r="N237" s="11" t="s">
        <v>498</v>
      </c>
      <c r="O237" s="11">
        <v>21</v>
      </c>
      <c r="P237" s="1">
        <v>43259</v>
      </c>
      <c r="Q237" s="11" t="s">
        <v>657</v>
      </c>
      <c r="R237" s="11">
        <v>160835451</v>
      </c>
      <c r="S237" s="11">
        <v>0</v>
      </c>
      <c r="T237" s="11">
        <v>0</v>
      </c>
      <c r="U237" s="11">
        <v>160835451</v>
      </c>
      <c r="V237" s="11">
        <v>160835451</v>
      </c>
      <c r="W237" s="11">
        <v>0</v>
      </c>
      <c r="X237" s="11" t="str">
        <f>VLOOKUP(MONTH(K237),'PLANO DISPONIBILIDADES 28-04-20'!$W$2:$X$13,2,0)</f>
        <v>JUNIO</v>
      </c>
      <c r="Y237" s="11" t="str">
        <f t="shared" si="3"/>
        <v>3-1-1-01-15-00-0000-00</v>
      </c>
    </row>
    <row r="238" spans="1:25" hidden="1" x14ac:dyDescent="0.25">
      <c r="A238" s="11">
        <v>2018</v>
      </c>
      <c r="B238" s="11">
        <v>136</v>
      </c>
      <c r="C238" s="11">
        <v>1</v>
      </c>
      <c r="D238" s="1">
        <v>43101</v>
      </c>
      <c r="E238" s="1">
        <v>43465</v>
      </c>
      <c r="F238" s="1">
        <v>43465</v>
      </c>
      <c r="G238" s="11" t="s">
        <v>256</v>
      </c>
      <c r="H238" s="11" t="s">
        <v>257</v>
      </c>
      <c r="I238" s="11">
        <v>151</v>
      </c>
      <c r="J238" s="11">
        <v>126</v>
      </c>
      <c r="K238" s="1">
        <v>43298</v>
      </c>
      <c r="L238" s="11" t="s">
        <v>497</v>
      </c>
      <c r="M238" s="11">
        <v>1</v>
      </c>
      <c r="N238" s="11" t="s">
        <v>498</v>
      </c>
      <c r="O238" s="11">
        <v>24</v>
      </c>
      <c r="P238" s="1">
        <v>43298</v>
      </c>
      <c r="Q238" s="11" t="s">
        <v>693</v>
      </c>
      <c r="R238" s="11">
        <v>160729835</v>
      </c>
      <c r="S238" s="11">
        <v>0</v>
      </c>
      <c r="T238" s="11">
        <v>0</v>
      </c>
      <c r="U238" s="11">
        <v>160729835</v>
      </c>
      <c r="V238" s="11">
        <v>160729835</v>
      </c>
      <c r="W238" s="11">
        <v>0</v>
      </c>
      <c r="X238" s="11" t="str">
        <f>VLOOKUP(MONTH(K238),'PLANO DISPONIBILIDADES 28-04-20'!$W$2:$X$13,2,0)</f>
        <v>JULIO</v>
      </c>
      <c r="Y238" s="11" t="str">
        <f t="shared" si="3"/>
        <v>3-1-1-01-15-00-0000-00</v>
      </c>
    </row>
    <row r="239" spans="1:25" hidden="1" x14ac:dyDescent="0.25">
      <c r="A239" s="11">
        <v>2018</v>
      </c>
      <c r="B239" s="11">
        <v>136</v>
      </c>
      <c r="C239" s="11">
        <v>1</v>
      </c>
      <c r="D239" s="1">
        <v>43101</v>
      </c>
      <c r="E239" s="1">
        <v>43465</v>
      </c>
      <c r="F239" s="1">
        <v>43465</v>
      </c>
      <c r="G239" s="11" t="s">
        <v>256</v>
      </c>
      <c r="H239" s="11" t="s">
        <v>257</v>
      </c>
      <c r="I239" s="11">
        <v>168</v>
      </c>
      <c r="J239" s="11">
        <v>141</v>
      </c>
      <c r="K239" s="1">
        <v>43334</v>
      </c>
      <c r="L239" s="11" t="s">
        <v>497</v>
      </c>
      <c r="M239" s="11">
        <v>1</v>
      </c>
      <c r="N239" s="11" t="s">
        <v>498</v>
      </c>
      <c r="O239" s="11">
        <v>29</v>
      </c>
      <c r="P239" s="1">
        <v>43334</v>
      </c>
      <c r="Q239" s="11" t="s">
        <v>720</v>
      </c>
      <c r="R239" s="11">
        <v>151971420</v>
      </c>
      <c r="S239" s="11">
        <v>0</v>
      </c>
      <c r="T239" s="11">
        <v>0</v>
      </c>
      <c r="U239" s="11">
        <v>151971420</v>
      </c>
      <c r="V239" s="11">
        <v>151971420</v>
      </c>
      <c r="W239" s="11">
        <v>0</v>
      </c>
      <c r="X239" s="11" t="str">
        <f>VLOOKUP(MONTH(K239),'PLANO DISPONIBILIDADES 28-04-20'!$W$2:$X$13,2,0)</f>
        <v>AGOSTO</v>
      </c>
      <c r="Y239" s="11" t="str">
        <f t="shared" si="3"/>
        <v>3-1-1-01-15-00-0000-00</v>
      </c>
    </row>
    <row r="240" spans="1:25" hidden="1" x14ac:dyDescent="0.25">
      <c r="A240" s="11">
        <v>2018</v>
      </c>
      <c r="B240" s="11">
        <v>136</v>
      </c>
      <c r="C240" s="11">
        <v>1</v>
      </c>
      <c r="D240" s="1">
        <v>43101</v>
      </c>
      <c r="E240" s="1">
        <v>43465</v>
      </c>
      <c r="F240" s="1">
        <v>43465</v>
      </c>
      <c r="G240" s="11" t="s">
        <v>256</v>
      </c>
      <c r="H240" s="11" t="s">
        <v>257</v>
      </c>
      <c r="I240" s="11">
        <v>185</v>
      </c>
      <c r="J240" s="11">
        <v>161</v>
      </c>
      <c r="K240" s="1">
        <v>43361</v>
      </c>
      <c r="L240" s="11" t="s">
        <v>497</v>
      </c>
      <c r="M240" s="11">
        <v>1</v>
      </c>
      <c r="N240" s="11" t="s">
        <v>498</v>
      </c>
      <c r="O240" s="11">
        <v>33</v>
      </c>
      <c r="P240" s="1">
        <v>43361</v>
      </c>
      <c r="Q240" s="11" t="s">
        <v>776</v>
      </c>
      <c r="R240" s="11">
        <v>163173726</v>
      </c>
      <c r="S240" s="11">
        <v>0</v>
      </c>
      <c r="T240" s="11">
        <v>0</v>
      </c>
      <c r="U240" s="11">
        <v>163173726</v>
      </c>
      <c r="V240" s="11">
        <v>163173726</v>
      </c>
      <c r="W240" s="11">
        <v>0</v>
      </c>
      <c r="X240" s="11" t="str">
        <f>VLOOKUP(MONTH(K240),'PLANO DISPONIBILIDADES 28-04-20'!$W$2:$X$13,2,0)</f>
        <v>SEPTIEMBRE</v>
      </c>
      <c r="Y240" s="11" t="str">
        <f t="shared" si="3"/>
        <v>3-1-1-01-15-00-0000-00</v>
      </c>
    </row>
    <row r="241" spans="1:25" hidden="1" x14ac:dyDescent="0.25">
      <c r="A241" s="11">
        <v>2018</v>
      </c>
      <c r="B241" s="11">
        <v>136</v>
      </c>
      <c r="C241" s="11">
        <v>1</v>
      </c>
      <c r="D241" s="1">
        <v>43101</v>
      </c>
      <c r="E241" s="1">
        <v>43465</v>
      </c>
      <c r="F241" s="1">
        <v>43465</v>
      </c>
      <c r="G241" s="11" t="s">
        <v>256</v>
      </c>
      <c r="H241" s="11" t="s">
        <v>257</v>
      </c>
      <c r="I241" s="11">
        <v>199</v>
      </c>
      <c r="J241" s="11">
        <v>179</v>
      </c>
      <c r="K241" s="1">
        <v>43391</v>
      </c>
      <c r="L241" s="11" t="s">
        <v>497</v>
      </c>
      <c r="M241" s="11">
        <v>1</v>
      </c>
      <c r="N241" s="11" t="s">
        <v>498</v>
      </c>
      <c r="O241" s="11">
        <v>37</v>
      </c>
      <c r="P241" s="1">
        <v>43392</v>
      </c>
      <c r="Q241" s="11" t="s">
        <v>820</v>
      </c>
      <c r="R241" s="11">
        <v>151274005</v>
      </c>
      <c r="S241" s="11">
        <v>0</v>
      </c>
      <c r="T241" s="11">
        <v>0</v>
      </c>
      <c r="U241" s="11">
        <v>151274005</v>
      </c>
      <c r="V241" s="11">
        <v>151274005</v>
      </c>
      <c r="W241" s="11">
        <v>0</v>
      </c>
      <c r="X241" s="11" t="str">
        <f>VLOOKUP(MONTH(K241),'PLANO DISPONIBILIDADES 28-04-20'!$W$2:$X$13,2,0)</f>
        <v>OCTUBRE</v>
      </c>
      <c r="Y241" s="11" t="str">
        <f t="shared" si="3"/>
        <v>3-1-1-01-15-00-0000-00</v>
      </c>
    </row>
    <row r="242" spans="1:25" hidden="1" x14ac:dyDescent="0.25">
      <c r="A242" s="11">
        <v>2018</v>
      </c>
      <c r="B242" s="11">
        <v>136</v>
      </c>
      <c r="C242" s="11">
        <v>1</v>
      </c>
      <c r="D242" s="1">
        <v>43101</v>
      </c>
      <c r="E242" s="1">
        <v>43465</v>
      </c>
      <c r="F242" s="1">
        <v>43465</v>
      </c>
      <c r="G242" s="11" t="s">
        <v>256</v>
      </c>
      <c r="H242" s="11" t="s">
        <v>257</v>
      </c>
      <c r="I242" s="11">
        <v>214</v>
      </c>
      <c r="J242" s="11">
        <v>199</v>
      </c>
      <c r="K242" s="1">
        <v>43424</v>
      </c>
      <c r="L242" s="11" t="s">
        <v>497</v>
      </c>
      <c r="M242" s="11">
        <v>1</v>
      </c>
      <c r="N242" s="11" t="s">
        <v>498</v>
      </c>
      <c r="O242" s="11">
        <v>44</v>
      </c>
      <c r="P242" s="1">
        <v>43424</v>
      </c>
      <c r="Q242" s="11" t="s">
        <v>791</v>
      </c>
      <c r="R242" s="11">
        <v>159040256</v>
      </c>
      <c r="S242" s="11">
        <v>0</v>
      </c>
      <c r="T242" s="11">
        <v>0</v>
      </c>
      <c r="U242" s="11">
        <v>159040256</v>
      </c>
      <c r="V242" s="11">
        <v>159040256</v>
      </c>
      <c r="W242" s="11">
        <v>0</v>
      </c>
      <c r="X242" s="11" t="str">
        <f>VLOOKUP(MONTH(K242),'PLANO DISPONIBILIDADES 28-04-20'!$W$2:$X$13,2,0)</f>
        <v>NOVIEMBRE</v>
      </c>
      <c r="Y242" s="11" t="str">
        <f t="shared" si="3"/>
        <v>3-1-1-01-15-00-0000-00</v>
      </c>
    </row>
    <row r="243" spans="1:25" hidden="1" x14ac:dyDescent="0.25">
      <c r="A243" s="11">
        <v>2018</v>
      </c>
      <c r="B243" s="11">
        <v>136</v>
      </c>
      <c r="C243" s="11">
        <v>1</v>
      </c>
      <c r="D243" s="1">
        <v>43101</v>
      </c>
      <c r="E243" s="1">
        <v>43465</v>
      </c>
      <c r="F243" s="1">
        <v>43465</v>
      </c>
      <c r="G243" s="11" t="s">
        <v>256</v>
      </c>
      <c r="H243" s="11" t="s">
        <v>257</v>
      </c>
      <c r="I243" s="11">
        <v>224</v>
      </c>
      <c r="J243" s="11">
        <v>207</v>
      </c>
      <c r="K243" s="1">
        <v>43441</v>
      </c>
      <c r="L243" s="11" t="s">
        <v>497</v>
      </c>
      <c r="M243" s="11">
        <v>1</v>
      </c>
      <c r="N243" s="11" t="s">
        <v>498</v>
      </c>
      <c r="O243" s="11">
        <v>47</v>
      </c>
      <c r="P243" s="1">
        <v>43441</v>
      </c>
      <c r="Q243" s="11" t="s">
        <v>860</v>
      </c>
      <c r="R243" s="11">
        <v>155511633</v>
      </c>
      <c r="S243" s="11">
        <v>0</v>
      </c>
      <c r="T243" s="11">
        <v>0</v>
      </c>
      <c r="U243" s="11">
        <v>155511633</v>
      </c>
      <c r="V243" s="11">
        <v>155511633</v>
      </c>
      <c r="W243" s="11">
        <v>0</v>
      </c>
      <c r="X243" s="11" t="str">
        <f>VLOOKUP(MONTH(K243),'PLANO DISPONIBILIDADES 28-04-20'!$W$2:$X$13,2,0)</f>
        <v>DICIEMBRE</v>
      </c>
      <c r="Y243" s="11" t="str">
        <f t="shared" si="3"/>
        <v>3-1-1-01-15-00-0000-00</v>
      </c>
    </row>
    <row r="244" spans="1:25" hidden="1" x14ac:dyDescent="0.25">
      <c r="A244" s="11">
        <v>2018</v>
      </c>
      <c r="B244" s="11">
        <v>136</v>
      </c>
      <c r="C244" s="11">
        <v>1</v>
      </c>
      <c r="D244" s="1">
        <v>43101</v>
      </c>
      <c r="E244" s="1">
        <v>43465</v>
      </c>
      <c r="F244" s="1">
        <v>43465</v>
      </c>
      <c r="G244" s="11" t="s">
        <v>258</v>
      </c>
      <c r="H244" s="11" t="s">
        <v>259</v>
      </c>
      <c r="I244" s="11">
        <v>90</v>
      </c>
      <c r="J244" s="11">
        <v>19</v>
      </c>
      <c r="K244" s="1">
        <v>43122</v>
      </c>
      <c r="L244" s="11" t="s">
        <v>497</v>
      </c>
      <c r="M244" s="11">
        <v>1</v>
      </c>
      <c r="N244" s="11" t="s">
        <v>498</v>
      </c>
      <c r="O244" s="11">
        <v>1</v>
      </c>
      <c r="P244" s="1">
        <v>43122</v>
      </c>
      <c r="Q244" s="11" t="s">
        <v>242</v>
      </c>
      <c r="R244" s="11">
        <v>9890868</v>
      </c>
      <c r="S244" s="11">
        <v>0</v>
      </c>
      <c r="T244" s="11">
        <v>0</v>
      </c>
      <c r="U244" s="11">
        <v>9890868</v>
      </c>
      <c r="V244" s="11">
        <v>9890868</v>
      </c>
      <c r="W244" s="11">
        <v>0</v>
      </c>
      <c r="X244" s="11" t="str">
        <f>VLOOKUP(MONTH(K244),'PLANO DISPONIBILIDADES 28-04-20'!$W$2:$X$13,2,0)</f>
        <v>ENERO</v>
      </c>
      <c r="Y244" s="11" t="str">
        <f t="shared" si="3"/>
        <v>3-1-1-01-16-00-0000-00</v>
      </c>
    </row>
    <row r="245" spans="1:25" hidden="1" x14ac:dyDescent="0.25">
      <c r="A245" s="11">
        <v>2018</v>
      </c>
      <c r="B245" s="11">
        <v>136</v>
      </c>
      <c r="C245" s="11">
        <v>1</v>
      </c>
      <c r="D245" s="1">
        <v>43101</v>
      </c>
      <c r="E245" s="1">
        <v>43465</v>
      </c>
      <c r="F245" s="1">
        <v>43465</v>
      </c>
      <c r="G245" s="11" t="s">
        <v>258</v>
      </c>
      <c r="H245" s="11" t="s">
        <v>259</v>
      </c>
      <c r="I245" s="11">
        <v>111</v>
      </c>
      <c r="J245" s="11">
        <v>84</v>
      </c>
      <c r="K245" s="1">
        <v>43147</v>
      </c>
      <c r="L245" s="11" t="s">
        <v>497</v>
      </c>
      <c r="M245" s="11">
        <v>1</v>
      </c>
      <c r="N245" s="11" t="s">
        <v>498</v>
      </c>
      <c r="O245" s="11">
        <v>4</v>
      </c>
      <c r="P245" s="1">
        <v>43147</v>
      </c>
      <c r="Q245" s="11" t="s">
        <v>534</v>
      </c>
      <c r="R245" s="11">
        <v>11624111</v>
      </c>
      <c r="S245" s="11">
        <v>0</v>
      </c>
      <c r="T245" s="11">
        <v>0</v>
      </c>
      <c r="U245" s="11">
        <v>11624111</v>
      </c>
      <c r="V245" s="11">
        <v>11624111</v>
      </c>
      <c r="W245" s="11">
        <v>0</v>
      </c>
      <c r="X245" s="11" t="str">
        <f>VLOOKUP(MONTH(K245),'PLANO DISPONIBILIDADES 28-04-20'!$W$2:$X$13,2,0)</f>
        <v>FEBRERO</v>
      </c>
      <c r="Y245" s="11" t="str">
        <f t="shared" si="3"/>
        <v>3-1-1-01-16-00-0000-00</v>
      </c>
    </row>
    <row r="246" spans="1:25" hidden="1" x14ac:dyDescent="0.25">
      <c r="A246" s="11">
        <v>2018</v>
      </c>
      <c r="B246" s="11">
        <v>136</v>
      </c>
      <c r="C246" s="11">
        <v>1</v>
      </c>
      <c r="D246" s="1">
        <v>43101</v>
      </c>
      <c r="E246" s="1">
        <v>43465</v>
      </c>
      <c r="F246" s="1">
        <v>43465</v>
      </c>
      <c r="G246" s="11" t="s">
        <v>258</v>
      </c>
      <c r="H246" s="11" t="s">
        <v>259</v>
      </c>
      <c r="I246" s="11">
        <v>116</v>
      </c>
      <c r="J246" s="11">
        <v>92</v>
      </c>
      <c r="K246" s="1">
        <v>43174</v>
      </c>
      <c r="L246" s="11" t="s">
        <v>497</v>
      </c>
      <c r="M246" s="11">
        <v>1</v>
      </c>
      <c r="N246" s="11" t="s">
        <v>498</v>
      </c>
      <c r="O246" s="11">
        <v>11</v>
      </c>
      <c r="P246" s="1">
        <v>43174</v>
      </c>
      <c r="Q246" s="11" t="s">
        <v>588</v>
      </c>
      <c r="R246" s="11">
        <v>11664568</v>
      </c>
      <c r="S246" s="11">
        <v>0</v>
      </c>
      <c r="T246" s="11">
        <v>0</v>
      </c>
      <c r="U246" s="11">
        <v>11664568</v>
      </c>
      <c r="V246" s="11">
        <v>11664568</v>
      </c>
      <c r="W246" s="11">
        <v>0</v>
      </c>
      <c r="X246" s="11" t="str">
        <f>VLOOKUP(MONTH(K246),'PLANO DISPONIBILIDADES 28-04-20'!$W$2:$X$13,2,0)</f>
        <v>MARZO</v>
      </c>
      <c r="Y246" s="11" t="str">
        <f t="shared" si="3"/>
        <v>3-1-1-01-16-00-0000-00</v>
      </c>
    </row>
    <row r="247" spans="1:25" hidden="1" x14ac:dyDescent="0.25">
      <c r="A247" s="11">
        <v>2018</v>
      </c>
      <c r="B247" s="11">
        <v>136</v>
      </c>
      <c r="C247" s="11">
        <v>1</v>
      </c>
      <c r="D247" s="1">
        <v>43101</v>
      </c>
      <c r="E247" s="1">
        <v>43465</v>
      </c>
      <c r="F247" s="1">
        <v>43465</v>
      </c>
      <c r="G247" s="11" t="s">
        <v>258</v>
      </c>
      <c r="H247" s="11" t="s">
        <v>259</v>
      </c>
      <c r="I247" s="11">
        <v>123</v>
      </c>
      <c r="J247" s="11">
        <v>100</v>
      </c>
      <c r="K247" s="1">
        <v>43208</v>
      </c>
      <c r="L247" s="11" t="s">
        <v>497</v>
      </c>
      <c r="M247" s="11">
        <v>1</v>
      </c>
      <c r="N247" s="11" t="s">
        <v>498</v>
      </c>
      <c r="O247" s="11">
        <v>14</v>
      </c>
      <c r="P247" s="1">
        <v>43208</v>
      </c>
      <c r="Q247" s="11" t="s">
        <v>609</v>
      </c>
      <c r="R247" s="11">
        <v>11642006</v>
      </c>
      <c r="S247" s="11">
        <v>11642006</v>
      </c>
      <c r="T247" s="11">
        <v>0</v>
      </c>
      <c r="U247" s="11">
        <v>0</v>
      </c>
      <c r="V247" s="11">
        <v>0</v>
      </c>
      <c r="W247" s="11">
        <v>0</v>
      </c>
      <c r="X247" s="11" t="str">
        <f>VLOOKUP(MONTH(K247),'PLANO DISPONIBILIDADES 28-04-20'!$W$2:$X$13,2,0)</f>
        <v>ABRIL</v>
      </c>
      <c r="Y247" s="11" t="str">
        <f t="shared" si="3"/>
        <v>3-1-1-01-16-00-0000-00</v>
      </c>
    </row>
    <row r="248" spans="1:25" hidden="1" x14ac:dyDescent="0.25">
      <c r="A248" s="11">
        <v>2018</v>
      </c>
      <c r="B248" s="11">
        <v>136</v>
      </c>
      <c r="C248" s="11">
        <v>1</v>
      </c>
      <c r="D248" s="1">
        <v>43101</v>
      </c>
      <c r="E248" s="1">
        <v>43465</v>
      </c>
      <c r="F248" s="1">
        <v>43465</v>
      </c>
      <c r="G248" s="11" t="s">
        <v>258</v>
      </c>
      <c r="H248" s="11" t="s">
        <v>259</v>
      </c>
      <c r="I248" s="11">
        <v>124</v>
      </c>
      <c r="J248" s="11">
        <v>102</v>
      </c>
      <c r="K248" s="1">
        <v>43209</v>
      </c>
      <c r="L248" s="11" t="s">
        <v>497</v>
      </c>
      <c r="M248" s="11">
        <v>1</v>
      </c>
      <c r="N248" s="11" t="s">
        <v>498</v>
      </c>
      <c r="O248" s="11">
        <v>14</v>
      </c>
      <c r="P248" s="1">
        <v>43209</v>
      </c>
      <c r="Q248" s="11" t="s">
        <v>616</v>
      </c>
      <c r="R248" s="11">
        <v>11642006</v>
      </c>
      <c r="S248" s="11">
        <v>0</v>
      </c>
      <c r="T248" s="11">
        <v>0</v>
      </c>
      <c r="U248" s="11">
        <v>11642006</v>
      </c>
      <c r="V248" s="11">
        <v>11642006</v>
      </c>
      <c r="W248" s="11">
        <v>0</v>
      </c>
      <c r="X248" s="11" t="str">
        <f>VLOOKUP(MONTH(K248),'PLANO DISPONIBILIDADES 28-04-20'!$W$2:$X$13,2,0)</f>
        <v>ABRIL</v>
      </c>
      <c r="Y248" s="11" t="str">
        <f t="shared" si="3"/>
        <v>3-1-1-01-16-00-0000-00</v>
      </c>
    </row>
    <row r="249" spans="1:25" hidden="1" x14ac:dyDescent="0.25">
      <c r="A249" s="11">
        <v>2018</v>
      </c>
      <c r="B249" s="11">
        <v>136</v>
      </c>
      <c r="C249" s="11">
        <v>1</v>
      </c>
      <c r="D249" s="1">
        <v>43101</v>
      </c>
      <c r="E249" s="1">
        <v>43465</v>
      </c>
      <c r="F249" s="1">
        <v>43465</v>
      </c>
      <c r="G249" s="11" t="s">
        <v>258</v>
      </c>
      <c r="H249" s="11" t="s">
        <v>259</v>
      </c>
      <c r="I249" s="11">
        <v>131</v>
      </c>
      <c r="J249" s="11">
        <v>110</v>
      </c>
      <c r="K249" s="1">
        <v>43241</v>
      </c>
      <c r="L249" s="11" t="s">
        <v>497</v>
      </c>
      <c r="M249" s="11">
        <v>1</v>
      </c>
      <c r="N249" s="11" t="s">
        <v>498</v>
      </c>
      <c r="O249" s="11">
        <v>17</v>
      </c>
      <c r="P249" s="1">
        <v>43241</v>
      </c>
      <c r="Q249" s="11" t="s">
        <v>639</v>
      </c>
      <c r="R249" s="11">
        <v>11191199</v>
      </c>
      <c r="S249" s="11">
        <v>0</v>
      </c>
      <c r="T249" s="11">
        <v>0</v>
      </c>
      <c r="U249" s="11">
        <v>11191199</v>
      </c>
      <c r="V249" s="11">
        <v>11191199</v>
      </c>
      <c r="W249" s="11">
        <v>0</v>
      </c>
      <c r="X249" s="11" t="str">
        <f>VLOOKUP(MONTH(K249),'PLANO DISPONIBILIDADES 28-04-20'!$W$2:$X$13,2,0)</f>
        <v>MAYO</v>
      </c>
      <c r="Y249" s="11" t="str">
        <f t="shared" si="3"/>
        <v>3-1-1-01-16-00-0000-00</v>
      </c>
    </row>
    <row r="250" spans="1:25" hidden="1" x14ac:dyDescent="0.25">
      <c r="A250" s="11">
        <v>2018</v>
      </c>
      <c r="B250" s="11">
        <v>136</v>
      </c>
      <c r="C250" s="11">
        <v>1</v>
      </c>
      <c r="D250" s="1">
        <v>43101</v>
      </c>
      <c r="E250" s="1">
        <v>43465</v>
      </c>
      <c r="F250" s="1">
        <v>43465</v>
      </c>
      <c r="G250" s="11" t="s">
        <v>258</v>
      </c>
      <c r="H250" s="11" t="s">
        <v>259</v>
      </c>
      <c r="I250" s="11">
        <v>135</v>
      </c>
      <c r="J250" s="11">
        <v>118</v>
      </c>
      <c r="K250" s="1">
        <v>43259</v>
      </c>
      <c r="L250" s="11" t="s">
        <v>497</v>
      </c>
      <c r="M250" s="11">
        <v>1</v>
      </c>
      <c r="N250" s="11" t="s">
        <v>498</v>
      </c>
      <c r="O250" s="11">
        <v>21</v>
      </c>
      <c r="P250" s="1">
        <v>43259</v>
      </c>
      <c r="Q250" s="11" t="s">
        <v>657</v>
      </c>
      <c r="R250" s="11">
        <v>10664610</v>
      </c>
      <c r="S250" s="11">
        <v>0</v>
      </c>
      <c r="T250" s="11">
        <v>0</v>
      </c>
      <c r="U250" s="11">
        <v>10664610</v>
      </c>
      <c r="V250" s="11">
        <v>10664610</v>
      </c>
      <c r="W250" s="11">
        <v>0</v>
      </c>
      <c r="X250" s="11" t="str">
        <f>VLOOKUP(MONTH(K250),'PLANO DISPONIBILIDADES 28-04-20'!$W$2:$X$13,2,0)</f>
        <v>JUNIO</v>
      </c>
      <c r="Y250" s="11" t="str">
        <f t="shared" si="3"/>
        <v>3-1-1-01-16-00-0000-00</v>
      </c>
    </row>
    <row r="251" spans="1:25" hidden="1" x14ac:dyDescent="0.25">
      <c r="A251" s="11">
        <v>2018</v>
      </c>
      <c r="B251" s="11">
        <v>136</v>
      </c>
      <c r="C251" s="11">
        <v>1</v>
      </c>
      <c r="D251" s="1">
        <v>43101</v>
      </c>
      <c r="E251" s="1">
        <v>43465</v>
      </c>
      <c r="F251" s="1">
        <v>43465</v>
      </c>
      <c r="G251" s="11" t="s">
        <v>258</v>
      </c>
      <c r="H251" s="11" t="s">
        <v>259</v>
      </c>
      <c r="I251" s="11">
        <v>151</v>
      </c>
      <c r="J251" s="11">
        <v>126</v>
      </c>
      <c r="K251" s="1">
        <v>43298</v>
      </c>
      <c r="L251" s="11" t="s">
        <v>497</v>
      </c>
      <c r="M251" s="11">
        <v>1</v>
      </c>
      <c r="N251" s="11" t="s">
        <v>498</v>
      </c>
      <c r="O251" s="11">
        <v>24</v>
      </c>
      <c r="P251" s="1">
        <v>43298</v>
      </c>
      <c r="Q251" s="11" t="s">
        <v>693</v>
      </c>
      <c r="R251" s="11">
        <v>10528399</v>
      </c>
      <c r="S251" s="11">
        <v>0</v>
      </c>
      <c r="T251" s="11">
        <v>0</v>
      </c>
      <c r="U251" s="11">
        <v>10528399</v>
      </c>
      <c r="V251" s="11">
        <v>10528399</v>
      </c>
      <c r="W251" s="11">
        <v>0</v>
      </c>
      <c r="X251" s="11" t="str">
        <f>VLOOKUP(MONTH(K251),'PLANO DISPONIBILIDADES 28-04-20'!$W$2:$X$13,2,0)</f>
        <v>JULIO</v>
      </c>
      <c r="Y251" s="11" t="str">
        <f t="shared" si="3"/>
        <v>3-1-1-01-16-00-0000-00</v>
      </c>
    </row>
    <row r="252" spans="1:25" hidden="1" x14ac:dyDescent="0.25">
      <c r="A252" s="11">
        <v>2018</v>
      </c>
      <c r="B252" s="11">
        <v>136</v>
      </c>
      <c r="C252" s="11">
        <v>1</v>
      </c>
      <c r="D252" s="1">
        <v>43101</v>
      </c>
      <c r="E252" s="1">
        <v>43465</v>
      </c>
      <c r="F252" s="1">
        <v>43465</v>
      </c>
      <c r="G252" s="11" t="s">
        <v>258</v>
      </c>
      <c r="H252" s="11" t="s">
        <v>259</v>
      </c>
      <c r="I252" s="11">
        <v>168</v>
      </c>
      <c r="J252" s="11">
        <v>141</v>
      </c>
      <c r="K252" s="1">
        <v>43334</v>
      </c>
      <c r="L252" s="11" t="s">
        <v>497</v>
      </c>
      <c r="M252" s="11">
        <v>1</v>
      </c>
      <c r="N252" s="11" t="s">
        <v>498</v>
      </c>
      <c r="O252" s="11">
        <v>29</v>
      </c>
      <c r="P252" s="1">
        <v>43334</v>
      </c>
      <c r="Q252" s="11" t="s">
        <v>720</v>
      </c>
      <c r="R252" s="11">
        <v>10150030</v>
      </c>
      <c r="S252" s="11">
        <v>0</v>
      </c>
      <c r="T252" s="11">
        <v>0</v>
      </c>
      <c r="U252" s="11">
        <v>10150030</v>
      </c>
      <c r="V252" s="11">
        <v>10150030</v>
      </c>
      <c r="W252" s="11">
        <v>0</v>
      </c>
      <c r="X252" s="11" t="str">
        <f>VLOOKUP(MONTH(K252),'PLANO DISPONIBILIDADES 28-04-20'!$W$2:$X$13,2,0)</f>
        <v>AGOSTO</v>
      </c>
      <c r="Y252" s="11" t="str">
        <f t="shared" si="3"/>
        <v>3-1-1-01-16-00-0000-00</v>
      </c>
    </row>
    <row r="253" spans="1:25" hidden="1" x14ac:dyDescent="0.25">
      <c r="A253" s="11">
        <v>2018</v>
      </c>
      <c r="B253" s="11">
        <v>136</v>
      </c>
      <c r="C253" s="11">
        <v>1</v>
      </c>
      <c r="D253" s="1">
        <v>43101</v>
      </c>
      <c r="E253" s="1">
        <v>43465</v>
      </c>
      <c r="F253" s="1">
        <v>43465</v>
      </c>
      <c r="G253" s="11" t="s">
        <v>258</v>
      </c>
      <c r="H253" s="11" t="s">
        <v>259</v>
      </c>
      <c r="I253" s="11">
        <v>185</v>
      </c>
      <c r="J253" s="11">
        <v>161</v>
      </c>
      <c r="K253" s="1">
        <v>43361</v>
      </c>
      <c r="L253" s="11" t="s">
        <v>497</v>
      </c>
      <c r="M253" s="11">
        <v>1</v>
      </c>
      <c r="N253" s="11" t="s">
        <v>498</v>
      </c>
      <c r="O253" s="11">
        <v>33</v>
      </c>
      <c r="P253" s="1">
        <v>43361</v>
      </c>
      <c r="Q253" s="11" t="s">
        <v>776</v>
      </c>
      <c r="R253" s="11">
        <v>11257451</v>
      </c>
      <c r="S253" s="11">
        <v>0</v>
      </c>
      <c r="T253" s="11">
        <v>0</v>
      </c>
      <c r="U253" s="11">
        <v>11257451</v>
      </c>
      <c r="V253" s="11">
        <v>11257451</v>
      </c>
      <c r="W253" s="11">
        <v>0</v>
      </c>
      <c r="X253" s="11" t="str">
        <f>VLOOKUP(MONTH(K253),'PLANO DISPONIBILIDADES 28-04-20'!$W$2:$X$13,2,0)</f>
        <v>SEPTIEMBRE</v>
      </c>
      <c r="Y253" s="11" t="str">
        <f t="shared" si="3"/>
        <v>3-1-1-01-16-00-0000-00</v>
      </c>
    </row>
    <row r="254" spans="1:25" hidden="1" x14ac:dyDescent="0.25">
      <c r="A254" s="11">
        <v>2018</v>
      </c>
      <c r="B254" s="11">
        <v>136</v>
      </c>
      <c r="C254" s="11">
        <v>1</v>
      </c>
      <c r="D254" s="1">
        <v>43101</v>
      </c>
      <c r="E254" s="1">
        <v>43465</v>
      </c>
      <c r="F254" s="1">
        <v>43465</v>
      </c>
      <c r="G254" s="11" t="s">
        <v>258</v>
      </c>
      <c r="H254" s="11" t="s">
        <v>259</v>
      </c>
      <c r="I254" s="11">
        <v>199</v>
      </c>
      <c r="J254" s="11">
        <v>179</v>
      </c>
      <c r="K254" s="1">
        <v>43391</v>
      </c>
      <c r="L254" s="11" t="s">
        <v>497</v>
      </c>
      <c r="M254" s="11">
        <v>1</v>
      </c>
      <c r="N254" s="11" t="s">
        <v>498</v>
      </c>
      <c r="O254" s="11">
        <v>37</v>
      </c>
      <c r="P254" s="1">
        <v>43392</v>
      </c>
      <c r="Q254" s="11" t="s">
        <v>820</v>
      </c>
      <c r="R254" s="11">
        <v>11190188</v>
      </c>
      <c r="S254" s="11">
        <v>0</v>
      </c>
      <c r="T254" s="11">
        <v>0</v>
      </c>
      <c r="U254" s="11">
        <v>11190188</v>
      </c>
      <c r="V254" s="11">
        <v>11190188</v>
      </c>
      <c r="W254" s="11">
        <v>0</v>
      </c>
      <c r="X254" s="11" t="str">
        <f>VLOOKUP(MONTH(K254),'PLANO DISPONIBILIDADES 28-04-20'!$W$2:$X$13,2,0)</f>
        <v>OCTUBRE</v>
      </c>
      <c r="Y254" s="11" t="str">
        <f t="shared" si="3"/>
        <v>3-1-1-01-16-00-0000-00</v>
      </c>
    </row>
    <row r="255" spans="1:25" hidden="1" x14ac:dyDescent="0.25">
      <c r="A255" s="11">
        <v>2018</v>
      </c>
      <c r="B255" s="11">
        <v>136</v>
      </c>
      <c r="C255" s="11">
        <v>1</v>
      </c>
      <c r="D255" s="1">
        <v>43101</v>
      </c>
      <c r="E255" s="1">
        <v>43465</v>
      </c>
      <c r="F255" s="1">
        <v>43465</v>
      </c>
      <c r="G255" s="11" t="s">
        <v>258</v>
      </c>
      <c r="H255" s="11" t="s">
        <v>259</v>
      </c>
      <c r="I255" s="11">
        <v>214</v>
      </c>
      <c r="J255" s="11">
        <v>199</v>
      </c>
      <c r="K255" s="1">
        <v>43424</v>
      </c>
      <c r="L255" s="11" t="s">
        <v>497</v>
      </c>
      <c r="M255" s="11">
        <v>1</v>
      </c>
      <c r="N255" s="11" t="s">
        <v>498</v>
      </c>
      <c r="O255" s="11">
        <v>44</v>
      </c>
      <c r="P255" s="1">
        <v>43424</v>
      </c>
      <c r="Q255" s="11" t="s">
        <v>791</v>
      </c>
      <c r="R255" s="11">
        <v>11791479</v>
      </c>
      <c r="S255" s="11">
        <v>0</v>
      </c>
      <c r="T255" s="11">
        <v>0</v>
      </c>
      <c r="U255" s="11">
        <v>11791479</v>
      </c>
      <c r="V255" s="11">
        <v>11791479</v>
      </c>
      <c r="W255" s="11">
        <v>0</v>
      </c>
      <c r="X255" s="11" t="str">
        <f>VLOOKUP(MONTH(K255),'PLANO DISPONIBILIDADES 28-04-20'!$W$2:$X$13,2,0)</f>
        <v>NOVIEMBRE</v>
      </c>
      <c r="Y255" s="11" t="str">
        <f t="shared" si="3"/>
        <v>3-1-1-01-16-00-0000-00</v>
      </c>
    </row>
    <row r="256" spans="1:25" hidden="1" x14ac:dyDescent="0.25">
      <c r="A256" s="11">
        <v>2018</v>
      </c>
      <c r="B256" s="11">
        <v>136</v>
      </c>
      <c r="C256" s="11">
        <v>1</v>
      </c>
      <c r="D256" s="1">
        <v>43101</v>
      </c>
      <c r="E256" s="1">
        <v>43465</v>
      </c>
      <c r="F256" s="1">
        <v>43465</v>
      </c>
      <c r="G256" s="11" t="s">
        <v>258</v>
      </c>
      <c r="H256" s="11" t="s">
        <v>259</v>
      </c>
      <c r="I256" s="11">
        <v>224</v>
      </c>
      <c r="J256" s="11">
        <v>207</v>
      </c>
      <c r="K256" s="1">
        <v>43441</v>
      </c>
      <c r="L256" s="11" t="s">
        <v>497</v>
      </c>
      <c r="M256" s="11">
        <v>1</v>
      </c>
      <c r="N256" s="11" t="s">
        <v>498</v>
      </c>
      <c r="O256" s="11">
        <v>47</v>
      </c>
      <c r="P256" s="1">
        <v>43441</v>
      </c>
      <c r="Q256" s="11" t="s">
        <v>860</v>
      </c>
      <c r="R256" s="11">
        <v>10973576</v>
      </c>
      <c r="S256" s="11">
        <v>0</v>
      </c>
      <c r="T256" s="11">
        <v>0</v>
      </c>
      <c r="U256" s="11">
        <v>10973576</v>
      </c>
      <c r="V256" s="11">
        <v>10973576</v>
      </c>
      <c r="W256" s="11">
        <v>0</v>
      </c>
      <c r="X256" s="11" t="str">
        <f>VLOOKUP(MONTH(K256),'PLANO DISPONIBILIDADES 28-04-20'!$W$2:$X$13,2,0)</f>
        <v>DICIEMBRE</v>
      </c>
      <c r="Y256" s="11" t="str">
        <f t="shared" si="3"/>
        <v>3-1-1-01-16-00-0000-00</v>
      </c>
    </row>
    <row r="257" spans="1:25" hidden="1" x14ac:dyDescent="0.25">
      <c r="A257" s="11">
        <v>2018</v>
      </c>
      <c r="B257" s="11">
        <v>136</v>
      </c>
      <c r="C257" s="11">
        <v>1</v>
      </c>
      <c r="D257" s="1">
        <v>43101</v>
      </c>
      <c r="E257" s="1">
        <v>43465</v>
      </c>
      <c r="F257" s="1">
        <v>43465</v>
      </c>
      <c r="G257" s="11" t="s">
        <v>260</v>
      </c>
      <c r="H257" s="11" t="s">
        <v>261</v>
      </c>
      <c r="I257" s="11">
        <v>90</v>
      </c>
      <c r="J257" s="11">
        <v>19</v>
      </c>
      <c r="K257" s="1">
        <v>43122</v>
      </c>
      <c r="L257" s="11" t="s">
        <v>497</v>
      </c>
      <c r="M257" s="11">
        <v>1</v>
      </c>
      <c r="N257" s="11" t="s">
        <v>498</v>
      </c>
      <c r="O257" s="11">
        <v>1</v>
      </c>
      <c r="P257" s="1">
        <v>43122</v>
      </c>
      <c r="Q257" s="11" t="s">
        <v>242</v>
      </c>
      <c r="R257" s="11">
        <v>325012</v>
      </c>
      <c r="S257" s="11">
        <v>0</v>
      </c>
      <c r="T257" s="11">
        <v>0</v>
      </c>
      <c r="U257" s="11">
        <v>325012</v>
      </c>
      <c r="V257" s="11">
        <v>325012</v>
      </c>
      <c r="W257" s="11">
        <v>0</v>
      </c>
      <c r="X257" s="11" t="str">
        <f>VLOOKUP(MONTH(K257),'PLANO DISPONIBILIDADES 28-04-20'!$W$2:$X$13,2,0)</f>
        <v>ENERO</v>
      </c>
      <c r="Y257" s="11" t="str">
        <f t="shared" si="3"/>
        <v>3-1-1-01-17-00-0000-00</v>
      </c>
    </row>
    <row r="258" spans="1:25" hidden="1" x14ac:dyDescent="0.25">
      <c r="A258" s="11">
        <v>2018</v>
      </c>
      <c r="B258" s="11">
        <v>136</v>
      </c>
      <c r="C258" s="11">
        <v>1</v>
      </c>
      <c r="D258" s="1">
        <v>43101</v>
      </c>
      <c r="E258" s="1">
        <v>43465</v>
      </c>
      <c r="F258" s="1">
        <v>43465</v>
      </c>
      <c r="G258" s="11" t="s">
        <v>260</v>
      </c>
      <c r="H258" s="11" t="s">
        <v>261</v>
      </c>
      <c r="I258" s="11">
        <v>111</v>
      </c>
      <c r="J258" s="11">
        <v>84</v>
      </c>
      <c r="K258" s="1">
        <v>43147</v>
      </c>
      <c r="L258" s="11" t="s">
        <v>497</v>
      </c>
      <c r="M258" s="11">
        <v>1</v>
      </c>
      <c r="N258" s="11" t="s">
        <v>498</v>
      </c>
      <c r="O258" s="11">
        <v>4</v>
      </c>
      <c r="P258" s="1">
        <v>43147</v>
      </c>
      <c r="Q258" s="11" t="s">
        <v>534</v>
      </c>
      <c r="R258" s="11">
        <v>302916</v>
      </c>
      <c r="S258" s="11">
        <v>0</v>
      </c>
      <c r="T258" s="11">
        <v>0</v>
      </c>
      <c r="U258" s="11">
        <v>302916</v>
      </c>
      <c r="V258" s="11">
        <v>302916</v>
      </c>
      <c r="W258" s="11">
        <v>0</v>
      </c>
      <c r="X258" s="11" t="str">
        <f>VLOOKUP(MONTH(K258),'PLANO DISPONIBILIDADES 28-04-20'!$W$2:$X$13,2,0)</f>
        <v>FEBRERO</v>
      </c>
      <c r="Y258" s="11" t="str">
        <f t="shared" si="3"/>
        <v>3-1-1-01-17-00-0000-00</v>
      </c>
    </row>
    <row r="259" spans="1:25" hidden="1" x14ac:dyDescent="0.25">
      <c r="A259" s="11">
        <v>2018</v>
      </c>
      <c r="B259" s="11">
        <v>136</v>
      </c>
      <c r="C259" s="11">
        <v>1</v>
      </c>
      <c r="D259" s="1">
        <v>43101</v>
      </c>
      <c r="E259" s="1">
        <v>43465</v>
      </c>
      <c r="F259" s="1">
        <v>43465</v>
      </c>
      <c r="G259" s="11" t="s">
        <v>260</v>
      </c>
      <c r="H259" s="11" t="s">
        <v>261</v>
      </c>
      <c r="I259" s="11">
        <v>116</v>
      </c>
      <c r="J259" s="11">
        <v>92</v>
      </c>
      <c r="K259" s="1">
        <v>43174</v>
      </c>
      <c r="L259" s="11" t="s">
        <v>497</v>
      </c>
      <c r="M259" s="11">
        <v>1</v>
      </c>
      <c r="N259" s="11" t="s">
        <v>498</v>
      </c>
      <c r="O259" s="11">
        <v>11</v>
      </c>
      <c r="P259" s="1">
        <v>43174</v>
      </c>
      <c r="Q259" s="11" t="s">
        <v>588</v>
      </c>
      <c r="R259" s="11">
        <v>345402</v>
      </c>
      <c r="S259" s="11">
        <v>0</v>
      </c>
      <c r="T259" s="11">
        <v>0</v>
      </c>
      <c r="U259" s="11">
        <v>345402</v>
      </c>
      <c r="V259" s="11">
        <v>345402</v>
      </c>
      <c r="W259" s="11">
        <v>0</v>
      </c>
      <c r="X259" s="11" t="str">
        <f>VLOOKUP(MONTH(K259),'PLANO DISPONIBILIDADES 28-04-20'!$W$2:$X$13,2,0)</f>
        <v>MARZO</v>
      </c>
      <c r="Y259" s="11" t="str">
        <f t="shared" ref="Y259:Y322" si="4">G259</f>
        <v>3-1-1-01-17-00-0000-00</v>
      </c>
    </row>
    <row r="260" spans="1:25" hidden="1" x14ac:dyDescent="0.25">
      <c r="A260" s="11">
        <v>2018</v>
      </c>
      <c r="B260" s="11">
        <v>136</v>
      </c>
      <c r="C260" s="11">
        <v>1</v>
      </c>
      <c r="D260" s="1">
        <v>43101</v>
      </c>
      <c r="E260" s="1">
        <v>43465</v>
      </c>
      <c r="F260" s="1">
        <v>43465</v>
      </c>
      <c r="G260" s="11" t="s">
        <v>260</v>
      </c>
      <c r="H260" s="11" t="s">
        <v>261</v>
      </c>
      <c r="I260" s="11">
        <v>123</v>
      </c>
      <c r="J260" s="11">
        <v>100</v>
      </c>
      <c r="K260" s="1">
        <v>43208</v>
      </c>
      <c r="L260" s="11" t="s">
        <v>497</v>
      </c>
      <c r="M260" s="11">
        <v>1</v>
      </c>
      <c r="N260" s="11" t="s">
        <v>498</v>
      </c>
      <c r="O260" s="11">
        <v>14</v>
      </c>
      <c r="P260" s="1">
        <v>43208</v>
      </c>
      <c r="Q260" s="11" t="s">
        <v>609</v>
      </c>
      <c r="R260" s="11">
        <v>345402</v>
      </c>
      <c r="S260" s="11">
        <v>345402</v>
      </c>
      <c r="T260" s="11">
        <v>0</v>
      </c>
      <c r="U260" s="11">
        <v>0</v>
      </c>
      <c r="V260" s="11">
        <v>0</v>
      </c>
      <c r="W260" s="11">
        <v>0</v>
      </c>
      <c r="X260" s="11" t="str">
        <f>VLOOKUP(MONTH(K260),'PLANO DISPONIBILIDADES 28-04-20'!$W$2:$X$13,2,0)</f>
        <v>ABRIL</v>
      </c>
      <c r="Y260" s="11" t="str">
        <f t="shared" si="4"/>
        <v>3-1-1-01-17-00-0000-00</v>
      </c>
    </row>
    <row r="261" spans="1:25" hidden="1" x14ac:dyDescent="0.25">
      <c r="A261" s="11">
        <v>2018</v>
      </c>
      <c r="B261" s="11">
        <v>136</v>
      </c>
      <c r="C261" s="11">
        <v>1</v>
      </c>
      <c r="D261" s="1">
        <v>43101</v>
      </c>
      <c r="E261" s="1">
        <v>43465</v>
      </c>
      <c r="F261" s="1">
        <v>43465</v>
      </c>
      <c r="G261" s="11" t="s">
        <v>260</v>
      </c>
      <c r="H261" s="11" t="s">
        <v>261</v>
      </c>
      <c r="I261" s="11">
        <v>124</v>
      </c>
      <c r="J261" s="11">
        <v>102</v>
      </c>
      <c r="K261" s="1">
        <v>43209</v>
      </c>
      <c r="L261" s="11" t="s">
        <v>497</v>
      </c>
      <c r="M261" s="11">
        <v>1</v>
      </c>
      <c r="N261" s="11" t="s">
        <v>498</v>
      </c>
      <c r="O261" s="11">
        <v>14</v>
      </c>
      <c r="P261" s="1">
        <v>43209</v>
      </c>
      <c r="Q261" s="11" t="s">
        <v>616</v>
      </c>
      <c r="R261" s="11">
        <v>345402</v>
      </c>
      <c r="S261" s="11">
        <v>0</v>
      </c>
      <c r="T261" s="11">
        <v>0</v>
      </c>
      <c r="U261" s="11">
        <v>345402</v>
      </c>
      <c r="V261" s="11">
        <v>345402</v>
      </c>
      <c r="W261" s="11">
        <v>0</v>
      </c>
      <c r="X261" s="11" t="str">
        <f>VLOOKUP(MONTH(K261),'PLANO DISPONIBILIDADES 28-04-20'!$W$2:$X$13,2,0)</f>
        <v>ABRIL</v>
      </c>
      <c r="Y261" s="11" t="str">
        <f t="shared" si="4"/>
        <v>3-1-1-01-17-00-0000-00</v>
      </c>
    </row>
    <row r="262" spans="1:25" hidden="1" x14ac:dyDescent="0.25">
      <c r="A262" s="11">
        <v>2018</v>
      </c>
      <c r="B262" s="11">
        <v>136</v>
      </c>
      <c r="C262" s="11">
        <v>1</v>
      </c>
      <c r="D262" s="1">
        <v>43101</v>
      </c>
      <c r="E262" s="1">
        <v>43465</v>
      </c>
      <c r="F262" s="1">
        <v>43465</v>
      </c>
      <c r="G262" s="11" t="s">
        <v>260</v>
      </c>
      <c r="H262" s="11" t="s">
        <v>261</v>
      </c>
      <c r="I262" s="11">
        <v>131</v>
      </c>
      <c r="J262" s="11">
        <v>110</v>
      </c>
      <c r="K262" s="1">
        <v>43241</v>
      </c>
      <c r="L262" s="11" t="s">
        <v>497</v>
      </c>
      <c r="M262" s="11">
        <v>1</v>
      </c>
      <c r="N262" s="11" t="s">
        <v>498</v>
      </c>
      <c r="O262" s="11">
        <v>17</v>
      </c>
      <c r="P262" s="1">
        <v>43241</v>
      </c>
      <c r="Q262" s="11" t="s">
        <v>639</v>
      </c>
      <c r="R262" s="11">
        <v>345402</v>
      </c>
      <c r="S262" s="11">
        <v>0</v>
      </c>
      <c r="T262" s="11">
        <v>0</v>
      </c>
      <c r="U262" s="11">
        <v>345402</v>
      </c>
      <c r="V262" s="11">
        <v>345402</v>
      </c>
      <c r="W262" s="11">
        <v>0</v>
      </c>
      <c r="X262" s="11" t="str">
        <f>VLOOKUP(MONTH(K262),'PLANO DISPONIBILIDADES 28-04-20'!$W$2:$X$13,2,0)</f>
        <v>MAYO</v>
      </c>
      <c r="Y262" s="11" t="str">
        <f t="shared" si="4"/>
        <v>3-1-1-01-17-00-0000-00</v>
      </c>
    </row>
    <row r="263" spans="1:25" hidden="1" x14ac:dyDescent="0.25">
      <c r="A263" s="11">
        <v>2018</v>
      </c>
      <c r="B263" s="11">
        <v>136</v>
      </c>
      <c r="C263" s="11">
        <v>1</v>
      </c>
      <c r="D263" s="1">
        <v>43101</v>
      </c>
      <c r="E263" s="1">
        <v>43465</v>
      </c>
      <c r="F263" s="1">
        <v>43465</v>
      </c>
      <c r="G263" s="11" t="s">
        <v>260</v>
      </c>
      <c r="H263" s="11" t="s">
        <v>261</v>
      </c>
      <c r="I263" s="11">
        <v>135</v>
      </c>
      <c r="J263" s="11">
        <v>118</v>
      </c>
      <c r="K263" s="1">
        <v>43259</v>
      </c>
      <c r="L263" s="11" t="s">
        <v>497</v>
      </c>
      <c r="M263" s="11">
        <v>1</v>
      </c>
      <c r="N263" s="11" t="s">
        <v>498</v>
      </c>
      <c r="O263" s="11">
        <v>21</v>
      </c>
      <c r="P263" s="1">
        <v>43259</v>
      </c>
      <c r="Q263" s="11" t="s">
        <v>657</v>
      </c>
      <c r="R263" s="11">
        <v>317406</v>
      </c>
      <c r="S263" s="11">
        <v>0</v>
      </c>
      <c r="T263" s="11">
        <v>0</v>
      </c>
      <c r="U263" s="11">
        <v>317406</v>
      </c>
      <c r="V263" s="11">
        <v>317406</v>
      </c>
      <c r="W263" s="11">
        <v>0</v>
      </c>
      <c r="X263" s="11" t="str">
        <f>VLOOKUP(MONTH(K263),'PLANO DISPONIBILIDADES 28-04-20'!$W$2:$X$13,2,0)</f>
        <v>JUNIO</v>
      </c>
      <c r="Y263" s="11" t="str">
        <f t="shared" si="4"/>
        <v>3-1-1-01-17-00-0000-00</v>
      </c>
    </row>
    <row r="264" spans="1:25" hidden="1" x14ac:dyDescent="0.25">
      <c r="A264" s="11">
        <v>2018</v>
      </c>
      <c r="B264" s="11">
        <v>136</v>
      </c>
      <c r="C264" s="11">
        <v>1</v>
      </c>
      <c r="D264" s="1">
        <v>43101</v>
      </c>
      <c r="E264" s="1">
        <v>43465</v>
      </c>
      <c r="F264" s="1">
        <v>43465</v>
      </c>
      <c r="G264" s="11" t="s">
        <v>260</v>
      </c>
      <c r="H264" s="11" t="s">
        <v>261</v>
      </c>
      <c r="I264" s="11">
        <v>151</v>
      </c>
      <c r="J264" s="11">
        <v>126</v>
      </c>
      <c r="K264" s="1">
        <v>43298</v>
      </c>
      <c r="L264" s="11" t="s">
        <v>497</v>
      </c>
      <c r="M264" s="11">
        <v>1</v>
      </c>
      <c r="N264" s="11" t="s">
        <v>498</v>
      </c>
      <c r="O264" s="11">
        <v>24</v>
      </c>
      <c r="P264" s="1">
        <v>43298</v>
      </c>
      <c r="Q264" s="11" t="s">
        <v>693</v>
      </c>
      <c r="R264" s="11">
        <v>340982</v>
      </c>
      <c r="S264" s="11">
        <v>0</v>
      </c>
      <c r="T264" s="11">
        <v>0</v>
      </c>
      <c r="U264" s="11">
        <v>340982</v>
      </c>
      <c r="V264" s="11">
        <v>340982</v>
      </c>
      <c r="W264" s="11">
        <v>0</v>
      </c>
      <c r="X264" s="11" t="str">
        <f>VLOOKUP(MONTH(K264),'PLANO DISPONIBILIDADES 28-04-20'!$W$2:$X$13,2,0)</f>
        <v>JULIO</v>
      </c>
      <c r="Y264" s="11" t="str">
        <f t="shared" si="4"/>
        <v>3-1-1-01-17-00-0000-00</v>
      </c>
    </row>
    <row r="265" spans="1:25" hidden="1" x14ac:dyDescent="0.25">
      <c r="A265" s="11">
        <v>2018</v>
      </c>
      <c r="B265" s="11">
        <v>136</v>
      </c>
      <c r="C265" s="11">
        <v>1</v>
      </c>
      <c r="D265" s="1">
        <v>43101</v>
      </c>
      <c r="E265" s="1">
        <v>43465</v>
      </c>
      <c r="F265" s="1">
        <v>43465</v>
      </c>
      <c r="G265" s="11" t="s">
        <v>260</v>
      </c>
      <c r="H265" s="11" t="s">
        <v>261</v>
      </c>
      <c r="I265" s="11">
        <v>168</v>
      </c>
      <c r="J265" s="11">
        <v>141</v>
      </c>
      <c r="K265" s="1">
        <v>43334</v>
      </c>
      <c r="L265" s="11" t="s">
        <v>497</v>
      </c>
      <c r="M265" s="11">
        <v>1</v>
      </c>
      <c r="N265" s="11" t="s">
        <v>498</v>
      </c>
      <c r="O265" s="11">
        <v>29</v>
      </c>
      <c r="P265" s="1">
        <v>43334</v>
      </c>
      <c r="Q265" s="11" t="s">
        <v>720</v>
      </c>
      <c r="R265" s="11">
        <v>311459</v>
      </c>
      <c r="S265" s="11">
        <v>0</v>
      </c>
      <c r="T265" s="11">
        <v>0</v>
      </c>
      <c r="U265" s="11">
        <v>311459</v>
      </c>
      <c r="V265" s="11">
        <v>311459</v>
      </c>
      <c r="W265" s="11">
        <v>0</v>
      </c>
      <c r="X265" s="11" t="str">
        <f>VLOOKUP(MONTH(K265),'PLANO DISPONIBILIDADES 28-04-20'!$W$2:$X$13,2,0)</f>
        <v>AGOSTO</v>
      </c>
      <c r="Y265" s="11" t="str">
        <f t="shared" si="4"/>
        <v>3-1-1-01-17-00-0000-00</v>
      </c>
    </row>
    <row r="266" spans="1:25" hidden="1" x14ac:dyDescent="0.25">
      <c r="A266" s="11">
        <v>2018</v>
      </c>
      <c r="B266" s="11">
        <v>136</v>
      </c>
      <c r="C266" s="11">
        <v>1</v>
      </c>
      <c r="D266" s="1">
        <v>43101</v>
      </c>
      <c r="E266" s="1">
        <v>43465</v>
      </c>
      <c r="F266" s="1">
        <v>43465</v>
      </c>
      <c r="G266" s="11" t="s">
        <v>260</v>
      </c>
      <c r="H266" s="11" t="s">
        <v>261</v>
      </c>
      <c r="I266" s="11">
        <v>185</v>
      </c>
      <c r="J266" s="11">
        <v>161</v>
      </c>
      <c r="K266" s="1">
        <v>43361</v>
      </c>
      <c r="L266" s="11" t="s">
        <v>497</v>
      </c>
      <c r="M266" s="11">
        <v>1</v>
      </c>
      <c r="N266" s="11" t="s">
        <v>498</v>
      </c>
      <c r="O266" s="11">
        <v>33</v>
      </c>
      <c r="P266" s="1">
        <v>43361</v>
      </c>
      <c r="Q266" s="11" t="s">
        <v>776</v>
      </c>
      <c r="R266" s="11">
        <v>324311</v>
      </c>
      <c r="S266" s="11">
        <v>0</v>
      </c>
      <c r="T266" s="11">
        <v>0</v>
      </c>
      <c r="U266" s="11">
        <v>324311</v>
      </c>
      <c r="V266" s="11">
        <v>324311</v>
      </c>
      <c r="W266" s="11">
        <v>0</v>
      </c>
      <c r="X266" s="11" t="str">
        <f>VLOOKUP(MONTH(K266),'PLANO DISPONIBILIDADES 28-04-20'!$W$2:$X$13,2,0)</f>
        <v>SEPTIEMBRE</v>
      </c>
      <c r="Y266" s="11" t="str">
        <f t="shared" si="4"/>
        <v>3-1-1-01-17-00-0000-00</v>
      </c>
    </row>
    <row r="267" spans="1:25" hidden="1" x14ac:dyDescent="0.25">
      <c r="A267" s="11">
        <v>2018</v>
      </c>
      <c r="B267" s="11">
        <v>136</v>
      </c>
      <c r="C267" s="11">
        <v>1</v>
      </c>
      <c r="D267" s="1">
        <v>43101</v>
      </c>
      <c r="E267" s="1">
        <v>43465</v>
      </c>
      <c r="F267" s="1">
        <v>43465</v>
      </c>
      <c r="G267" s="11" t="s">
        <v>260</v>
      </c>
      <c r="H267" s="11" t="s">
        <v>261</v>
      </c>
      <c r="I267" s="11">
        <v>199</v>
      </c>
      <c r="J267" s="11">
        <v>179</v>
      </c>
      <c r="K267" s="1">
        <v>43391</v>
      </c>
      <c r="L267" s="11" t="s">
        <v>497</v>
      </c>
      <c r="M267" s="11">
        <v>1</v>
      </c>
      <c r="N267" s="11" t="s">
        <v>498</v>
      </c>
      <c r="O267" s="11">
        <v>37</v>
      </c>
      <c r="P267" s="1">
        <v>43392</v>
      </c>
      <c r="Q267" s="11" t="s">
        <v>820</v>
      </c>
      <c r="R267" s="11">
        <v>330818</v>
      </c>
      <c r="S267" s="11">
        <v>0</v>
      </c>
      <c r="T267" s="11">
        <v>0</v>
      </c>
      <c r="U267" s="11">
        <v>330818</v>
      </c>
      <c r="V267" s="11">
        <v>330818</v>
      </c>
      <c r="W267" s="11">
        <v>0</v>
      </c>
      <c r="X267" s="11" t="str">
        <f>VLOOKUP(MONTH(K267),'PLANO DISPONIBILIDADES 28-04-20'!$W$2:$X$13,2,0)</f>
        <v>OCTUBRE</v>
      </c>
      <c r="Y267" s="11" t="str">
        <f t="shared" si="4"/>
        <v>3-1-1-01-17-00-0000-00</v>
      </c>
    </row>
    <row r="268" spans="1:25" hidden="1" x14ac:dyDescent="0.25">
      <c r="A268" s="11">
        <v>2018</v>
      </c>
      <c r="B268" s="11">
        <v>136</v>
      </c>
      <c r="C268" s="11">
        <v>1</v>
      </c>
      <c r="D268" s="1">
        <v>43101</v>
      </c>
      <c r="E268" s="1">
        <v>43465</v>
      </c>
      <c r="F268" s="1">
        <v>43465</v>
      </c>
      <c r="G268" s="11" t="s">
        <v>260</v>
      </c>
      <c r="H268" s="11" t="s">
        <v>261</v>
      </c>
      <c r="I268" s="11">
        <v>214</v>
      </c>
      <c r="J268" s="11">
        <v>199</v>
      </c>
      <c r="K268" s="1">
        <v>43424</v>
      </c>
      <c r="L268" s="11" t="s">
        <v>497</v>
      </c>
      <c r="M268" s="11">
        <v>1</v>
      </c>
      <c r="N268" s="11" t="s">
        <v>498</v>
      </c>
      <c r="O268" s="11">
        <v>44</v>
      </c>
      <c r="P268" s="1">
        <v>43424</v>
      </c>
      <c r="Q268" s="11" t="s">
        <v>791</v>
      </c>
      <c r="R268" s="11">
        <v>300418</v>
      </c>
      <c r="S268" s="11">
        <v>0</v>
      </c>
      <c r="T268" s="11">
        <v>0</v>
      </c>
      <c r="U268" s="11">
        <v>300418</v>
      </c>
      <c r="V268" s="11">
        <v>300418</v>
      </c>
      <c r="W268" s="11">
        <v>0</v>
      </c>
      <c r="X268" s="11" t="str">
        <f>VLOOKUP(MONTH(K268),'PLANO DISPONIBILIDADES 28-04-20'!$W$2:$X$13,2,0)</f>
        <v>NOVIEMBRE</v>
      </c>
      <c r="Y268" s="11" t="str">
        <f t="shared" si="4"/>
        <v>3-1-1-01-17-00-0000-00</v>
      </c>
    </row>
    <row r="269" spans="1:25" hidden="1" x14ac:dyDescent="0.25">
      <c r="A269" s="11">
        <v>2018</v>
      </c>
      <c r="B269" s="11">
        <v>136</v>
      </c>
      <c r="C269" s="11">
        <v>1</v>
      </c>
      <c r="D269" s="1">
        <v>43101</v>
      </c>
      <c r="E269" s="1">
        <v>43465</v>
      </c>
      <c r="F269" s="1">
        <v>43465</v>
      </c>
      <c r="G269" s="11" t="s">
        <v>260</v>
      </c>
      <c r="H269" s="11" t="s">
        <v>261</v>
      </c>
      <c r="I269" s="11">
        <v>224</v>
      </c>
      <c r="J269" s="11">
        <v>207</v>
      </c>
      <c r="K269" s="1">
        <v>43441</v>
      </c>
      <c r="L269" s="11" t="s">
        <v>497</v>
      </c>
      <c r="M269" s="11">
        <v>1</v>
      </c>
      <c r="N269" s="11" t="s">
        <v>498</v>
      </c>
      <c r="O269" s="11">
        <v>47</v>
      </c>
      <c r="P269" s="1">
        <v>43441</v>
      </c>
      <c r="Q269" s="11" t="s">
        <v>860</v>
      </c>
      <c r="R269" s="11">
        <v>321344</v>
      </c>
      <c r="S269" s="11">
        <v>0</v>
      </c>
      <c r="T269" s="11">
        <v>0</v>
      </c>
      <c r="U269" s="11">
        <v>321344</v>
      </c>
      <c r="V269" s="11">
        <v>321344</v>
      </c>
      <c r="W269" s="11">
        <v>0</v>
      </c>
      <c r="X269" s="11" t="str">
        <f>VLOOKUP(MONTH(K269),'PLANO DISPONIBILIDADES 28-04-20'!$W$2:$X$13,2,0)</f>
        <v>DICIEMBRE</v>
      </c>
      <c r="Y269" s="11" t="str">
        <f t="shared" si="4"/>
        <v>3-1-1-01-17-00-0000-00</v>
      </c>
    </row>
    <row r="270" spans="1:25" hidden="1" x14ac:dyDescent="0.25">
      <c r="A270" s="11">
        <v>2018</v>
      </c>
      <c r="B270" s="11">
        <v>136</v>
      </c>
      <c r="C270" s="11">
        <v>1</v>
      </c>
      <c r="D270" s="1">
        <v>43101</v>
      </c>
      <c r="E270" s="1">
        <v>43465</v>
      </c>
      <c r="F270" s="1">
        <v>43465</v>
      </c>
      <c r="G270" s="11" t="s">
        <v>519</v>
      </c>
      <c r="H270" s="11" t="s">
        <v>520</v>
      </c>
      <c r="I270" s="11">
        <v>111</v>
      </c>
      <c r="J270" s="11">
        <v>84</v>
      </c>
      <c r="K270" s="1">
        <v>43147</v>
      </c>
      <c r="L270" s="11" t="s">
        <v>497</v>
      </c>
      <c r="M270" s="11">
        <v>1</v>
      </c>
      <c r="N270" s="11" t="s">
        <v>498</v>
      </c>
      <c r="O270" s="11">
        <v>4</v>
      </c>
      <c r="P270" s="1">
        <v>43147</v>
      </c>
      <c r="Q270" s="11" t="s">
        <v>534</v>
      </c>
      <c r="R270" s="11">
        <v>17828073</v>
      </c>
      <c r="S270" s="11">
        <v>0</v>
      </c>
      <c r="T270" s="11">
        <v>0</v>
      </c>
      <c r="U270" s="11">
        <v>17828073</v>
      </c>
      <c r="V270" s="11">
        <v>17828073</v>
      </c>
      <c r="W270" s="11">
        <v>0</v>
      </c>
      <c r="X270" s="11" t="str">
        <f>VLOOKUP(MONTH(K270),'PLANO DISPONIBILIDADES 28-04-20'!$W$2:$X$13,2,0)</f>
        <v>FEBRERO</v>
      </c>
      <c r="Y270" s="11" t="str">
        <f t="shared" si="4"/>
        <v>3-1-1-01-21-00-0000-00</v>
      </c>
    </row>
    <row r="271" spans="1:25" hidden="1" x14ac:dyDescent="0.25">
      <c r="A271" s="11">
        <v>2018</v>
      </c>
      <c r="B271" s="11">
        <v>136</v>
      </c>
      <c r="C271" s="11">
        <v>1</v>
      </c>
      <c r="D271" s="1">
        <v>43101</v>
      </c>
      <c r="E271" s="1">
        <v>43465</v>
      </c>
      <c r="F271" s="1">
        <v>43465</v>
      </c>
      <c r="G271" s="11" t="s">
        <v>519</v>
      </c>
      <c r="H271" s="11" t="s">
        <v>520</v>
      </c>
      <c r="I271" s="11">
        <v>123</v>
      </c>
      <c r="J271" s="11">
        <v>100</v>
      </c>
      <c r="K271" s="1">
        <v>43208</v>
      </c>
      <c r="L271" s="11" t="s">
        <v>497</v>
      </c>
      <c r="M271" s="11">
        <v>1</v>
      </c>
      <c r="N271" s="11" t="s">
        <v>498</v>
      </c>
      <c r="O271" s="11">
        <v>14</v>
      </c>
      <c r="P271" s="1">
        <v>43208</v>
      </c>
      <c r="Q271" s="11" t="s">
        <v>609</v>
      </c>
      <c r="R271" s="11">
        <v>6227351</v>
      </c>
      <c r="S271" s="11">
        <v>6227351</v>
      </c>
      <c r="T271" s="11">
        <v>0</v>
      </c>
      <c r="U271" s="11">
        <v>0</v>
      </c>
      <c r="V271" s="11">
        <v>0</v>
      </c>
      <c r="W271" s="11">
        <v>0</v>
      </c>
      <c r="X271" s="11" t="str">
        <f>VLOOKUP(MONTH(K271),'PLANO DISPONIBILIDADES 28-04-20'!$W$2:$X$13,2,0)</f>
        <v>ABRIL</v>
      </c>
      <c r="Y271" s="11" t="str">
        <f t="shared" si="4"/>
        <v>3-1-1-01-21-00-0000-00</v>
      </c>
    </row>
    <row r="272" spans="1:25" hidden="1" x14ac:dyDescent="0.25">
      <c r="A272" s="11">
        <v>2018</v>
      </c>
      <c r="B272" s="11">
        <v>136</v>
      </c>
      <c r="C272" s="11">
        <v>1</v>
      </c>
      <c r="D272" s="1">
        <v>43101</v>
      </c>
      <c r="E272" s="1">
        <v>43465</v>
      </c>
      <c r="F272" s="1">
        <v>43465</v>
      </c>
      <c r="G272" s="11" t="s">
        <v>519</v>
      </c>
      <c r="H272" s="11" t="s">
        <v>520</v>
      </c>
      <c r="I272" s="11">
        <v>131</v>
      </c>
      <c r="J272" s="11">
        <v>110</v>
      </c>
      <c r="K272" s="1">
        <v>43241</v>
      </c>
      <c r="L272" s="11" t="s">
        <v>497</v>
      </c>
      <c r="M272" s="11">
        <v>1</v>
      </c>
      <c r="N272" s="11" t="s">
        <v>498</v>
      </c>
      <c r="O272" s="11">
        <v>17</v>
      </c>
      <c r="P272" s="1">
        <v>43241</v>
      </c>
      <c r="Q272" s="11" t="s">
        <v>639</v>
      </c>
      <c r="R272" s="11">
        <v>6227351</v>
      </c>
      <c r="S272" s="11">
        <v>0</v>
      </c>
      <c r="T272" s="11">
        <v>0</v>
      </c>
      <c r="U272" s="11">
        <v>6227351</v>
      </c>
      <c r="V272" s="11">
        <v>6227351</v>
      </c>
      <c r="W272" s="11">
        <v>0</v>
      </c>
      <c r="X272" s="11" t="str">
        <f>VLOOKUP(MONTH(K272),'PLANO DISPONIBILIDADES 28-04-20'!$W$2:$X$13,2,0)</f>
        <v>MAYO</v>
      </c>
      <c r="Y272" s="11" t="str">
        <f t="shared" si="4"/>
        <v>3-1-1-01-21-00-0000-00</v>
      </c>
    </row>
    <row r="273" spans="1:25" hidden="1" x14ac:dyDescent="0.25">
      <c r="A273" s="11">
        <v>2018</v>
      </c>
      <c r="B273" s="11">
        <v>136</v>
      </c>
      <c r="C273" s="11">
        <v>1</v>
      </c>
      <c r="D273" s="1">
        <v>43101</v>
      </c>
      <c r="E273" s="1">
        <v>43465</v>
      </c>
      <c r="F273" s="1">
        <v>43465</v>
      </c>
      <c r="G273" s="11" t="s">
        <v>519</v>
      </c>
      <c r="H273" s="11" t="s">
        <v>520</v>
      </c>
      <c r="I273" s="11">
        <v>185</v>
      </c>
      <c r="J273" s="11">
        <v>161</v>
      </c>
      <c r="K273" s="1">
        <v>43361</v>
      </c>
      <c r="L273" s="11" t="s">
        <v>497</v>
      </c>
      <c r="M273" s="11">
        <v>1</v>
      </c>
      <c r="N273" s="11" t="s">
        <v>498</v>
      </c>
      <c r="O273" s="11">
        <v>33</v>
      </c>
      <c r="P273" s="1">
        <v>43361</v>
      </c>
      <c r="Q273" s="11" t="s">
        <v>776</v>
      </c>
      <c r="R273" s="11">
        <v>9687556</v>
      </c>
      <c r="S273" s="11">
        <v>0</v>
      </c>
      <c r="T273" s="11">
        <v>0</v>
      </c>
      <c r="U273" s="11">
        <v>9687556</v>
      </c>
      <c r="V273" s="11">
        <v>9687556</v>
      </c>
      <c r="W273" s="11">
        <v>0</v>
      </c>
      <c r="X273" s="11" t="str">
        <f>VLOOKUP(MONTH(K273),'PLANO DISPONIBILIDADES 28-04-20'!$W$2:$X$13,2,0)</f>
        <v>SEPTIEMBRE</v>
      </c>
      <c r="Y273" s="11" t="str">
        <f t="shared" si="4"/>
        <v>3-1-1-01-21-00-0000-00</v>
      </c>
    </row>
    <row r="274" spans="1:25" hidden="1" x14ac:dyDescent="0.25">
      <c r="A274" s="11">
        <v>2018</v>
      </c>
      <c r="B274" s="11">
        <v>136</v>
      </c>
      <c r="C274" s="11">
        <v>1</v>
      </c>
      <c r="D274" s="1">
        <v>43101</v>
      </c>
      <c r="E274" s="1">
        <v>43465</v>
      </c>
      <c r="F274" s="1">
        <v>43465</v>
      </c>
      <c r="G274" s="11" t="s">
        <v>519</v>
      </c>
      <c r="H274" s="11" t="s">
        <v>520</v>
      </c>
      <c r="I274" s="11">
        <v>199</v>
      </c>
      <c r="J274" s="11">
        <v>179</v>
      </c>
      <c r="K274" s="1">
        <v>43391</v>
      </c>
      <c r="L274" s="11" t="s">
        <v>497</v>
      </c>
      <c r="M274" s="11">
        <v>1</v>
      </c>
      <c r="N274" s="11" t="s">
        <v>498</v>
      </c>
      <c r="O274" s="11">
        <v>37</v>
      </c>
      <c r="P274" s="1">
        <v>43392</v>
      </c>
      <c r="Q274" s="11" t="s">
        <v>820</v>
      </c>
      <c r="R274" s="11">
        <v>4001075</v>
      </c>
      <c r="S274" s="11">
        <v>0</v>
      </c>
      <c r="T274" s="11">
        <v>0</v>
      </c>
      <c r="U274" s="11">
        <v>4001075</v>
      </c>
      <c r="V274" s="11">
        <v>4001075</v>
      </c>
      <c r="W274" s="11">
        <v>0</v>
      </c>
      <c r="X274" s="11" t="str">
        <f>VLOOKUP(MONTH(K274),'PLANO DISPONIBILIDADES 28-04-20'!$W$2:$X$13,2,0)</f>
        <v>OCTUBRE</v>
      </c>
      <c r="Y274" s="11" t="str">
        <f t="shared" si="4"/>
        <v>3-1-1-01-21-00-0000-00</v>
      </c>
    </row>
    <row r="275" spans="1:25" hidden="1" x14ac:dyDescent="0.25">
      <c r="A275" s="11">
        <v>2018</v>
      </c>
      <c r="B275" s="11">
        <v>136</v>
      </c>
      <c r="C275" s="11">
        <v>1</v>
      </c>
      <c r="D275" s="1">
        <v>43101</v>
      </c>
      <c r="E275" s="1">
        <v>43465</v>
      </c>
      <c r="F275" s="1">
        <v>43465</v>
      </c>
      <c r="G275" s="11" t="s">
        <v>519</v>
      </c>
      <c r="H275" s="11" t="s">
        <v>520</v>
      </c>
      <c r="I275" s="11">
        <v>224</v>
      </c>
      <c r="J275" s="11">
        <v>207</v>
      </c>
      <c r="K275" s="1">
        <v>43441</v>
      </c>
      <c r="L275" s="11" t="s">
        <v>497</v>
      </c>
      <c r="M275" s="11">
        <v>1</v>
      </c>
      <c r="N275" s="11" t="s">
        <v>498</v>
      </c>
      <c r="O275" s="11">
        <v>47</v>
      </c>
      <c r="P275" s="1">
        <v>43441</v>
      </c>
      <c r="Q275" s="11" t="s">
        <v>860</v>
      </c>
      <c r="R275" s="11">
        <v>39404843</v>
      </c>
      <c r="S275" s="11">
        <v>0</v>
      </c>
      <c r="T275" s="11">
        <v>0</v>
      </c>
      <c r="U275" s="11">
        <v>39404843</v>
      </c>
      <c r="V275" s="11">
        <v>39404843</v>
      </c>
      <c r="W275" s="11">
        <v>0</v>
      </c>
      <c r="X275" s="11" t="str">
        <f>VLOOKUP(MONTH(K275),'PLANO DISPONIBILIDADES 28-04-20'!$W$2:$X$13,2,0)</f>
        <v>DICIEMBRE</v>
      </c>
      <c r="Y275" s="11" t="str">
        <f t="shared" si="4"/>
        <v>3-1-1-01-21-00-0000-00</v>
      </c>
    </row>
    <row r="276" spans="1:25" hidden="1" x14ac:dyDescent="0.25">
      <c r="A276" s="11">
        <v>2018</v>
      </c>
      <c r="B276" s="11">
        <v>136</v>
      </c>
      <c r="C276" s="11">
        <v>1</v>
      </c>
      <c r="D276" s="1">
        <v>43101</v>
      </c>
      <c r="E276" s="1">
        <v>43465</v>
      </c>
      <c r="F276" s="1">
        <v>43465</v>
      </c>
      <c r="G276" s="11" t="s">
        <v>262</v>
      </c>
      <c r="H276" s="11" t="s">
        <v>263</v>
      </c>
      <c r="I276" s="11">
        <v>90</v>
      </c>
      <c r="J276" s="11">
        <v>19</v>
      </c>
      <c r="K276" s="1">
        <v>43122</v>
      </c>
      <c r="L276" s="11" t="s">
        <v>497</v>
      </c>
      <c r="M276" s="11">
        <v>1</v>
      </c>
      <c r="N276" s="11" t="s">
        <v>498</v>
      </c>
      <c r="O276" s="11">
        <v>1</v>
      </c>
      <c r="P276" s="1">
        <v>43122</v>
      </c>
      <c r="Q276" s="11" t="s">
        <v>242</v>
      </c>
      <c r="R276" s="11">
        <v>332103</v>
      </c>
      <c r="S276" s="11">
        <v>0</v>
      </c>
      <c r="T276" s="11">
        <v>0</v>
      </c>
      <c r="U276" s="11">
        <v>332103</v>
      </c>
      <c r="V276" s="11">
        <v>332103</v>
      </c>
      <c r="W276" s="11">
        <v>0</v>
      </c>
      <c r="X276" s="11" t="str">
        <f>VLOOKUP(MONTH(K276),'PLANO DISPONIBILIDADES 28-04-20'!$W$2:$X$13,2,0)</f>
        <v>ENERO</v>
      </c>
      <c r="Y276" s="11" t="str">
        <f t="shared" si="4"/>
        <v>3-1-1-01-26-00-0000-00</v>
      </c>
    </row>
    <row r="277" spans="1:25" hidden="1" x14ac:dyDescent="0.25">
      <c r="A277" s="11">
        <v>2018</v>
      </c>
      <c r="B277" s="11">
        <v>136</v>
      </c>
      <c r="C277" s="11">
        <v>1</v>
      </c>
      <c r="D277" s="1">
        <v>43101</v>
      </c>
      <c r="E277" s="1">
        <v>43465</v>
      </c>
      <c r="F277" s="1">
        <v>43465</v>
      </c>
      <c r="G277" s="11" t="s">
        <v>262</v>
      </c>
      <c r="H277" s="11" t="s">
        <v>263</v>
      </c>
      <c r="I277" s="11">
        <v>111</v>
      </c>
      <c r="J277" s="11">
        <v>84</v>
      </c>
      <c r="K277" s="1">
        <v>43147</v>
      </c>
      <c r="L277" s="11" t="s">
        <v>497</v>
      </c>
      <c r="M277" s="11">
        <v>1</v>
      </c>
      <c r="N277" s="11" t="s">
        <v>498</v>
      </c>
      <c r="O277" s="11">
        <v>4</v>
      </c>
      <c r="P277" s="1">
        <v>43147</v>
      </c>
      <c r="Q277" s="11" t="s">
        <v>534</v>
      </c>
      <c r="R277" s="11">
        <v>1505347</v>
      </c>
      <c r="S277" s="11">
        <v>0</v>
      </c>
      <c r="T277" s="11">
        <v>0</v>
      </c>
      <c r="U277" s="11">
        <v>1505347</v>
      </c>
      <c r="V277" s="11">
        <v>1505347</v>
      </c>
      <c r="W277" s="11">
        <v>0</v>
      </c>
      <c r="X277" s="11" t="str">
        <f>VLOOKUP(MONTH(K277),'PLANO DISPONIBILIDADES 28-04-20'!$W$2:$X$13,2,0)</f>
        <v>FEBRERO</v>
      </c>
      <c r="Y277" s="11" t="str">
        <f t="shared" si="4"/>
        <v>3-1-1-01-26-00-0000-00</v>
      </c>
    </row>
    <row r="278" spans="1:25" hidden="1" x14ac:dyDescent="0.25">
      <c r="A278" s="11">
        <v>2018</v>
      </c>
      <c r="B278" s="11">
        <v>136</v>
      </c>
      <c r="C278" s="11">
        <v>1</v>
      </c>
      <c r="D278" s="1">
        <v>43101</v>
      </c>
      <c r="E278" s="1">
        <v>43465</v>
      </c>
      <c r="F278" s="1">
        <v>43465</v>
      </c>
      <c r="G278" s="11" t="s">
        <v>262</v>
      </c>
      <c r="H278" s="11" t="s">
        <v>263</v>
      </c>
      <c r="I278" s="11">
        <v>116</v>
      </c>
      <c r="J278" s="11">
        <v>92</v>
      </c>
      <c r="K278" s="1">
        <v>43174</v>
      </c>
      <c r="L278" s="11" t="s">
        <v>497</v>
      </c>
      <c r="M278" s="11">
        <v>1</v>
      </c>
      <c r="N278" s="11" t="s">
        <v>498</v>
      </c>
      <c r="O278" s="11">
        <v>11</v>
      </c>
      <c r="P278" s="1">
        <v>43174</v>
      </c>
      <c r="Q278" s="11" t="s">
        <v>588</v>
      </c>
      <c r="R278" s="11">
        <v>944096</v>
      </c>
      <c r="S278" s="11">
        <v>0</v>
      </c>
      <c r="T278" s="11">
        <v>0</v>
      </c>
      <c r="U278" s="11">
        <v>944096</v>
      </c>
      <c r="V278" s="11">
        <v>944096</v>
      </c>
      <c r="W278" s="11">
        <v>0</v>
      </c>
      <c r="X278" s="11" t="str">
        <f>VLOOKUP(MONTH(K278),'PLANO DISPONIBILIDADES 28-04-20'!$W$2:$X$13,2,0)</f>
        <v>MARZO</v>
      </c>
      <c r="Y278" s="11" t="str">
        <f t="shared" si="4"/>
        <v>3-1-1-01-26-00-0000-00</v>
      </c>
    </row>
    <row r="279" spans="1:25" hidden="1" x14ac:dyDescent="0.25">
      <c r="A279" s="11">
        <v>2018</v>
      </c>
      <c r="B279" s="11">
        <v>136</v>
      </c>
      <c r="C279" s="11">
        <v>1</v>
      </c>
      <c r="D279" s="1">
        <v>43101</v>
      </c>
      <c r="E279" s="1">
        <v>43465</v>
      </c>
      <c r="F279" s="1">
        <v>43465</v>
      </c>
      <c r="G279" s="11" t="s">
        <v>262</v>
      </c>
      <c r="H279" s="11" t="s">
        <v>263</v>
      </c>
      <c r="I279" s="11">
        <v>123</v>
      </c>
      <c r="J279" s="11">
        <v>100</v>
      </c>
      <c r="K279" s="1">
        <v>43208</v>
      </c>
      <c r="L279" s="11" t="s">
        <v>497</v>
      </c>
      <c r="M279" s="11">
        <v>1</v>
      </c>
      <c r="N279" s="11" t="s">
        <v>498</v>
      </c>
      <c r="O279" s="11">
        <v>14</v>
      </c>
      <c r="P279" s="1">
        <v>43208</v>
      </c>
      <c r="Q279" s="11" t="s">
        <v>609</v>
      </c>
      <c r="R279" s="11">
        <v>1402897</v>
      </c>
      <c r="S279" s="11">
        <v>1402897</v>
      </c>
      <c r="T279" s="11">
        <v>0</v>
      </c>
      <c r="U279" s="11">
        <v>0</v>
      </c>
      <c r="V279" s="11">
        <v>0</v>
      </c>
      <c r="W279" s="11">
        <v>0</v>
      </c>
      <c r="X279" s="11" t="str">
        <f>VLOOKUP(MONTH(K279),'PLANO DISPONIBILIDADES 28-04-20'!$W$2:$X$13,2,0)</f>
        <v>ABRIL</v>
      </c>
      <c r="Y279" s="11" t="str">
        <f t="shared" si="4"/>
        <v>3-1-1-01-26-00-0000-00</v>
      </c>
    </row>
    <row r="280" spans="1:25" hidden="1" x14ac:dyDescent="0.25">
      <c r="A280" s="11">
        <v>2018</v>
      </c>
      <c r="B280" s="11">
        <v>136</v>
      </c>
      <c r="C280" s="11">
        <v>1</v>
      </c>
      <c r="D280" s="1">
        <v>43101</v>
      </c>
      <c r="E280" s="1">
        <v>43465</v>
      </c>
      <c r="F280" s="1">
        <v>43465</v>
      </c>
      <c r="G280" s="11" t="s">
        <v>262</v>
      </c>
      <c r="H280" s="11" t="s">
        <v>263</v>
      </c>
      <c r="I280" s="11">
        <v>124</v>
      </c>
      <c r="J280" s="11">
        <v>102</v>
      </c>
      <c r="K280" s="1">
        <v>43209</v>
      </c>
      <c r="L280" s="11" t="s">
        <v>497</v>
      </c>
      <c r="M280" s="11">
        <v>1</v>
      </c>
      <c r="N280" s="11" t="s">
        <v>498</v>
      </c>
      <c r="O280" s="11">
        <v>14</v>
      </c>
      <c r="P280" s="1">
        <v>43209</v>
      </c>
      <c r="Q280" s="11" t="s">
        <v>616</v>
      </c>
      <c r="R280" s="11">
        <v>999284</v>
      </c>
      <c r="S280" s="11">
        <v>0</v>
      </c>
      <c r="T280" s="11">
        <v>0</v>
      </c>
      <c r="U280" s="11">
        <v>999284</v>
      </c>
      <c r="V280" s="11">
        <v>999284</v>
      </c>
      <c r="W280" s="11">
        <v>0</v>
      </c>
      <c r="X280" s="11" t="str">
        <f>VLOOKUP(MONTH(K280),'PLANO DISPONIBILIDADES 28-04-20'!$W$2:$X$13,2,0)</f>
        <v>ABRIL</v>
      </c>
      <c r="Y280" s="11" t="str">
        <f t="shared" si="4"/>
        <v>3-1-1-01-26-00-0000-00</v>
      </c>
    </row>
    <row r="281" spans="1:25" hidden="1" x14ac:dyDescent="0.25">
      <c r="A281" s="11">
        <v>2018</v>
      </c>
      <c r="B281" s="11">
        <v>136</v>
      </c>
      <c r="C281" s="11">
        <v>1</v>
      </c>
      <c r="D281" s="1">
        <v>43101</v>
      </c>
      <c r="E281" s="1">
        <v>43465</v>
      </c>
      <c r="F281" s="1">
        <v>43465</v>
      </c>
      <c r="G281" s="11" t="s">
        <v>262</v>
      </c>
      <c r="H281" s="11" t="s">
        <v>263</v>
      </c>
      <c r="I281" s="11">
        <v>131</v>
      </c>
      <c r="J281" s="11">
        <v>110</v>
      </c>
      <c r="K281" s="1">
        <v>43241</v>
      </c>
      <c r="L281" s="11" t="s">
        <v>497</v>
      </c>
      <c r="M281" s="11">
        <v>1</v>
      </c>
      <c r="N281" s="11" t="s">
        <v>498</v>
      </c>
      <c r="O281" s="11">
        <v>17</v>
      </c>
      <c r="P281" s="1">
        <v>43241</v>
      </c>
      <c r="Q281" s="11" t="s">
        <v>639</v>
      </c>
      <c r="R281" s="11">
        <v>1491912</v>
      </c>
      <c r="S281" s="11">
        <v>0</v>
      </c>
      <c r="T281" s="11">
        <v>0</v>
      </c>
      <c r="U281" s="11">
        <v>1491912</v>
      </c>
      <c r="V281" s="11">
        <v>1491912</v>
      </c>
      <c r="W281" s="11">
        <v>0</v>
      </c>
      <c r="X281" s="11" t="str">
        <f>VLOOKUP(MONTH(K281),'PLANO DISPONIBILIDADES 28-04-20'!$W$2:$X$13,2,0)</f>
        <v>MAYO</v>
      </c>
      <c r="Y281" s="11" t="str">
        <f t="shared" si="4"/>
        <v>3-1-1-01-26-00-0000-00</v>
      </c>
    </row>
    <row r="282" spans="1:25" hidden="1" x14ac:dyDescent="0.25">
      <c r="A282" s="11">
        <v>2018</v>
      </c>
      <c r="B282" s="11">
        <v>136</v>
      </c>
      <c r="C282" s="11">
        <v>1</v>
      </c>
      <c r="D282" s="1">
        <v>43101</v>
      </c>
      <c r="E282" s="1">
        <v>43465</v>
      </c>
      <c r="F282" s="1">
        <v>43465</v>
      </c>
      <c r="G282" s="11" t="s">
        <v>262</v>
      </c>
      <c r="H282" s="11" t="s">
        <v>263</v>
      </c>
      <c r="I282" s="11">
        <v>135</v>
      </c>
      <c r="J282" s="11">
        <v>118</v>
      </c>
      <c r="K282" s="1">
        <v>43259</v>
      </c>
      <c r="L282" s="11" t="s">
        <v>497</v>
      </c>
      <c r="M282" s="11">
        <v>1</v>
      </c>
      <c r="N282" s="11" t="s">
        <v>498</v>
      </c>
      <c r="O282" s="11">
        <v>21</v>
      </c>
      <c r="P282" s="1">
        <v>43259</v>
      </c>
      <c r="Q282" s="11" t="s">
        <v>657</v>
      </c>
      <c r="R282" s="11">
        <v>4844174</v>
      </c>
      <c r="S282" s="11">
        <v>0</v>
      </c>
      <c r="T282" s="11">
        <v>0</v>
      </c>
      <c r="U282" s="11">
        <v>4844174</v>
      </c>
      <c r="V282" s="11">
        <v>4844174</v>
      </c>
      <c r="W282" s="11">
        <v>0</v>
      </c>
      <c r="X282" s="11" t="str">
        <f>VLOOKUP(MONTH(K282),'PLANO DISPONIBILIDADES 28-04-20'!$W$2:$X$13,2,0)</f>
        <v>JUNIO</v>
      </c>
      <c r="Y282" s="11" t="str">
        <f t="shared" si="4"/>
        <v>3-1-1-01-26-00-0000-00</v>
      </c>
    </row>
    <row r="283" spans="1:25" hidden="1" x14ac:dyDescent="0.25">
      <c r="A283" s="11">
        <v>2018</v>
      </c>
      <c r="B283" s="11">
        <v>136</v>
      </c>
      <c r="C283" s="11">
        <v>1</v>
      </c>
      <c r="D283" s="1">
        <v>43101</v>
      </c>
      <c r="E283" s="1">
        <v>43465</v>
      </c>
      <c r="F283" s="1">
        <v>43465</v>
      </c>
      <c r="G283" s="11" t="s">
        <v>262</v>
      </c>
      <c r="H283" s="11" t="s">
        <v>263</v>
      </c>
      <c r="I283" s="11">
        <v>151</v>
      </c>
      <c r="J283" s="11">
        <v>126</v>
      </c>
      <c r="K283" s="1">
        <v>43298</v>
      </c>
      <c r="L283" s="11" t="s">
        <v>497</v>
      </c>
      <c r="M283" s="11">
        <v>1</v>
      </c>
      <c r="N283" s="11" t="s">
        <v>498</v>
      </c>
      <c r="O283" s="11">
        <v>24</v>
      </c>
      <c r="P283" s="1">
        <v>43298</v>
      </c>
      <c r="Q283" s="11" t="s">
        <v>693</v>
      </c>
      <c r="R283" s="11">
        <v>3914155</v>
      </c>
      <c r="S283" s="11">
        <v>0</v>
      </c>
      <c r="T283" s="11">
        <v>0</v>
      </c>
      <c r="U283" s="11">
        <v>3914155</v>
      </c>
      <c r="V283" s="11">
        <v>3914155</v>
      </c>
      <c r="W283" s="11">
        <v>0</v>
      </c>
      <c r="X283" s="11" t="str">
        <f>VLOOKUP(MONTH(K283),'PLANO DISPONIBILIDADES 28-04-20'!$W$2:$X$13,2,0)</f>
        <v>JULIO</v>
      </c>
      <c r="Y283" s="11" t="str">
        <f t="shared" si="4"/>
        <v>3-1-1-01-26-00-0000-00</v>
      </c>
    </row>
    <row r="284" spans="1:25" hidden="1" x14ac:dyDescent="0.25">
      <c r="A284" s="11">
        <v>2018</v>
      </c>
      <c r="B284" s="11">
        <v>136</v>
      </c>
      <c r="C284" s="11">
        <v>1</v>
      </c>
      <c r="D284" s="1">
        <v>43101</v>
      </c>
      <c r="E284" s="1">
        <v>43465</v>
      </c>
      <c r="F284" s="1">
        <v>43465</v>
      </c>
      <c r="G284" s="11" t="s">
        <v>262</v>
      </c>
      <c r="H284" s="11" t="s">
        <v>263</v>
      </c>
      <c r="I284" s="11">
        <v>168</v>
      </c>
      <c r="J284" s="11">
        <v>141</v>
      </c>
      <c r="K284" s="1">
        <v>43334</v>
      </c>
      <c r="L284" s="11" t="s">
        <v>497</v>
      </c>
      <c r="M284" s="11">
        <v>1</v>
      </c>
      <c r="N284" s="11" t="s">
        <v>498</v>
      </c>
      <c r="O284" s="11">
        <v>29</v>
      </c>
      <c r="P284" s="1">
        <v>43334</v>
      </c>
      <c r="Q284" s="11" t="s">
        <v>720</v>
      </c>
      <c r="R284" s="11">
        <v>1766068</v>
      </c>
      <c r="S284" s="11">
        <v>0</v>
      </c>
      <c r="T284" s="11">
        <v>0</v>
      </c>
      <c r="U284" s="11">
        <v>1766068</v>
      </c>
      <c r="V284" s="11">
        <v>1766068</v>
      </c>
      <c r="W284" s="11">
        <v>0</v>
      </c>
      <c r="X284" s="11" t="str">
        <f>VLOOKUP(MONTH(K284),'PLANO DISPONIBILIDADES 28-04-20'!$W$2:$X$13,2,0)</f>
        <v>AGOSTO</v>
      </c>
      <c r="Y284" s="11" t="str">
        <f t="shared" si="4"/>
        <v>3-1-1-01-26-00-0000-00</v>
      </c>
    </row>
    <row r="285" spans="1:25" hidden="1" x14ac:dyDescent="0.25">
      <c r="A285" s="11">
        <v>2018</v>
      </c>
      <c r="B285" s="11">
        <v>136</v>
      </c>
      <c r="C285" s="11">
        <v>1</v>
      </c>
      <c r="D285" s="1">
        <v>43101</v>
      </c>
      <c r="E285" s="1">
        <v>43465</v>
      </c>
      <c r="F285" s="1">
        <v>43465</v>
      </c>
      <c r="G285" s="11" t="s">
        <v>262</v>
      </c>
      <c r="H285" s="11" t="s">
        <v>263</v>
      </c>
      <c r="I285" s="11">
        <v>179</v>
      </c>
      <c r="J285" s="11">
        <v>154</v>
      </c>
      <c r="K285" s="1">
        <v>43348</v>
      </c>
      <c r="L285" s="11" t="s">
        <v>497</v>
      </c>
      <c r="M285" s="11">
        <v>1</v>
      </c>
      <c r="N285" s="11" t="s">
        <v>498</v>
      </c>
      <c r="O285" s="11">
        <v>32</v>
      </c>
      <c r="P285" s="1">
        <v>43347</v>
      </c>
      <c r="Q285" s="11" t="s">
        <v>738</v>
      </c>
      <c r="R285" s="11">
        <v>390009</v>
      </c>
      <c r="S285" s="11">
        <v>0</v>
      </c>
      <c r="T285" s="11">
        <v>0</v>
      </c>
      <c r="U285" s="11">
        <v>390009</v>
      </c>
      <c r="V285" s="11">
        <v>390009</v>
      </c>
      <c r="W285" s="11">
        <v>0</v>
      </c>
      <c r="X285" s="11" t="str">
        <f>VLOOKUP(MONTH(K285),'PLANO DISPONIBILIDADES 28-04-20'!$W$2:$X$13,2,0)</f>
        <v>SEPTIEMBRE</v>
      </c>
      <c r="Y285" s="11" t="str">
        <f t="shared" si="4"/>
        <v>3-1-1-01-26-00-0000-00</v>
      </c>
    </row>
    <row r="286" spans="1:25" hidden="1" x14ac:dyDescent="0.25">
      <c r="A286" s="11">
        <v>2018</v>
      </c>
      <c r="B286" s="11">
        <v>136</v>
      </c>
      <c r="C286" s="11">
        <v>1</v>
      </c>
      <c r="D286" s="1">
        <v>43101</v>
      </c>
      <c r="E286" s="1">
        <v>43465</v>
      </c>
      <c r="F286" s="1">
        <v>43465</v>
      </c>
      <c r="G286" s="11" t="s">
        <v>262</v>
      </c>
      <c r="H286" s="11" t="s">
        <v>263</v>
      </c>
      <c r="I286" s="11">
        <v>185</v>
      </c>
      <c r="J286" s="11">
        <v>161</v>
      </c>
      <c r="K286" s="1">
        <v>43361</v>
      </c>
      <c r="L286" s="11" t="s">
        <v>497</v>
      </c>
      <c r="M286" s="11">
        <v>1</v>
      </c>
      <c r="N286" s="11" t="s">
        <v>498</v>
      </c>
      <c r="O286" s="11">
        <v>33</v>
      </c>
      <c r="P286" s="1">
        <v>43361</v>
      </c>
      <c r="Q286" s="11" t="s">
        <v>776</v>
      </c>
      <c r="R286" s="11">
        <v>3037995</v>
      </c>
      <c r="S286" s="11">
        <v>0</v>
      </c>
      <c r="T286" s="11">
        <v>0</v>
      </c>
      <c r="U286" s="11">
        <v>3037995</v>
      </c>
      <c r="V286" s="11">
        <v>3037995</v>
      </c>
      <c r="W286" s="11">
        <v>0</v>
      </c>
      <c r="X286" s="11" t="str">
        <f>VLOOKUP(MONTH(K286),'PLANO DISPONIBILIDADES 28-04-20'!$W$2:$X$13,2,0)</f>
        <v>SEPTIEMBRE</v>
      </c>
      <c r="Y286" s="11" t="str">
        <f t="shared" si="4"/>
        <v>3-1-1-01-26-00-0000-00</v>
      </c>
    </row>
    <row r="287" spans="1:25" hidden="1" x14ac:dyDescent="0.25">
      <c r="A287" s="11">
        <v>2018</v>
      </c>
      <c r="B287" s="11">
        <v>136</v>
      </c>
      <c r="C287" s="11">
        <v>1</v>
      </c>
      <c r="D287" s="1">
        <v>43101</v>
      </c>
      <c r="E287" s="1">
        <v>43465</v>
      </c>
      <c r="F287" s="1">
        <v>43465</v>
      </c>
      <c r="G287" s="11" t="s">
        <v>262</v>
      </c>
      <c r="H287" s="11" t="s">
        <v>263</v>
      </c>
      <c r="I287" s="11">
        <v>199</v>
      </c>
      <c r="J287" s="11">
        <v>179</v>
      </c>
      <c r="K287" s="1">
        <v>43391</v>
      </c>
      <c r="L287" s="11" t="s">
        <v>497</v>
      </c>
      <c r="M287" s="11">
        <v>1</v>
      </c>
      <c r="N287" s="11" t="s">
        <v>498</v>
      </c>
      <c r="O287" s="11">
        <v>37</v>
      </c>
      <c r="P287" s="1">
        <v>43392</v>
      </c>
      <c r="Q287" s="11" t="s">
        <v>820</v>
      </c>
      <c r="R287" s="11">
        <v>2238257</v>
      </c>
      <c r="S287" s="11">
        <v>0</v>
      </c>
      <c r="T287" s="11">
        <v>0</v>
      </c>
      <c r="U287" s="11">
        <v>2238257</v>
      </c>
      <c r="V287" s="11">
        <v>2238257</v>
      </c>
      <c r="W287" s="11">
        <v>0</v>
      </c>
      <c r="X287" s="11" t="str">
        <f>VLOOKUP(MONTH(K287),'PLANO DISPONIBILIDADES 28-04-20'!$W$2:$X$13,2,0)</f>
        <v>OCTUBRE</v>
      </c>
      <c r="Y287" s="11" t="str">
        <f t="shared" si="4"/>
        <v>3-1-1-01-26-00-0000-00</v>
      </c>
    </row>
    <row r="288" spans="1:25" hidden="1" x14ac:dyDescent="0.25">
      <c r="A288" s="11">
        <v>2018</v>
      </c>
      <c r="B288" s="11">
        <v>136</v>
      </c>
      <c r="C288" s="11">
        <v>1</v>
      </c>
      <c r="D288" s="1">
        <v>43101</v>
      </c>
      <c r="E288" s="1">
        <v>43465</v>
      </c>
      <c r="F288" s="1">
        <v>43465</v>
      </c>
      <c r="G288" s="11" t="s">
        <v>262</v>
      </c>
      <c r="H288" s="11" t="s">
        <v>263</v>
      </c>
      <c r="I288" s="11">
        <v>214</v>
      </c>
      <c r="J288" s="11">
        <v>199</v>
      </c>
      <c r="K288" s="1">
        <v>43424</v>
      </c>
      <c r="L288" s="11" t="s">
        <v>497</v>
      </c>
      <c r="M288" s="11">
        <v>1</v>
      </c>
      <c r="N288" s="11" t="s">
        <v>498</v>
      </c>
      <c r="O288" s="11">
        <v>44</v>
      </c>
      <c r="P288" s="1">
        <v>43424</v>
      </c>
      <c r="Q288" s="11" t="s">
        <v>791</v>
      </c>
      <c r="R288" s="11">
        <v>1994506</v>
      </c>
      <c r="S288" s="11">
        <v>0</v>
      </c>
      <c r="T288" s="11">
        <v>0</v>
      </c>
      <c r="U288" s="11">
        <v>1994506</v>
      </c>
      <c r="V288" s="11">
        <v>1994506</v>
      </c>
      <c r="W288" s="11">
        <v>0</v>
      </c>
      <c r="X288" s="11" t="str">
        <f>VLOOKUP(MONTH(K288),'PLANO DISPONIBILIDADES 28-04-20'!$W$2:$X$13,2,0)</f>
        <v>NOVIEMBRE</v>
      </c>
      <c r="Y288" s="11" t="str">
        <f t="shared" si="4"/>
        <v>3-1-1-01-26-00-0000-00</v>
      </c>
    </row>
    <row r="289" spans="1:25" hidden="1" x14ac:dyDescent="0.25">
      <c r="A289" s="11">
        <v>2018</v>
      </c>
      <c r="B289" s="11">
        <v>136</v>
      </c>
      <c r="C289" s="11">
        <v>1</v>
      </c>
      <c r="D289" s="1">
        <v>43101</v>
      </c>
      <c r="E289" s="1">
        <v>43465</v>
      </c>
      <c r="F289" s="1">
        <v>43465</v>
      </c>
      <c r="G289" s="11" t="s">
        <v>262</v>
      </c>
      <c r="H289" s="11" t="s">
        <v>263</v>
      </c>
      <c r="I289" s="11">
        <v>224</v>
      </c>
      <c r="J289" s="11">
        <v>207</v>
      </c>
      <c r="K289" s="1">
        <v>43441</v>
      </c>
      <c r="L289" s="11" t="s">
        <v>497</v>
      </c>
      <c r="M289" s="11">
        <v>1</v>
      </c>
      <c r="N289" s="11" t="s">
        <v>498</v>
      </c>
      <c r="O289" s="11">
        <v>47</v>
      </c>
      <c r="P289" s="1">
        <v>43441</v>
      </c>
      <c r="Q289" s="11" t="s">
        <v>860</v>
      </c>
      <c r="R289" s="11">
        <v>9547629</v>
      </c>
      <c r="S289" s="11">
        <v>0</v>
      </c>
      <c r="T289" s="11">
        <v>0</v>
      </c>
      <c r="U289" s="11">
        <v>9547629</v>
      </c>
      <c r="V289" s="11">
        <v>9547629</v>
      </c>
      <c r="W289" s="11">
        <v>0</v>
      </c>
      <c r="X289" s="11" t="str">
        <f>VLOOKUP(MONTH(K289),'PLANO DISPONIBILIDADES 28-04-20'!$W$2:$X$13,2,0)</f>
        <v>DICIEMBRE</v>
      </c>
      <c r="Y289" s="11" t="str">
        <f t="shared" si="4"/>
        <v>3-1-1-01-26-00-0000-00</v>
      </c>
    </row>
    <row r="290" spans="1:25" hidden="1" x14ac:dyDescent="0.25">
      <c r="A290" s="11">
        <v>2018</v>
      </c>
      <c r="B290" s="11">
        <v>136</v>
      </c>
      <c r="C290" s="11">
        <v>1</v>
      </c>
      <c r="D290" s="1">
        <v>43101</v>
      </c>
      <c r="E290" s="1">
        <v>43465</v>
      </c>
      <c r="F290" s="1">
        <v>43465</v>
      </c>
      <c r="G290" s="11" t="s">
        <v>264</v>
      </c>
      <c r="H290" s="11" t="s">
        <v>265</v>
      </c>
      <c r="I290" s="11">
        <v>90</v>
      </c>
      <c r="J290" s="11">
        <v>19</v>
      </c>
      <c r="K290" s="1">
        <v>43122</v>
      </c>
      <c r="L290" s="11" t="s">
        <v>497</v>
      </c>
      <c r="M290" s="11">
        <v>1</v>
      </c>
      <c r="N290" s="11" t="s">
        <v>498</v>
      </c>
      <c r="O290" s="11">
        <v>1</v>
      </c>
      <c r="P290" s="1">
        <v>43122</v>
      </c>
      <c r="Q290" s="11" t="s">
        <v>242</v>
      </c>
      <c r="R290" s="11">
        <v>74725955</v>
      </c>
      <c r="S290" s="11">
        <v>0</v>
      </c>
      <c r="T290" s="11">
        <v>0</v>
      </c>
      <c r="U290" s="11">
        <v>74725955</v>
      </c>
      <c r="V290" s="11">
        <v>74725955</v>
      </c>
      <c r="W290" s="11">
        <v>0</v>
      </c>
      <c r="X290" s="11" t="str">
        <f>VLOOKUP(MONTH(K290),'PLANO DISPONIBILIDADES 28-04-20'!$W$2:$X$13,2,0)</f>
        <v>ENERO</v>
      </c>
      <c r="Y290" s="11" t="str">
        <f t="shared" si="4"/>
        <v>3-1-1-01-28-00-0000-00</v>
      </c>
    </row>
    <row r="291" spans="1:25" hidden="1" x14ac:dyDescent="0.25">
      <c r="A291" s="11">
        <v>2018</v>
      </c>
      <c r="B291" s="11">
        <v>136</v>
      </c>
      <c r="C291" s="11">
        <v>1</v>
      </c>
      <c r="D291" s="1">
        <v>43101</v>
      </c>
      <c r="E291" s="1">
        <v>43465</v>
      </c>
      <c r="F291" s="1">
        <v>43465</v>
      </c>
      <c r="G291" s="11" t="s">
        <v>264</v>
      </c>
      <c r="H291" s="11" t="s">
        <v>265</v>
      </c>
      <c r="I291" s="11">
        <v>111</v>
      </c>
      <c r="J291" s="11">
        <v>84</v>
      </c>
      <c r="K291" s="1">
        <v>43147</v>
      </c>
      <c r="L291" s="11" t="s">
        <v>497</v>
      </c>
      <c r="M291" s="11">
        <v>1</v>
      </c>
      <c r="N291" s="11" t="s">
        <v>498</v>
      </c>
      <c r="O291" s="11">
        <v>4</v>
      </c>
      <c r="P291" s="1">
        <v>43147</v>
      </c>
      <c r="Q291" s="11" t="s">
        <v>534</v>
      </c>
      <c r="R291" s="11">
        <v>7091701</v>
      </c>
      <c r="S291" s="11">
        <v>0</v>
      </c>
      <c r="T291" s="11">
        <v>0</v>
      </c>
      <c r="U291" s="11">
        <v>7091701</v>
      </c>
      <c r="V291" s="11">
        <v>7091701</v>
      </c>
      <c r="W291" s="11">
        <v>0</v>
      </c>
      <c r="X291" s="11" t="str">
        <f>VLOOKUP(MONTH(K291),'PLANO DISPONIBILIDADES 28-04-20'!$W$2:$X$13,2,0)</f>
        <v>FEBRERO</v>
      </c>
      <c r="Y291" s="11" t="str">
        <f t="shared" si="4"/>
        <v>3-1-1-01-28-00-0000-00</v>
      </c>
    </row>
    <row r="292" spans="1:25" hidden="1" x14ac:dyDescent="0.25">
      <c r="A292" s="11">
        <v>2018</v>
      </c>
      <c r="B292" s="11">
        <v>136</v>
      </c>
      <c r="C292" s="11">
        <v>1</v>
      </c>
      <c r="D292" s="1">
        <v>43101</v>
      </c>
      <c r="E292" s="1">
        <v>43465</v>
      </c>
      <c r="F292" s="1">
        <v>43465</v>
      </c>
      <c r="G292" s="11" t="s">
        <v>264</v>
      </c>
      <c r="H292" s="11" t="s">
        <v>265</v>
      </c>
      <c r="I292" s="11">
        <v>123</v>
      </c>
      <c r="J292" s="11">
        <v>100</v>
      </c>
      <c r="K292" s="1">
        <v>43208</v>
      </c>
      <c r="L292" s="11" t="s">
        <v>497</v>
      </c>
      <c r="M292" s="11">
        <v>1</v>
      </c>
      <c r="N292" s="11" t="s">
        <v>498</v>
      </c>
      <c r="O292" s="11">
        <v>14</v>
      </c>
      <c r="P292" s="1">
        <v>43208</v>
      </c>
      <c r="Q292" s="11" t="s">
        <v>609</v>
      </c>
      <c r="R292" s="11">
        <v>4972977</v>
      </c>
      <c r="S292" s="11">
        <v>4972977</v>
      </c>
      <c r="T292" s="11">
        <v>0</v>
      </c>
      <c r="U292" s="11">
        <v>0</v>
      </c>
      <c r="V292" s="11">
        <v>0</v>
      </c>
      <c r="W292" s="11">
        <v>0</v>
      </c>
      <c r="X292" s="11" t="str">
        <f>VLOOKUP(MONTH(K292),'PLANO DISPONIBILIDADES 28-04-20'!$W$2:$X$13,2,0)</f>
        <v>ABRIL</v>
      </c>
      <c r="Y292" s="11" t="str">
        <f t="shared" si="4"/>
        <v>3-1-1-01-28-00-0000-00</v>
      </c>
    </row>
    <row r="293" spans="1:25" hidden="1" x14ac:dyDescent="0.25">
      <c r="A293" s="11">
        <v>2018</v>
      </c>
      <c r="B293" s="11">
        <v>136</v>
      </c>
      <c r="C293" s="11">
        <v>1</v>
      </c>
      <c r="D293" s="1">
        <v>43101</v>
      </c>
      <c r="E293" s="1">
        <v>43465</v>
      </c>
      <c r="F293" s="1">
        <v>43465</v>
      </c>
      <c r="G293" s="11" t="s">
        <v>264</v>
      </c>
      <c r="H293" s="11" t="s">
        <v>265</v>
      </c>
      <c r="I293" s="11">
        <v>131</v>
      </c>
      <c r="J293" s="11">
        <v>110</v>
      </c>
      <c r="K293" s="1">
        <v>43241</v>
      </c>
      <c r="L293" s="11" t="s">
        <v>497</v>
      </c>
      <c r="M293" s="11">
        <v>1</v>
      </c>
      <c r="N293" s="11" t="s">
        <v>498</v>
      </c>
      <c r="O293" s="11">
        <v>17</v>
      </c>
      <c r="P293" s="1">
        <v>43241</v>
      </c>
      <c r="Q293" s="11" t="s">
        <v>639</v>
      </c>
      <c r="R293" s="11">
        <v>4972977</v>
      </c>
      <c r="S293" s="11">
        <v>0</v>
      </c>
      <c r="T293" s="11">
        <v>0</v>
      </c>
      <c r="U293" s="11">
        <v>4972977</v>
      </c>
      <c r="V293" s="11">
        <v>4972977</v>
      </c>
      <c r="W293" s="11">
        <v>0</v>
      </c>
      <c r="X293" s="11" t="str">
        <f>VLOOKUP(MONTH(K293),'PLANO DISPONIBILIDADES 28-04-20'!$W$2:$X$13,2,0)</f>
        <v>MAYO</v>
      </c>
      <c r="Y293" s="11" t="str">
        <f t="shared" si="4"/>
        <v>3-1-1-01-28-00-0000-00</v>
      </c>
    </row>
    <row r="294" spans="1:25" hidden="1" x14ac:dyDescent="0.25">
      <c r="A294" s="11">
        <v>2018</v>
      </c>
      <c r="B294" s="11">
        <v>136</v>
      </c>
      <c r="C294" s="11">
        <v>1</v>
      </c>
      <c r="D294" s="1">
        <v>43101</v>
      </c>
      <c r="E294" s="1">
        <v>43465</v>
      </c>
      <c r="F294" s="1">
        <v>43465</v>
      </c>
      <c r="G294" s="11" t="s">
        <v>521</v>
      </c>
      <c r="H294" s="11" t="s">
        <v>522</v>
      </c>
      <c r="I294" s="11">
        <v>111</v>
      </c>
      <c r="J294" s="11">
        <v>85</v>
      </c>
      <c r="K294" s="1">
        <v>43147</v>
      </c>
      <c r="L294" s="11" t="s">
        <v>497</v>
      </c>
      <c r="M294" s="11">
        <v>1</v>
      </c>
      <c r="N294" s="11" t="s">
        <v>498</v>
      </c>
      <c r="O294" s="11">
        <v>5</v>
      </c>
      <c r="P294" s="1">
        <v>43147</v>
      </c>
      <c r="Q294" s="11" t="s">
        <v>535</v>
      </c>
      <c r="R294" s="11">
        <v>675258</v>
      </c>
      <c r="S294" s="11">
        <v>0</v>
      </c>
      <c r="T294" s="11">
        <v>0</v>
      </c>
      <c r="U294" s="11">
        <v>675258</v>
      </c>
      <c r="V294" s="11">
        <v>675258</v>
      </c>
      <c r="W294" s="11">
        <v>0</v>
      </c>
      <c r="X294" s="11" t="str">
        <f>VLOOKUP(MONTH(K294),'PLANO DISPONIBILIDADES 28-04-20'!$W$2:$X$13,2,0)</f>
        <v>FEBRERO</v>
      </c>
      <c r="Y294" s="11" t="str">
        <f t="shared" si="4"/>
        <v>3-1-1-03-01-01-0000-00</v>
      </c>
    </row>
    <row r="295" spans="1:25" hidden="1" x14ac:dyDescent="0.25">
      <c r="A295" s="11">
        <v>2018</v>
      </c>
      <c r="B295" s="11">
        <v>136</v>
      </c>
      <c r="C295" s="11">
        <v>1</v>
      </c>
      <c r="D295" s="1">
        <v>43101</v>
      </c>
      <c r="E295" s="1">
        <v>43465</v>
      </c>
      <c r="F295" s="1">
        <v>43465</v>
      </c>
      <c r="G295" s="11" t="s">
        <v>521</v>
      </c>
      <c r="H295" s="11" t="s">
        <v>522</v>
      </c>
      <c r="I295" s="11">
        <v>123</v>
      </c>
      <c r="J295" s="11">
        <v>101</v>
      </c>
      <c r="K295" s="1">
        <v>43208</v>
      </c>
      <c r="L295" s="11" t="s">
        <v>497</v>
      </c>
      <c r="M295" s="11">
        <v>1</v>
      </c>
      <c r="N295" s="11" t="s">
        <v>498</v>
      </c>
      <c r="O295" s="11">
        <v>15</v>
      </c>
      <c r="P295" s="1">
        <v>43208</v>
      </c>
      <c r="Q295" s="11" t="s">
        <v>609</v>
      </c>
      <c r="R295" s="11">
        <v>1813201</v>
      </c>
      <c r="S295" s="11">
        <v>1813201</v>
      </c>
      <c r="T295" s="11">
        <v>0</v>
      </c>
      <c r="U295" s="11">
        <v>0</v>
      </c>
      <c r="V295" s="11">
        <v>0</v>
      </c>
      <c r="W295" s="11">
        <v>0</v>
      </c>
      <c r="X295" s="11" t="str">
        <f>VLOOKUP(MONTH(K295),'PLANO DISPONIBILIDADES 28-04-20'!$W$2:$X$13,2,0)</f>
        <v>ABRIL</v>
      </c>
      <c r="Y295" s="11" t="str">
        <f t="shared" si="4"/>
        <v>3-1-1-03-01-01-0000-00</v>
      </c>
    </row>
    <row r="296" spans="1:25" hidden="1" x14ac:dyDescent="0.25">
      <c r="A296" s="11">
        <v>2018</v>
      </c>
      <c r="B296" s="11">
        <v>136</v>
      </c>
      <c r="C296" s="11">
        <v>1</v>
      </c>
      <c r="D296" s="1">
        <v>43101</v>
      </c>
      <c r="E296" s="1">
        <v>43465</v>
      </c>
      <c r="F296" s="1">
        <v>43465</v>
      </c>
      <c r="G296" s="11" t="s">
        <v>521</v>
      </c>
      <c r="H296" s="11" t="s">
        <v>522</v>
      </c>
      <c r="I296" s="11">
        <v>131</v>
      </c>
      <c r="J296" s="11">
        <v>111</v>
      </c>
      <c r="K296" s="1">
        <v>43241</v>
      </c>
      <c r="L296" s="11" t="s">
        <v>497</v>
      </c>
      <c r="M296" s="11">
        <v>1</v>
      </c>
      <c r="N296" s="11" t="s">
        <v>498</v>
      </c>
      <c r="O296" s="11">
        <v>18</v>
      </c>
      <c r="P296" s="1">
        <v>43241</v>
      </c>
      <c r="Q296" s="11" t="s">
        <v>654</v>
      </c>
      <c r="R296" s="11">
        <v>1853952</v>
      </c>
      <c r="S296" s="11">
        <v>0</v>
      </c>
      <c r="T296" s="11">
        <v>0</v>
      </c>
      <c r="U296" s="11">
        <v>1853952</v>
      </c>
      <c r="V296" s="11">
        <v>1853952</v>
      </c>
      <c r="W296" s="11">
        <v>0</v>
      </c>
      <c r="X296" s="11" t="str">
        <f>VLOOKUP(MONTH(K296),'PLANO DISPONIBILIDADES 28-04-20'!$W$2:$X$13,2,0)</f>
        <v>MAYO</v>
      </c>
      <c r="Y296" s="11" t="str">
        <f t="shared" si="4"/>
        <v>3-1-1-03-01-01-0000-00</v>
      </c>
    </row>
    <row r="297" spans="1:25" hidden="1" x14ac:dyDescent="0.25">
      <c r="A297" s="11">
        <v>2018</v>
      </c>
      <c r="B297" s="11">
        <v>136</v>
      </c>
      <c r="C297" s="11">
        <v>1</v>
      </c>
      <c r="D297" s="1">
        <v>43101</v>
      </c>
      <c r="E297" s="1">
        <v>43465</v>
      </c>
      <c r="F297" s="1">
        <v>43465</v>
      </c>
      <c r="G297" s="11" t="s">
        <v>521</v>
      </c>
      <c r="H297" s="11" t="s">
        <v>522</v>
      </c>
      <c r="I297" s="11">
        <v>185</v>
      </c>
      <c r="J297" s="11">
        <v>162</v>
      </c>
      <c r="K297" s="1">
        <v>43361</v>
      </c>
      <c r="L297" s="11" t="s">
        <v>497</v>
      </c>
      <c r="M297" s="11">
        <v>1</v>
      </c>
      <c r="N297" s="11" t="s">
        <v>498</v>
      </c>
      <c r="O297" s="11">
        <v>34</v>
      </c>
      <c r="P297" s="1">
        <v>43361</v>
      </c>
      <c r="Q297" s="11" t="s">
        <v>777</v>
      </c>
      <c r="R297" s="11">
        <v>3911945</v>
      </c>
      <c r="S297" s="11">
        <v>0</v>
      </c>
      <c r="T297" s="11">
        <v>0</v>
      </c>
      <c r="U297" s="11">
        <v>3911945</v>
      </c>
      <c r="V297" s="11">
        <v>3911945</v>
      </c>
      <c r="W297" s="11">
        <v>0</v>
      </c>
      <c r="X297" s="11" t="str">
        <f>VLOOKUP(MONTH(K297),'PLANO DISPONIBILIDADES 28-04-20'!$W$2:$X$13,2,0)</f>
        <v>SEPTIEMBRE</v>
      </c>
      <c r="Y297" s="11" t="str">
        <f t="shared" si="4"/>
        <v>3-1-1-03-01-01-0000-00</v>
      </c>
    </row>
    <row r="298" spans="1:25" hidden="1" x14ac:dyDescent="0.25">
      <c r="A298" s="11">
        <v>2018</v>
      </c>
      <c r="B298" s="11">
        <v>136</v>
      </c>
      <c r="C298" s="11">
        <v>1</v>
      </c>
      <c r="D298" s="1">
        <v>43101</v>
      </c>
      <c r="E298" s="1">
        <v>43465</v>
      </c>
      <c r="F298" s="1">
        <v>43465</v>
      </c>
      <c r="G298" s="11" t="s">
        <v>521</v>
      </c>
      <c r="H298" s="11" t="s">
        <v>522</v>
      </c>
      <c r="I298" s="11">
        <v>199</v>
      </c>
      <c r="J298" s="11">
        <v>180</v>
      </c>
      <c r="K298" s="1">
        <v>43391</v>
      </c>
      <c r="L298" s="11" t="s">
        <v>497</v>
      </c>
      <c r="M298" s="11">
        <v>1</v>
      </c>
      <c r="N298" s="11" t="s">
        <v>498</v>
      </c>
      <c r="O298" s="11">
        <v>38</v>
      </c>
      <c r="P298" s="1">
        <v>43392</v>
      </c>
      <c r="Q298" s="11" t="s">
        <v>821</v>
      </c>
      <c r="R298" s="11">
        <v>1759189</v>
      </c>
      <c r="S298" s="11">
        <v>0</v>
      </c>
      <c r="T298" s="11">
        <v>0</v>
      </c>
      <c r="U298" s="11">
        <v>1759189</v>
      </c>
      <c r="V298" s="11">
        <v>1759189</v>
      </c>
      <c r="W298" s="11">
        <v>0</v>
      </c>
      <c r="X298" s="11" t="str">
        <f>VLOOKUP(MONTH(K298),'PLANO DISPONIBILIDADES 28-04-20'!$W$2:$X$13,2,0)</f>
        <v>OCTUBRE</v>
      </c>
      <c r="Y298" s="11" t="str">
        <f t="shared" si="4"/>
        <v>3-1-1-03-01-01-0000-00</v>
      </c>
    </row>
    <row r="299" spans="1:25" hidden="1" x14ac:dyDescent="0.25">
      <c r="A299" s="11">
        <v>2018</v>
      </c>
      <c r="B299" s="11">
        <v>136</v>
      </c>
      <c r="C299" s="11">
        <v>1</v>
      </c>
      <c r="D299" s="1">
        <v>43101</v>
      </c>
      <c r="E299" s="1">
        <v>43465</v>
      </c>
      <c r="F299" s="1">
        <v>43465</v>
      </c>
      <c r="G299" s="11" t="s">
        <v>521</v>
      </c>
      <c r="H299" s="11" t="s">
        <v>522</v>
      </c>
      <c r="I299" s="11">
        <v>224</v>
      </c>
      <c r="J299" s="11">
        <v>208</v>
      </c>
      <c r="K299" s="1">
        <v>43441</v>
      </c>
      <c r="L299" s="11" t="s">
        <v>497</v>
      </c>
      <c r="M299" s="11">
        <v>1</v>
      </c>
      <c r="N299" s="11" t="s">
        <v>498</v>
      </c>
      <c r="O299" s="11">
        <v>48</v>
      </c>
      <c r="P299" s="1">
        <v>43441</v>
      </c>
      <c r="Q299" s="11" t="s">
        <v>880</v>
      </c>
      <c r="R299" s="11">
        <v>4620347</v>
      </c>
      <c r="S299" s="11">
        <v>0</v>
      </c>
      <c r="T299" s="11">
        <v>0</v>
      </c>
      <c r="U299" s="11">
        <v>4620347</v>
      </c>
      <c r="V299" s="11">
        <v>4620347</v>
      </c>
      <c r="W299" s="11">
        <v>0</v>
      </c>
      <c r="X299" s="11" t="str">
        <f>VLOOKUP(MONTH(K299),'PLANO DISPONIBILIDADES 28-04-20'!$W$2:$X$13,2,0)</f>
        <v>DICIEMBRE</v>
      </c>
      <c r="Y299" s="11" t="str">
        <f t="shared" si="4"/>
        <v>3-1-1-03-01-01-0000-00</v>
      </c>
    </row>
    <row r="300" spans="1:25" hidden="1" x14ac:dyDescent="0.25">
      <c r="A300" s="11">
        <v>2018</v>
      </c>
      <c r="B300" s="11">
        <v>136</v>
      </c>
      <c r="C300" s="11">
        <v>1</v>
      </c>
      <c r="D300" s="1">
        <v>43101</v>
      </c>
      <c r="E300" s="1">
        <v>43465</v>
      </c>
      <c r="F300" s="1">
        <v>43465</v>
      </c>
      <c r="G300" s="11" t="s">
        <v>521</v>
      </c>
      <c r="H300" s="11" t="s">
        <v>522</v>
      </c>
      <c r="I300" s="11">
        <v>230</v>
      </c>
      <c r="J300" s="11">
        <v>212</v>
      </c>
      <c r="K300" s="1">
        <v>43453</v>
      </c>
      <c r="L300" s="11" t="s">
        <v>497</v>
      </c>
      <c r="M300" s="11">
        <v>1</v>
      </c>
      <c r="N300" s="11" t="s">
        <v>498</v>
      </c>
      <c r="O300" s="11">
        <v>52</v>
      </c>
      <c r="P300" s="1">
        <v>43453</v>
      </c>
      <c r="Q300" s="11" t="s">
        <v>861</v>
      </c>
      <c r="R300" s="11">
        <v>257368744</v>
      </c>
      <c r="S300" s="11">
        <v>0</v>
      </c>
      <c r="T300" s="11">
        <v>0</v>
      </c>
      <c r="U300" s="11">
        <v>257368744</v>
      </c>
      <c r="V300" s="11">
        <v>257368744</v>
      </c>
      <c r="W300" s="11">
        <v>0</v>
      </c>
      <c r="X300" s="11" t="str">
        <f>VLOOKUP(MONTH(K300),'PLANO DISPONIBILIDADES 28-04-20'!$W$2:$X$13,2,0)</f>
        <v>DICIEMBRE</v>
      </c>
      <c r="Y300" s="11" t="str">
        <f t="shared" si="4"/>
        <v>3-1-1-03-01-01-0000-00</v>
      </c>
    </row>
    <row r="301" spans="1:25" hidden="1" x14ac:dyDescent="0.25">
      <c r="A301" s="11">
        <v>2018</v>
      </c>
      <c r="B301" s="11">
        <v>136</v>
      </c>
      <c r="C301" s="11">
        <v>1</v>
      </c>
      <c r="D301" s="1">
        <v>43101</v>
      </c>
      <c r="E301" s="1">
        <v>43465</v>
      </c>
      <c r="F301" s="1">
        <v>43465</v>
      </c>
      <c r="G301" s="11" t="s">
        <v>521</v>
      </c>
      <c r="H301" s="11" t="s">
        <v>522</v>
      </c>
      <c r="I301" s="11">
        <v>231</v>
      </c>
      <c r="J301" s="11">
        <v>213</v>
      </c>
      <c r="K301" s="1">
        <v>43453</v>
      </c>
      <c r="L301" s="11" t="s">
        <v>497</v>
      </c>
      <c r="M301" s="11">
        <v>1</v>
      </c>
      <c r="N301" s="11" t="s">
        <v>498</v>
      </c>
      <c r="O301" s="11">
        <v>53</v>
      </c>
      <c r="P301" s="1">
        <v>43453</v>
      </c>
      <c r="Q301" s="11" t="s">
        <v>862</v>
      </c>
      <c r="R301" s="11">
        <v>30884249</v>
      </c>
      <c r="S301" s="11">
        <v>0</v>
      </c>
      <c r="T301" s="11">
        <v>0</v>
      </c>
      <c r="U301" s="11">
        <v>30884249</v>
      </c>
      <c r="V301" s="11">
        <v>30884249</v>
      </c>
      <c r="W301" s="11">
        <v>0</v>
      </c>
      <c r="X301" s="11" t="str">
        <f>VLOOKUP(MONTH(K301),'PLANO DISPONIBILIDADES 28-04-20'!$W$2:$X$13,2,0)</f>
        <v>DICIEMBRE</v>
      </c>
      <c r="Y301" s="11" t="str">
        <f t="shared" si="4"/>
        <v>3-1-1-03-01-01-0000-00</v>
      </c>
    </row>
    <row r="302" spans="1:25" hidden="1" x14ac:dyDescent="0.25">
      <c r="A302" s="11">
        <v>2018</v>
      </c>
      <c r="B302" s="11">
        <v>136</v>
      </c>
      <c r="C302" s="11">
        <v>1</v>
      </c>
      <c r="D302" s="1">
        <v>43101</v>
      </c>
      <c r="E302" s="1">
        <v>43465</v>
      </c>
      <c r="F302" s="1">
        <v>43465</v>
      </c>
      <c r="G302" s="11" t="s">
        <v>294</v>
      </c>
      <c r="H302" s="11" t="s">
        <v>295</v>
      </c>
      <c r="I302" s="11">
        <v>107</v>
      </c>
      <c r="J302" s="11">
        <v>79</v>
      </c>
      <c r="K302" s="1">
        <v>43133</v>
      </c>
      <c r="L302" s="11" t="s">
        <v>497</v>
      </c>
      <c r="M302" s="11">
        <v>1</v>
      </c>
      <c r="N302" s="11" t="s">
        <v>498</v>
      </c>
      <c r="O302" s="11">
        <v>2</v>
      </c>
      <c r="P302" s="1">
        <v>43133</v>
      </c>
      <c r="Q302" s="11" t="s">
        <v>499</v>
      </c>
      <c r="R302" s="11">
        <v>30600718</v>
      </c>
      <c r="S302" s="11">
        <v>0</v>
      </c>
      <c r="T302" s="11">
        <v>0</v>
      </c>
      <c r="U302" s="11">
        <v>30600718</v>
      </c>
      <c r="V302" s="11">
        <v>30600718</v>
      </c>
      <c r="W302" s="11">
        <v>0</v>
      </c>
      <c r="X302" s="11" t="str">
        <f>VLOOKUP(MONTH(K302),'PLANO DISPONIBILIDADES 28-04-20'!$W$2:$X$13,2,0)</f>
        <v>FEBRERO</v>
      </c>
      <c r="Y302" s="11" t="str">
        <f t="shared" si="4"/>
        <v>3-1-1-03-01-02-0000-00</v>
      </c>
    </row>
    <row r="303" spans="1:25" hidden="1" x14ac:dyDescent="0.25">
      <c r="A303" s="11">
        <v>2018</v>
      </c>
      <c r="B303" s="11">
        <v>136</v>
      </c>
      <c r="C303" s="11">
        <v>1</v>
      </c>
      <c r="D303" s="1">
        <v>43101</v>
      </c>
      <c r="E303" s="1">
        <v>43465</v>
      </c>
      <c r="F303" s="1">
        <v>43465</v>
      </c>
      <c r="G303" s="11" t="s">
        <v>294</v>
      </c>
      <c r="H303" s="11" t="s">
        <v>295</v>
      </c>
      <c r="I303" s="11">
        <v>114</v>
      </c>
      <c r="J303" s="11">
        <v>89</v>
      </c>
      <c r="K303" s="1">
        <v>43165</v>
      </c>
      <c r="L303" s="11" t="s">
        <v>497</v>
      </c>
      <c r="M303" s="11">
        <v>1</v>
      </c>
      <c r="N303" s="11" t="s">
        <v>498</v>
      </c>
      <c r="O303" s="11">
        <v>9</v>
      </c>
      <c r="P303" s="1">
        <v>43165</v>
      </c>
      <c r="Q303" s="11" t="s">
        <v>536</v>
      </c>
      <c r="R303" s="11">
        <v>34518440</v>
      </c>
      <c r="S303" s="11">
        <v>0</v>
      </c>
      <c r="T303" s="11">
        <v>0</v>
      </c>
      <c r="U303" s="11">
        <v>34518440</v>
      </c>
      <c r="V303" s="11">
        <v>34518440</v>
      </c>
      <c r="W303" s="11">
        <v>0</v>
      </c>
      <c r="X303" s="11" t="str">
        <f>VLOOKUP(MONTH(K303),'PLANO DISPONIBILIDADES 28-04-20'!$W$2:$X$13,2,0)</f>
        <v>MARZO</v>
      </c>
      <c r="Y303" s="11" t="str">
        <f t="shared" si="4"/>
        <v>3-1-1-03-01-02-0000-00</v>
      </c>
    </row>
    <row r="304" spans="1:25" hidden="1" x14ac:dyDescent="0.25">
      <c r="A304" s="11">
        <v>2018</v>
      </c>
      <c r="B304" s="11">
        <v>136</v>
      </c>
      <c r="C304" s="11">
        <v>1</v>
      </c>
      <c r="D304" s="1">
        <v>43101</v>
      </c>
      <c r="E304" s="1">
        <v>43465</v>
      </c>
      <c r="F304" s="1">
        <v>43465</v>
      </c>
      <c r="G304" s="11" t="s">
        <v>294</v>
      </c>
      <c r="H304" s="11" t="s">
        <v>295</v>
      </c>
      <c r="I304" s="11">
        <v>122</v>
      </c>
      <c r="J304" s="11">
        <v>97</v>
      </c>
      <c r="K304" s="1">
        <v>43194</v>
      </c>
      <c r="L304" s="11" t="s">
        <v>497</v>
      </c>
      <c r="M304" s="11">
        <v>1</v>
      </c>
      <c r="N304" s="11" t="s">
        <v>498</v>
      </c>
      <c r="O304" s="11">
        <v>12</v>
      </c>
      <c r="P304" s="1">
        <v>43194</v>
      </c>
      <c r="Q304" s="11" t="s">
        <v>596</v>
      </c>
      <c r="R304" s="11">
        <v>33171785</v>
      </c>
      <c r="S304" s="11">
        <v>0</v>
      </c>
      <c r="T304" s="11">
        <v>0</v>
      </c>
      <c r="U304" s="11">
        <v>33171785</v>
      </c>
      <c r="V304" s="11">
        <v>33171785</v>
      </c>
      <c r="W304" s="11">
        <v>0</v>
      </c>
      <c r="X304" s="11" t="str">
        <f>VLOOKUP(MONTH(K304),'PLANO DISPONIBILIDADES 28-04-20'!$W$2:$X$13,2,0)</f>
        <v>ABRIL</v>
      </c>
      <c r="Y304" s="11" t="str">
        <f t="shared" si="4"/>
        <v>3-1-1-03-01-02-0000-00</v>
      </c>
    </row>
    <row r="305" spans="1:25" hidden="1" x14ac:dyDescent="0.25">
      <c r="A305" s="11">
        <v>2018</v>
      </c>
      <c r="B305" s="11">
        <v>136</v>
      </c>
      <c r="C305" s="11">
        <v>1</v>
      </c>
      <c r="D305" s="1">
        <v>43101</v>
      </c>
      <c r="E305" s="1">
        <v>43465</v>
      </c>
      <c r="F305" s="1">
        <v>43465</v>
      </c>
      <c r="G305" s="11" t="s">
        <v>294</v>
      </c>
      <c r="H305" s="11" t="s">
        <v>295</v>
      </c>
      <c r="I305" s="11">
        <v>128</v>
      </c>
      <c r="J305" s="11">
        <v>105</v>
      </c>
      <c r="K305" s="1">
        <v>43224</v>
      </c>
      <c r="L305" s="11" t="s">
        <v>497</v>
      </c>
      <c r="M305" s="11">
        <v>1</v>
      </c>
      <c r="N305" s="11" t="s">
        <v>498</v>
      </c>
      <c r="O305" s="11">
        <v>15</v>
      </c>
      <c r="P305" s="1">
        <v>43224</v>
      </c>
      <c r="Q305" s="11" t="s">
        <v>625</v>
      </c>
      <c r="R305" s="11">
        <v>30718913</v>
      </c>
      <c r="S305" s="11">
        <v>0</v>
      </c>
      <c r="T305" s="11">
        <v>0</v>
      </c>
      <c r="U305" s="11">
        <v>30718913</v>
      </c>
      <c r="V305" s="11">
        <v>30718913</v>
      </c>
      <c r="W305" s="11">
        <v>0</v>
      </c>
      <c r="X305" s="11" t="str">
        <f>VLOOKUP(MONTH(K305),'PLANO DISPONIBILIDADES 28-04-20'!$W$2:$X$13,2,0)</f>
        <v>MAYO</v>
      </c>
      <c r="Y305" s="11" t="str">
        <f t="shared" si="4"/>
        <v>3-1-1-03-01-02-0000-00</v>
      </c>
    </row>
    <row r="306" spans="1:25" hidden="1" x14ac:dyDescent="0.25">
      <c r="A306" s="11">
        <v>2018</v>
      </c>
      <c r="B306" s="11">
        <v>136</v>
      </c>
      <c r="C306" s="11">
        <v>1</v>
      </c>
      <c r="D306" s="1">
        <v>43101</v>
      </c>
      <c r="E306" s="1">
        <v>43465</v>
      </c>
      <c r="F306" s="1">
        <v>43465</v>
      </c>
      <c r="G306" s="11" t="s">
        <v>294</v>
      </c>
      <c r="H306" s="11" t="s">
        <v>295</v>
      </c>
      <c r="I306" s="11">
        <v>134</v>
      </c>
      <c r="J306" s="11">
        <v>116</v>
      </c>
      <c r="K306" s="1">
        <v>43256</v>
      </c>
      <c r="L306" s="11" t="s">
        <v>497</v>
      </c>
      <c r="M306" s="11">
        <v>1</v>
      </c>
      <c r="N306" s="11" t="s">
        <v>498</v>
      </c>
      <c r="O306" s="11">
        <v>19</v>
      </c>
      <c r="P306" s="1">
        <v>43256</v>
      </c>
      <c r="Q306" s="11" t="s">
        <v>658</v>
      </c>
      <c r="R306" s="11">
        <v>30709211</v>
      </c>
      <c r="S306" s="11">
        <v>0</v>
      </c>
      <c r="T306" s="11">
        <v>0</v>
      </c>
      <c r="U306" s="11">
        <v>30709211</v>
      </c>
      <c r="V306" s="11">
        <v>30709211</v>
      </c>
      <c r="W306" s="11">
        <v>0</v>
      </c>
      <c r="X306" s="11" t="str">
        <f>VLOOKUP(MONTH(K306),'PLANO DISPONIBILIDADES 28-04-20'!$W$2:$X$13,2,0)</f>
        <v>JUNIO</v>
      </c>
      <c r="Y306" s="11" t="str">
        <f t="shared" si="4"/>
        <v>3-1-1-03-01-02-0000-00</v>
      </c>
    </row>
    <row r="307" spans="1:25" hidden="1" x14ac:dyDescent="0.25">
      <c r="A307" s="11">
        <v>2018</v>
      </c>
      <c r="B307" s="11">
        <v>136</v>
      </c>
      <c r="C307" s="11">
        <v>1</v>
      </c>
      <c r="D307" s="1">
        <v>43101</v>
      </c>
      <c r="E307" s="1">
        <v>43465</v>
      </c>
      <c r="F307" s="1">
        <v>43465</v>
      </c>
      <c r="G307" s="11" t="s">
        <v>294</v>
      </c>
      <c r="H307" s="11" t="s">
        <v>295</v>
      </c>
      <c r="I307" s="11">
        <v>145</v>
      </c>
      <c r="J307" s="11">
        <v>121</v>
      </c>
      <c r="K307" s="1">
        <v>43286</v>
      </c>
      <c r="L307" s="11" t="s">
        <v>497</v>
      </c>
      <c r="M307" s="11">
        <v>1</v>
      </c>
      <c r="N307" s="11" t="s">
        <v>498</v>
      </c>
      <c r="O307" s="11">
        <v>22</v>
      </c>
      <c r="P307" s="1">
        <v>43286</v>
      </c>
      <c r="Q307" s="11" t="s">
        <v>691</v>
      </c>
      <c r="R307" s="11">
        <v>30214569</v>
      </c>
      <c r="S307" s="11">
        <v>0</v>
      </c>
      <c r="T307" s="11">
        <v>0</v>
      </c>
      <c r="U307" s="11">
        <v>30214569</v>
      </c>
      <c r="V307" s="11">
        <v>30214569</v>
      </c>
      <c r="W307" s="11">
        <v>0</v>
      </c>
      <c r="X307" s="11" t="str">
        <f>VLOOKUP(MONTH(K307),'PLANO DISPONIBILIDADES 28-04-20'!$W$2:$X$13,2,0)</f>
        <v>JULIO</v>
      </c>
      <c r="Y307" s="11" t="str">
        <f t="shared" si="4"/>
        <v>3-1-1-03-01-02-0000-00</v>
      </c>
    </row>
    <row r="308" spans="1:25" hidden="1" x14ac:dyDescent="0.25">
      <c r="A308" s="11">
        <v>2018</v>
      </c>
      <c r="B308" s="11">
        <v>136</v>
      </c>
      <c r="C308" s="11">
        <v>1</v>
      </c>
      <c r="D308" s="1">
        <v>43101</v>
      </c>
      <c r="E308" s="1">
        <v>43465</v>
      </c>
      <c r="F308" s="1">
        <v>43465</v>
      </c>
      <c r="G308" s="11" t="s">
        <v>294</v>
      </c>
      <c r="H308" s="11" t="s">
        <v>295</v>
      </c>
      <c r="I308" s="11">
        <v>159</v>
      </c>
      <c r="J308" s="11">
        <v>133</v>
      </c>
      <c r="K308" s="1">
        <v>43314</v>
      </c>
      <c r="L308" s="11" t="s">
        <v>497</v>
      </c>
      <c r="M308" s="11">
        <v>1</v>
      </c>
      <c r="N308" s="11" t="s">
        <v>498</v>
      </c>
      <c r="O308" s="11">
        <v>26</v>
      </c>
      <c r="P308" s="1">
        <v>43314</v>
      </c>
      <c r="Q308" s="11" t="s">
        <v>702</v>
      </c>
      <c r="R308" s="11">
        <v>29610005</v>
      </c>
      <c r="S308" s="11">
        <v>0</v>
      </c>
      <c r="T308" s="11">
        <v>0</v>
      </c>
      <c r="U308" s="11">
        <v>29610005</v>
      </c>
      <c r="V308" s="11">
        <v>29610005</v>
      </c>
      <c r="W308" s="11">
        <v>0</v>
      </c>
      <c r="X308" s="11" t="str">
        <f>VLOOKUP(MONTH(K308),'PLANO DISPONIBILIDADES 28-04-20'!$W$2:$X$13,2,0)</f>
        <v>AGOSTO</v>
      </c>
      <c r="Y308" s="11" t="str">
        <f t="shared" si="4"/>
        <v>3-1-1-03-01-02-0000-00</v>
      </c>
    </row>
    <row r="309" spans="1:25" hidden="1" x14ac:dyDescent="0.25">
      <c r="A309" s="11">
        <v>2018</v>
      </c>
      <c r="B309" s="11">
        <v>136</v>
      </c>
      <c r="C309" s="11">
        <v>1</v>
      </c>
      <c r="D309" s="1">
        <v>43101</v>
      </c>
      <c r="E309" s="1">
        <v>43465</v>
      </c>
      <c r="F309" s="1">
        <v>43465</v>
      </c>
      <c r="G309" s="11" t="s">
        <v>294</v>
      </c>
      <c r="H309" s="11" t="s">
        <v>295</v>
      </c>
      <c r="I309" s="11">
        <v>180</v>
      </c>
      <c r="J309" s="11">
        <v>152</v>
      </c>
      <c r="K309" s="1">
        <v>43348</v>
      </c>
      <c r="L309" s="11" t="s">
        <v>497</v>
      </c>
      <c r="M309" s="11">
        <v>1</v>
      </c>
      <c r="N309" s="11" t="s">
        <v>498</v>
      </c>
      <c r="O309" s="11">
        <v>30</v>
      </c>
      <c r="P309" s="1">
        <v>43347</v>
      </c>
      <c r="Q309" s="11" t="s">
        <v>739</v>
      </c>
      <c r="R309" s="11">
        <v>28623812</v>
      </c>
      <c r="S309" s="11">
        <v>0</v>
      </c>
      <c r="T309" s="11">
        <v>0</v>
      </c>
      <c r="U309" s="11">
        <v>28623812</v>
      </c>
      <c r="V309" s="11">
        <v>28623812</v>
      </c>
      <c r="W309" s="11">
        <v>0</v>
      </c>
      <c r="X309" s="11" t="str">
        <f>VLOOKUP(MONTH(K309),'PLANO DISPONIBILIDADES 28-04-20'!$W$2:$X$13,2,0)</f>
        <v>SEPTIEMBRE</v>
      </c>
      <c r="Y309" s="11" t="str">
        <f t="shared" si="4"/>
        <v>3-1-1-03-01-02-0000-00</v>
      </c>
    </row>
    <row r="310" spans="1:25" hidden="1" x14ac:dyDescent="0.25">
      <c r="A310" s="11">
        <v>2018</v>
      </c>
      <c r="B310" s="11">
        <v>136</v>
      </c>
      <c r="C310" s="11">
        <v>1</v>
      </c>
      <c r="D310" s="1">
        <v>43101</v>
      </c>
      <c r="E310" s="1">
        <v>43465</v>
      </c>
      <c r="F310" s="1">
        <v>43465</v>
      </c>
      <c r="G310" s="11" t="s">
        <v>294</v>
      </c>
      <c r="H310" s="11" t="s">
        <v>295</v>
      </c>
      <c r="I310" s="11">
        <v>190</v>
      </c>
      <c r="J310" s="11">
        <v>175</v>
      </c>
      <c r="K310" s="1">
        <v>43377</v>
      </c>
      <c r="L310" s="11" t="s">
        <v>497</v>
      </c>
      <c r="M310" s="11">
        <v>1</v>
      </c>
      <c r="N310" s="11" t="s">
        <v>498</v>
      </c>
      <c r="O310" s="11">
        <v>35</v>
      </c>
      <c r="P310" s="1">
        <v>43377</v>
      </c>
      <c r="Q310" s="11" t="s">
        <v>822</v>
      </c>
      <c r="R310" s="11">
        <v>27108374</v>
      </c>
      <c r="S310" s="11">
        <v>0</v>
      </c>
      <c r="T310" s="11">
        <v>0</v>
      </c>
      <c r="U310" s="11">
        <v>27108374</v>
      </c>
      <c r="V310" s="11">
        <v>27108374</v>
      </c>
      <c r="W310" s="11">
        <v>0</v>
      </c>
      <c r="X310" s="11" t="str">
        <f>VLOOKUP(MONTH(K310),'PLANO DISPONIBILIDADES 28-04-20'!$W$2:$X$13,2,0)</f>
        <v>OCTUBRE</v>
      </c>
      <c r="Y310" s="11" t="str">
        <f t="shared" si="4"/>
        <v>3-1-1-03-01-02-0000-00</v>
      </c>
    </row>
    <row r="311" spans="1:25" hidden="1" x14ac:dyDescent="0.25">
      <c r="A311" s="11">
        <v>2018</v>
      </c>
      <c r="B311" s="11">
        <v>136</v>
      </c>
      <c r="C311" s="11">
        <v>1</v>
      </c>
      <c r="D311" s="1">
        <v>43101</v>
      </c>
      <c r="E311" s="1">
        <v>43465</v>
      </c>
      <c r="F311" s="1">
        <v>43465</v>
      </c>
      <c r="G311" s="11" t="s">
        <v>294</v>
      </c>
      <c r="H311" s="11" t="s">
        <v>295</v>
      </c>
      <c r="I311" s="11">
        <v>209</v>
      </c>
      <c r="J311" s="11">
        <v>195</v>
      </c>
      <c r="K311" s="1">
        <v>43411</v>
      </c>
      <c r="L311" s="11" t="s">
        <v>497</v>
      </c>
      <c r="M311" s="11">
        <v>1</v>
      </c>
      <c r="N311" s="11" t="s">
        <v>498</v>
      </c>
      <c r="O311" s="11">
        <v>39</v>
      </c>
      <c r="P311" s="1">
        <v>43411</v>
      </c>
      <c r="Q311" s="11" t="s">
        <v>823</v>
      </c>
      <c r="R311" s="11">
        <v>24566578</v>
      </c>
      <c r="S311" s="11">
        <v>0</v>
      </c>
      <c r="T311" s="11">
        <v>0</v>
      </c>
      <c r="U311" s="11">
        <v>24566578</v>
      </c>
      <c r="V311" s="11">
        <v>24566578</v>
      </c>
      <c r="W311" s="11">
        <v>0</v>
      </c>
      <c r="X311" s="11" t="str">
        <f>VLOOKUP(MONTH(K311),'PLANO DISPONIBILIDADES 28-04-20'!$W$2:$X$13,2,0)</f>
        <v>NOVIEMBRE</v>
      </c>
      <c r="Y311" s="11" t="str">
        <f t="shared" si="4"/>
        <v>3-1-1-03-01-02-0000-00</v>
      </c>
    </row>
    <row r="312" spans="1:25" hidden="1" x14ac:dyDescent="0.25">
      <c r="A312" s="11">
        <v>2018</v>
      </c>
      <c r="B312" s="11">
        <v>136</v>
      </c>
      <c r="C312" s="11">
        <v>1</v>
      </c>
      <c r="D312" s="1">
        <v>43101</v>
      </c>
      <c r="E312" s="1">
        <v>43465</v>
      </c>
      <c r="F312" s="1">
        <v>43465</v>
      </c>
      <c r="G312" s="11" t="s">
        <v>294</v>
      </c>
      <c r="H312" s="11" t="s">
        <v>295</v>
      </c>
      <c r="I312" s="11">
        <v>222</v>
      </c>
      <c r="J312" s="11">
        <v>204</v>
      </c>
      <c r="K312" s="1">
        <v>43438</v>
      </c>
      <c r="L312" s="11" t="s">
        <v>497</v>
      </c>
      <c r="M312" s="11">
        <v>1</v>
      </c>
      <c r="N312" s="11" t="s">
        <v>498</v>
      </c>
      <c r="O312" s="11">
        <v>45</v>
      </c>
      <c r="P312" s="1">
        <v>43438</v>
      </c>
      <c r="Q312" s="11" t="s">
        <v>881</v>
      </c>
      <c r="R312" s="11">
        <v>23410380</v>
      </c>
      <c r="S312" s="11">
        <v>0</v>
      </c>
      <c r="T312" s="11">
        <v>0</v>
      </c>
      <c r="U312" s="11">
        <v>23410380</v>
      </c>
      <c r="V312" s="11">
        <v>23410380</v>
      </c>
      <c r="W312" s="11">
        <v>0</v>
      </c>
      <c r="X312" s="11" t="str">
        <f>VLOOKUP(MONTH(K312),'PLANO DISPONIBILIDADES 28-04-20'!$W$2:$X$13,2,0)</f>
        <v>DICIEMBRE</v>
      </c>
      <c r="Y312" s="11" t="str">
        <f t="shared" si="4"/>
        <v>3-1-1-03-01-02-0000-00</v>
      </c>
    </row>
    <row r="313" spans="1:25" hidden="1" x14ac:dyDescent="0.25">
      <c r="A313" s="11">
        <v>2018</v>
      </c>
      <c r="B313" s="11">
        <v>136</v>
      </c>
      <c r="C313" s="11">
        <v>1</v>
      </c>
      <c r="D313" s="1">
        <v>43101</v>
      </c>
      <c r="E313" s="1">
        <v>43465</v>
      </c>
      <c r="F313" s="1">
        <v>43465</v>
      </c>
      <c r="G313" s="11" t="s">
        <v>294</v>
      </c>
      <c r="H313" s="11" t="s">
        <v>295</v>
      </c>
      <c r="I313" s="11">
        <v>229</v>
      </c>
      <c r="J313" s="11">
        <v>210</v>
      </c>
      <c r="K313" s="1">
        <v>43448</v>
      </c>
      <c r="L313" s="11" t="s">
        <v>497</v>
      </c>
      <c r="M313" s="11">
        <v>1</v>
      </c>
      <c r="N313" s="11" t="s">
        <v>498</v>
      </c>
      <c r="O313" s="11">
        <v>50</v>
      </c>
      <c r="P313" s="1">
        <v>43448</v>
      </c>
      <c r="Q313" s="11" t="s">
        <v>882</v>
      </c>
      <c r="R313" s="11">
        <v>23055741</v>
      </c>
      <c r="S313" s="11">
        <v>0</v>
      </c>
      <c r="T313" s="11">
        <v>0</v>
      </c>
      <c r="U313" s="11">
        <v>23055741</v>
      </c>
      <c r="V313" s="11">
        <v>23055741</v>
      </c>
      <c r="W313" s="11">
        <v>0</v>
      </c>
      <c r="X313" s="11" t="str">
        <f>VLOOKUP(MONTH(K313),'PLANO DISPONIBILIDADES 28-04-20'!$W$2:$X$13,2,0)</f>
        <v>DICIEMBRE</v>
      </c>
      <c r="Y313" s="11" t="str">
        <f t="shared" si="4"/>
        <v>3-1-1-03-01-02-0000-00</v>
      </c>
    </row>
    <row r="314" spans="1:25" hidden="1" x14ac:dyDescent="0.25">
      <c r="A314" s="11">
        <v>2018</v>
      </c>
      <c r="B314" s="11">
        <v>136</v>
      </c>
      <c r="C314" s="11">
        <v>1</v>
      </c>
      <c r="D314" s="1">
        <v>43101</v>
      </c>
      <c r="E314" s="1">
        <v>43465</v>
      </c>
      <c r="F314" s="1">
        <v>43465</v>
      </c>
      <c r="G314" s="11" t="s">
        <v>297</v>
      </c>
      <c r="H314" s="11" t="s">
        <v>298</v>
      </c>
      <c r="I314" s="11">
        <v>107</v>
      </c>
      <c r="J314" s="11">
        <v>79</v>
      </c>
      <c r="K314" s="1">
        <v>43133</v>
      </c>
      <c r="L314" s="11" t="s">
        <v>497</v>
      </c>
      <c r="M314" s="11">
        <v>1</v>
      </c>
      <c r="N314" s="11" t="s">
        <v>498</v>
      </c>
      <c r="O314" s="11">
        <v>2</v>
      </c>
      <c r="P314" s="1">
        <v>43133</v>
      </c>
      <c r="Q314" s="11" t="s">
        <v>499</v>
      </c>
      <c r="R314" s="11">
        <v>62519116</v>
      </c>
      <c r="S314" s="11">
        <v>0</v>
      </c>
      <c r="T314" s="11">
        <v>0</v>
      </c>
      <c r="U314" s="11">
        <v>62519116</v>
      </c>
      <c r="V314" s="11">
        <v>62519116</v>
      </c>
      <c r="W314" s="11">
        <v>0</v>
      </c>
      <c r="X314" s="11" t="str">
        <f>VLOOKUP(MONTH(K314),'PLANO DISPONIBILIDADES 28-04-20'!$W$2:$X$13,2,0)</f>
        <v>FEBRERO</v>
      </c>
      <c r="Y314" s="11" t="str">
        <f t="shared" si="4"/>
        <v>3-1-1-03-01-03-0000-00</v>
      </c>
    </row>
    <row r="315" spans="1:25" hidden="1" x14ac:dyDescent="0.25">
      <c r="A315" s="11">
        <v>2018</v>
      </c>
      <c r="B315" s="11">
        <v>136</v>
      </c>
      <c r="C315" s="11">
        <v>1</v>
      </c>
      <c r="D315" s="1">
        <v>43101</v>
      </c>
      <c r="E315" s="1">
        <v>43465</v>
      </c>
      <c r="F315" s="1">
        <v>43465</v>
      </c>
      <c r="G315" s="11" t="s">
        <v>297</v>
      </c>
      <c r="H315" s="11" t="s">
        <v>298</v>
      </c>
      <c r="I315" s="11">
        <v>112</v>
      </c>
      <c r="J315" s="11">
        <v>86</v>
      </c>
      <c r="K315" s="1">
        <v>43164</v>
      </c>
      <c r="L315" s="11" t="s">
        <v>497</v>
      </c>
      <c r="M315" s="11">
        <v>1</v>
      </c>
      <c r="N315" s="11" t="s">
        <v>498</v>
      </c>
      <c r="O315" s="11">
        <v>6</v>
      </c>
      <c r="P315" s="1">
        <v>43164</v>
      </c>
      <c r="Q315" s="11" t="s">
        <v>523</v>
      </c>
      <c r="R315" s="11">
        <v>51086</v>
      </c>
      <c r="S315" s="11">
        <v>0</v>
      </c>
      <c r="T315" s="11">
        <v>0</v>
      </c>
      <c r="U315" s="11">
        <v>51086</v>
      </c>
      <c r="V315" s="11">
        <v>51086</v>
      </c>
      <c r="W315" s="11">
        <v>0</v>
      </c>
      <c r="X315" s="11" t="str">
        <f>VLOOKUP(MONTH(K315),'PLANO DISPONIBILIDADES 28-04-20'!$W$2:$X$13,2,0)</f>
        <v>MARZO</v>
      </c>
      <c r="Y315" s="11" t="str">
        <f t="shared" si="4"/>
        <v>3-1-1-03-01-03-0000-00</v>
      </c>
    </row>
    <row r="316" spans="1:25" hidden="1" x14ac:dyDescent="0.25">
      <c r="A316" s="11">
        <v>2018</v>
      </c>
      <c r="B316" s="11">
        <v>136</v>
      </c>
      <c r="C316" s="11">
        <v>1</v>
      </c>
      <c r="D316" s="1">
        <v>43101</v>
      </c>
      <c r="E316" s="1">
        <v>43465</v>
      </c>
      <c r="F316" s="1">
        <v>43465</v>
      </c>
      <c r="G316" s="11" t="s">
        <v>297</v>
      </c>
      <c r="H316" s="11" t="s">
        <v>298</v>
      </c>
      <c r="I316" s="11">
        <v>112</v>
      </c>
      <c r="J316" s="11">
        <v>87</v>
      </c>
      <c r="K316" s="1">
        <v>43164</v>
      </c>
      <c r="L316" s="11" t="s">
        <v>497</v>
      </c>
      <c r="M316" s="11">
        <v>1</v>
      </c>
      <c r="N316" s="11" t="s">
        <v>498</v>
      </c>
      <c r="O316" s="11">
        <v>7</v>
      </c>
      <c r="P316" s="1">
        <v>43164</v>
      </c>
      <c r="Q316" s="11" t="s">
        <v>523</v>
      </c>
      <c r="R316" s="11">
        <v>53873</v>
      </c>
      <c r="S316" s="11">
        <v>0</v>
      </c>
      <c r="T316" s="11">
        <v>0</v>
      </c>
      <c r="U316" s="11">
        <v>53873</v>
      </c>
      <c r="V316" s="11">
        <v>53873</v>
      </c>
      <c r="W316" s="11">
        <v>0</v>
      </c>
      <c r="X316" s="11" t="str">
        <f>VLOOKUP(MONTH(K316),'PLANO DISPONIBILIDADES 28-04-20'!$W$2:$X$13,2,0)</f>
        <v>MARZO</v>
      </c>
      <c r="Y316" s="11" t="str">
        <f t="shared" si="4"/>
        <v>3-1-1-03-01-03-0000-00</v>
      </c>
    </row>
    <row r="317" spans="1:25" hidden="1" x14ac:dyDescent="0.25">
      <c r="A317" s="11">
        <v>2018</v>
      </c>
      <c r="B317" s="11">
        <v>136</v>
      </c>
      <c r="C317" s="11">
        <v>1</v>
      </c>
      <c r="D317" s="1">
        <v>43101</v>
      </c>
      <c r="E317" s="1">
        <v>43465</v>
      </c>
      <c r="F317" s="1">
        <v>43465</v>
      </c>
      <c r="G317" s="11" t="s">
        <v>297</v>
      </c>
      <c r="H317" s="11" t="s">
        <v>298</v>
      </c>
      <c r="I317" s="11">
        <v>114</v>
      </c>
      <c r="J317" s="11">
        <v>89</v>
      </c>
      <c r="K317" s="1">
        <v>43165</v>
      </c>
      <c r="L317" s="11" t="s">
        <v>497</v>
      </c>
      <c r="M317" s="11">
        <v>1</v>
      </c>
      <c r="N317" s="11" t="s">
        <v>498</v>
      </c>
      <c r="O317" s="11">
        <v>9</v>
      </c>
      <c r="P317" s="1">
        <v>43165</v>
      </c>
      <c r="Q317" s="11" t="s">
        <v>536</v>
      </c>
      <c r="R317" s="11">
        <v>66317905</v>
      </c>
      <c r="S317" s="11">
        <v>0</v>
      </c>
      <c r="T317" s="11">
        <v>0</v>
      </c>
      <c r="U317" s="11">
        <v>66317905</v>
      </c>
      <c r="V317" s="11">
        <v>66317905</v>
      </c>
      <c r="W317" s="11">
        <v>0</v>
      </c>
      <c r="X317" s="11" t="str">
        <f>VLOOKUP(MONTH(K317),'PLANO DISPONIBILIDADES 28-04-20'!$W$2:$X$13,2,0)</f>
        <v>MARZO</v>
      </c>
      <c r="Y317" s="11" t="str">
        <f t="shared" si="4"/>
        <v>3-1-1-03-01-03-0000-00</v>
      </c>
    </row>
    <row r="318" spans="1:25" hidden="1" x14ac:dyDescent="0.25">
      <c r="A318" s="11">
        <v>2018</v>
      </c>
      <c r="B318" s="11">
        <v>136</v>
      </c>
      <c r="C318" s="11">
        <v>1</v>
      </c>
      <c r="D318" s="1">
        <v>43101</v>
      </c>
      <c r="E318" s="1">
        <v>43465</v>
      </c>
      <c r="F318" s="1">
        <v>43465</v>
      </c>
      <c r="G318" s="11" t="s">
        <v>297</v>
      </c>
      <c r="H318" s="11" t="s">
        <v>298</v>
      </c>
      <c r="I318" s="11">
        <v>122</v>
      </c>
      <c r="J318" s="11">
        <v>97</v>
      </c>
      <c r="K318" s="1">
        <v>43194</v>
      </c>
      <c r="L318" s="11" t="s">
        <v>497</v>
      </c>
      <c r="M318" s="11">
        <v>1</v>
      </c>
      <c r="N318" s="11" t="s">
        <v>498</v>
      </c>
      <c r="O318" s="11">
        <v>12</v>
      </c>
      <c r="P318" s="1">
        <v>43194</v>
      </c>
      <c r="Q318" s="11" t="s">
        <v>596</v>
      </c>
      <c r="R318" s="11">
        <v>65813829</v>
      </c>
      <c r="S318" s="11">
        <v>0</v>
      </c>
      <c r="T318" s="11">
        <v>0</v>
      </c>
      <c r="U318" s="11">
        <v>65813829</v>
      </c>
      <c r="V318" s="11">
        <v>65813829</v>
      </c>
      <c r="W318" s="11">
        <v>0</v>
      </c>
      <c r="X318" s="11" t="str">
        <f>VLOOKUP(MONTH(K318),'PLANO DISPONIBILIDADES 28-04-20'!$W$2:$X$13,2,0)</f>
        <v>ABRIL</v>
      </c>
      <c r="Y318" s="11" t="str">
        <f t="shared" si="4"/>
        <v>3-1-1-03-01-03-0000-00</v>
      </c>
    </row>
    <row r="319" spans="1:25" hidden="1" x14ac:dyDescent="0.25">
      <c r="A319" s="11">
        <v>2018</v>
      </c>
      <c r="B319" s="11">
        <v>136</v>
      </c>
      <c r="C319" s="11">
        <v>1</v>
      </c>
      <c r="D319" s="1">
        <v>43101</v>
      </c>
      <c r="E319" s="1">
        <v>43465</v>
      </c>
      <c r="F319" s="1">
        <v>43465</v>
      </c>
      <c r="G319" s="11" t="s">
        <v>297</v>
      </c>
      <c r="H319" s="11" t="s">
        <v>298</v>
      </c>
      <c r="I319" s="11">
        <v>128</v>
      </c>
      <c r="J319" s="11">
        <v>105</v>
      </c>
      <c r="K319" s="1">
        <v>43224</v>
      </c>
      <c r="L319" s="11" t="s">
        <v>497</v>
      </c>
      <c r="M319" s="11">
        <v>1</v>
      </c>
      <c r="N319" s="11" t="s">
        <v>498</v>
      </c>
      <c r="O319" s="11">
        <v>15</v>
      </c>
      <c r="P319" s="1">
        <v>43224</v>
      </c>
      <c r="Q319" s="11" t="s">
        <v>625</v>
      </c>
      <c r="R319" s="11">
        <v>64421725</v>
      </c>
      <c r="S319" s="11">
        <v>0</v>
      </c>
      <c r="T319" s="11">
        <v>0</v>
      </c>
      <c r="U319" s="11">
        <v>64421725</v>
      </c>
      <c r="V319" s="11">
        <v>64421725</v>
      </c>
      <c r="W319" s="11">
        <v>0</v>
      </c>
      <c r="X319" s="11" t="str">
        <f>VLOOKUP(MONTH(K319),'PLANO DISPONIBILIDADES 28-04-20'!$W$2:$X$13,2,0)</f>
        <v>MAYO</v>
      </c>
      <c r="Y319" s="11" t="str">
        <f t="shared" si="4"/>
        <v>3-1-1-03-01-03-0000-00</v>
      </c>
    </row>
    <row r="320" spans="1:25" hidden="1" x14ac:dyDescent="0.25">
      <c r="A320" s="11">
        <v>2018</v>
      </c>
      <c r="B320" s="11">
        <v>136</v>
      </c>
      <c r="C320" s="11">
        <v>1</v>
      </c>
      <c r="D320" s="1">
        <v>43101</v>
      </c>
      <c r="E320" s="1">
        <v>43465</v>
      </c>
      <c r="F320" s="1">
        <v>43465</v>
      </c>
      <c r="G320" s="11" t="s">
        <v>297</v>
      </c>
      <c r="H320" s="11" t="s">
        <v>298</v>
      </c>
      <c r="I320" s="11">
        <v>134</v>
      </c>
      <c r="J320" s="11">
        <v>116</v>
      </c>
      <c r="K320" s="1">
        <v>43256</v>
      </c>
      <c r="L320" s="11" t="s">
        <v>497</v>
      </c>
      <c r="M320" s="11">
        <v>1</v>
      </c>
      <c r="N320" s="11" t="s">
        <v>498</v>
      </c>
      <c r="O320" s="11">
        <v>19</v>
      </c>
      <c r="P320" s="1">
        <v>43256</v>
      </c>
      <c r="Q320" s="11" t="s">
        <v>658</v>
      </c>
      <c r="R320" s="11">
        <v>64901932</v>
      </c>
      <c r="S320" s="11">
        <v>0</v>
      </c>
      <c r="T320" s="11">
        <v>0</v>
      </c>
      <c r="U320" s="11">
        <v>64901932</v>
      </c>
      <c r="V320" s="11">
        <v>64901932</v>
      </c>
      <c r="W320" s="11">
        <v>0</v>
      </c>
      <c r="X320" s="11" t="str">
        <f>VLOOKUP(MONTH(K320),'PLANO DISPONIBILIDADES 28-04-20'!$W$2:$X$13,2,0)</f>
        <v>JUNIO</v>
      </c>
      <c r="Y320" s="11" t="str">
        <f t="shared" si="4"/>
        <v>3-1-1-03-01-03-0000-00</v>
      </c>
    </row>
    <row r="321" spans="1:25" hidden="1" x14ac:dyDescent="0.25">
      <c r="A321" s="11">
        <v>2018</v>
      </c>
      <c r="B321" s="11">
        <v>136</v>
      </c>
      <c r="C321" s="11">
        <v>1</v>
      </c>
      <c r="D321" s="1">
        <v>43101</v>
      </c>
      <c r="E321" s="1">
        <v>43465</v>
      </c>
      <c r="F321" s="1">
        <v>43465</v>
      </c>
      <c r="G321" s="11" t="s">
        <v>297</v>
      </c>
      <c r="H321" s="11" t="s">
        <v>298</v>
      </c>
      <c r="I321" s="11">
        <v>145</v>
      </c>
      <c r="J321" s="11">
        <v>121</v>
      </c>
      <c r="K321" s="1">
        <v>43286</v>
      </c>
      <c r="L321" s="11" t="s">
        <v>497</v>
      </c>
      <c r="M321" s="11">
        <v>1</v>
      </c>
      <c r="N321" s="11" t="s">
        <v>498</v>
      </c>
      <c r="O321" s="11">
        <v>22</v>
      </c>
      <c r="P321" s="1">
        <v>43286</v>
      </c>
      <c r="Q321" s="11" t="s">
        <v>691</v>
      </c>
      <c r="R321" s="11">
        <v>64809722</v>
      </c>
      <c r="S321" s="11">
        <v>0</v>
      </c>
      <c r="T321" s="11">
        <v>0</v>
      </c>
      <c r="U321" s="11">
        <v>64809722</v>
      </c>
      <c r="V321" s="11">
        <v>64809722</v>
      </c>
      <c r="W321" s="11">
        <v>0</v>
      </c>
      <c r="X321" s="11" t="str">
        <f>VLOOKUP(MONTH(K321),'PLANO DISPONIBILIDADES 28-04-20'!$W$2:$X$13,2,0)</f>
        <v>JULIO</v>
      </c>
      <c r="Y321" s="11" t="str">
        <f t="shared" si="4"/>
        <v>3-1-1-03-01-03-0000-00</v>
      </c>
    </row>
    <row r="322" spans="1:25" hidden="1" x14ac:dyDescent="0.25">
      <c r="A322" s="11">
        <v>2018</v>
      </c>
      <c r="B322" s="11">
        <v>136</v>
      </c>
      <c r="C322" s="11">
        <v>1</v>
      </c>
      <c r="D322" s="1">
        <v>43101</v>
      </c>
      <c r="E322" s="1">
        <v>43465</v>
      </c>
      <c r="F322" s="1">
        <v>43465</v>
      </c>
      <c r="G322" s="11" t="s">
        <v>297</v>
      </c>
      <c r="H322" s="11" t="s">
        <v>298</v>
      </c>
      <c r="I322" s="11">
        <v>159</v>
      </c>
      <c r="J322" s="11">
        <v>133</v>
      </c>
      <c r="K322" s="1">
        <v>43314</v>
      </c>
      <c r="L322" s="11" t="s">
        <v>497</v>
      </c>
      <c r="M322" s="11">
        <v>1</v>
      </c>
      <c r="N322" s="11" t="s">
        <v>498</v>
      </c>
      <c r="O322" s="11">
        <v>26</v>
      </c>
      <c r="P322" s="1">
        <v>43314</v>
      </c>
      <c r="Q322" s="11" t="s">
        <v>702</v>
      </c>
      <c r="R322" s="11">
        <v>63895990</v>
      </c>
      <c r="S322" s="11">
        <v>0</v>
      </c>
      <c r="T322" s="11">
        <v>0</v>
      </c>
      <c r="U322" s="11">
        <v>63895990</v>
      </c>
      <c r="V322" s="11">
        <v>63895990</v>
      </c>
      <c r="W322" s="11">
        <v>0</v>
      </c>
      <c r="X322" s="11" t="str">
        <f>VLOOKUP(MONTH(K322),'PLANO DISPONIBILIDADES 28-04-20'!$W$2:$X$13,2,0)</f>
        <v>AGOSTO</v>
      </c>
      <c r="Y322" s="11" t="str">
        <f t="shared" si="4"/>
        <v>3-1-1-03-01-03-0000-00</v>
      </c>
    </row>
    <row r="323" spans="1:25" hidden="1" x14ac:dyDescent="0.25">
      <c r="A323" s="11">
        <v>2018</v>
      </c>
      <c r="B323" s="11">
        <v>136</v>
      </c>
      <c r="C323" s="11">
        <v>1</v>
      </c>
      <c r="D323" s="1">
        <v>43101</v>
      </c>
      <c r="E323" s="1">
        <v>43465</v>
      </c>
      <c r="F323" s="1">
        <v>43465</v>
      </c>
      <c r="G323" s="11" t="s">
        <v>297</v>
      </c>
      <c r="H323" s="11" t="s">
        <v>298</v>
      </c>
      <c r="I323" s="11">
        <v>180</v>
      </c>
      <c r="J323" s="11">
        <v>152</v>
      </c>
      <c r="K323" s="1">
        <v>43348</v>
      </c>
      <c r="L323" s="11" t="s">
        <v>497</v>
      </c>
      <c r="M323" s="11">
        <v>1</v>
      </c>
      <c r="N323" s="11" t="s">
        <v>498</v>
      </c>
      <c r="O323" s="11">
        <v>30</v>
      </c>
      <c r="P323" s="1">
        <v>43347</v>
      </c>
      <c r="Q323" s="11" t="s">
        <v>739</v>
      </c>
      <c r="R323" s="11">
        <v>63413728</v>
      </c>
      <c r="S323" s="11">
        <v>0</v>
      </c>
      <c r="T323" s="11">
        <v>0</v>
      </c>
      <c r="U323" s="11">
        <v>63413728</v>
      </c>
      <c r="V323" s="11">
        <v>63413728</v>
      </c>
      <c r="W323" s="11">
        <v>0</v>
      </c>
      <c r="X323" s="11" t="str">
        <f>VLOOKUP(MONTH(K323),'PLANO DISPONIBILIDADES 28-04-20'!$W$2:$X$13,2,0)</f>
        <v>SEPTIEMBRE</v>
      </c>
      <c r="Y323" s="11" t="str">
        <f t="shared" ref="Y323:Y386" si="5">G323</f>
        <v>3-1-1-03-01-03-0000-00</v>
      </c>
    </row>
    <row r="324" spans="1:25" hidden="1" x14ac:dyDescent="0.25">
      <c r="A324" s="11">
        <v>2018</v>
      </c>
      <c r="B324" s="11">
        <v>136</v>
      </c>
      <c r="C324" s="11">
        <v>1</v>
      </c>
      <c r="D324" s="1">
        <v>43101</v>
      </c>
      <c r="E324" s="1">
        <v>43465</v>
      </c>
      <c r="F324" s="1">
        <v>43465</v>
      </c>
      <c r="G324" s="11" t="s">
        <v>297</v>
      </c>
      <c r="H324" s="11" t="s">
        <v>298</v>
      </c>
      <c r="I324" s="11">
        <v>190</v>
      </c>
      <c r="J324" s="11">
        <v>175</v>
      </c>
      <c r="K324" s="1">
        <v>43377</v>
      </c>
      <c r="L324" s="11" t="s">
        <v>497</v>
      </c>
      <c r="M324" s="11">
        <v>1</v>
      </c>
      <c r="N324" s="11" t="s">
        <v>498</v>
      </c>
      <c r="O324" s="11">
        <v>35</v>
      </c>
      <c r="P324" s="1">
        <v>43377</v>
      </c>
      <c r="Q324" s="11" t="s">
        <v>822</v>
      </c>
      <c r="R324" s="11">
        <v>63143979</v>
      </c>
      <c r="S324" s="11">
        <v>0</v>
      </c>
      <c r="T324" s="11">
        <v>0</v>
      </c>
      <c r="U324" s="11">
        <v>63143979</v>
      </c>
      <c r="V324" s="11">
        <v>63143979</v>
      </c>
      <c r="W324" s="11">
        <v>0</v>
      </c>
      <c r="X324" s="11" t="str">
        <f>VLOOKUP(MONTH(K324),'PLANO DISPONIBILIDADES 28-04-20'!$W$2:$X$13,2,0)</f>
        <v>OCTUBRE</v>
      </c>
      <c r="Y324" s="11" t="str">
        <f t="shared" si="5"/>
        <v>3-1-1-03-01-03-0000-00</v>
      </c>
    </row>
    <row r="325" spans="1:25" hidden="1" x14ac:dyDescent="0.25">
      <c r="A325" s="11">
        <v>2018</v>
      </c>
      <c r="B325" s="11">
        <v>136</v>
      </c>
      <c r="C325" s="11">
        <v>1</v>
      </c>
      <c r="D325" s="1">
        <v>43101</v>
      </c>
      <c r="E325" s="1">
        <v>43465</v>
      </c>
      <c r="F325" s="1">
        <v>43465</v>
      </c>
      <c r="G325" s="11" t="s">
        <v>297</v>
      </c>
      <c r="H325" s="11" t="s">
        <v>298</v>
      </c>
      <c r="I325" s="11">
        <v>209</v>
      </c>
      <c r="J325" s="11">
        <v>195</v>
      </c>
      <c r="K325" s="1">
        <v>43411</v>
      </c>
      <c r="L325" s="11" t="s">
        <v>497</v>
      </c>
      <c r="M325" s="11">
        <v>1</v>
      </c>
      <c r="N325" s="11" t="s">
        <v>498</v>
      </c>
      <c r="O325" s="11">
        <v>39</v>
      </c>
      <c r="P325" s="1">
        <v>43411</v>
      </c>
      <c r="Q325" s="11" t="s">
        <v>823</v>
      </c>
      <c r="R325" s="11">
        <v>62385244</v>
      </c>
      <c r="S325" s="11">
        <v>0</v>
      </c>
      <c r="T325" s="11">
        <v>0</v>
      </c>
      <c r="U325" s="11">
        <v>62385244</v>
      </c>
      <c r="V325" s="11">
        <v>62385244</v>
      </c>
      <c r="W325" s="11">
        <v>0</v>
      </c>
      <c r="X325" s="11" t="str">
        <f>VLOOKUP(MONTH(K325),'PLANO DISPONIBILIDADES 28-04-20'!$W$2:$X$13,2,0)</f>
        <v>NOVIEMBRE</v>
      </c>
      <c r="Y325" s="11" t="str">
        <f t="shared" si="5"/>
        <v>3-1-1-03-01-03-0000-00</v>
      </c>
    </row>
    <row r="326" spans="1:25" hidden="1" x14ac:dyDescent="0.25">
      <c r="A326" s="11">
        <v>2018</v>
      </c>
      <c r="B326" s="11">
        <v>136</v>
      </c>
      <c r="C326" s="11">
        <v>1</v>
      </c>
      <c r="D326" s="1">
        <v>43101</v>
      </c>
      <c r="E326" s="1">
        <v>43465</v>
      </c>
      <c r="F326" s="1">
        <v>43465</v>
      </c>
      <c r="G326" s="11" t="s">
        <v>297</v>
      </c>
      <c r="H326" s="11" t="s">
        <v>298</v>
      </c>
      <c r="I326" s="11">
        <v>222</v>
      </c>
      <c r="J326" s="11">
        <v>204</v>
      </c>
      <c r="K326" s="1">
        <v>43438</v>
      </c>
      <c r="L326" s="11" t="s">
        <v>497</v>
      </c>
      <c r="M326" s="11">
        <v>1</v>
      </c>
      <c r="N326" s="11" t="s">
        <v>498</v>
      </c>
      <c r="O326" s="11">
        <v>45</v>
      </c>
      <c r="P326" s="1">
        <v>43438</v>
      </c>
      <c r="Q326" s="11" t="s">
        <v>881</v>
      </c>
      <c r="R326" s="11">
        <v>62353235</v>
      </c>
      <c r="S326" s="11">
        <v>0</v>
      </c>
      <c r="T326" s="11">
        <v>0</v>
      </c>
      <c r="U326" s="11">
        <v>62353235</v>
      </c>
      <c r="V326" s="11">
        <v>62353235</v>
      </c>
      <c r="W326" s="11">
        <v>0</v>
      </c>
      <c r="X326" s="11" t="str">
        <f>VLOOKUP(MONTH(K326),'PLANO DISPONIBILIDADES 28-04-20'!$W$2:$X$13,2,0)</f>
        <v>DICIEMBRE</v>
      </c>
      <c r="Y326" s="11" t="str">
        <f t="shared" si="5"/>
        <v>3-1-1-03-01-03-0000-00</v>
      </c>
    </row>
    <row r="327" spans="1:25" hidden="1" x14ac:dyDescent="0.25">
      <c r="A327" s="11">
        <v>2018</v>
      </c>
      <c r="B327" s="11">
        <v>136</v>
      </c>
      <c r="C327" s="11">
        <v>1</v>
      </c>
      <c r="D327" s="1">
        <v>43101</v>
      </c>
      <c r="E327" s="1">
        <v>43465</v>
      </c>
      <c r="F327" s="1">
        <v>43465</v>
      </c>
      <c r="G327" s="11" t="s">
        <v>297</v>
      </c>
      <c r="H327" s="11" t="s">
        <v>298</v>
      </c>
      <c r="I327" s="11">
        <v>229</v>
      </c>
      <c r="J327" s="11">
        <v>210</v>
      </c>
      <c r="K327" s="1">
        <v>43448</v>
      </c>
      <c r="L327" s="11" t="s">
        <v>497</v>
      </c>
      <c r="M327" s="11">
        <v>1</v>
      </c>
      <c r="N327" s="11" t="s">
        <v>498</v>
      </c>
      <c r="O327" s="11">
        <v>50</v>
      </c>
      <c r="P327" s="1">
        <v>43448</v>
      </c>
      <c r="Q327" s="11" t="s">
        <v>882</v>
      </c>
      <c r="R327" s="11">
        <v>61721938</v>
      </c>
      <c r="S327" s="11">
        <v>0</v>
      </c>
      <c r="T327" s="11">
        <v>0</v>
      </c>
      <c r="U327" s="11">
        <v>61721938</v>
      </c>
      <c r="V327" s="11">
        <v>61721938</v>
      </c>
      <c r="W327" s="11">
        <v>0</v>
      </c>
      <c r="X327" s="11" t="str">
        <f>VLOOKUP(MONTH(K327),'PLANO DISPONIBILIDADES 28-04-20'!$W$2:$X$13,2,0)</f>
        <v>DICIEMBRE</v>
      </c>
      <c r="Y327" s="11" t="str">
        <f t="shared" si="5"/>
        <v>3-1-1-03-01-03-0000-00</v>
      </c>
    </row>
    <row r="328" spans="1:25" hidden="1" x14ac:dyDescent="0.25">
      <c r="A328" s="11">
        <v>2018</v>
      </c>
      <c r="B328" s="11">
        <v>136</v>
      </c>
      <c r="C328" s="11">
        <v>1</v>
      </c>
      <c r="D328" s="1">
        <v>43101</v>
      </c>
      <c r="E328" s="1">
        <v>43465</v>
      </c>
      <c r="F328" s="1">
        <v>43465</v>
      </c>
      <c r="G328" s="11" t="s">
        <v>299</v>
      </c>
      <c r="H328" s="11" t="s">
        <v>300</v>
      </c>
      <c r="I328" s="11">
        <v>107</v>
      </c>
      <c r="J328" s="11">
        <v>79</v>
      </c>
      <c r="K328" s="1">
        <v>43133</v>
      </c>
      <c r="L328" s="11" t="s">
        <v>497</v>
      </c>
      <c r="M328" s="11">
        <v>1</v>
      </c>
      <c r="N328" s="11" t="s">
        <v>498</v>
      </c>
      <c r="O328" s="11">
        <v>2</v>
      </c>
      <c r="P328" s="1">
        <v>43133</v>
      </c>
      <c r="Q328" s="11" t="s">
        <v>499</v>
      </c>
      <c r="R328" s="11">
        <v>3464200</v>
      </c>
      <c r="S328" s="11">
        <v>0</v>
      </c>
      <c r="T328" s="11">
        <v>0</v>
      </c>
      <c r="U328" s="11">
        <v>3464200</v>
      </c>
      <c r="V328" s="11">
        <v>3464200</v>
      </c>
      <c r="W328" s="11">
        <v>0</v>
      </c>
      <c r="X328" s="11" t="str">
        <f>VLOOKUP(MONTH(K328),'PLANO DISPONIBILIDADES 28-04-20'!$W$2:$X$13,2,0)</f>
        <v>FEBRERO</v>
      </c>
      <c r="Y328" s="11" t="str">
        <f t="shared" si="5"/>
        <v>3-1-1-03-01-04-0000-00</v>
      </c>
    </row>
    <row r="329" spans="1:25" hidden="1" x14ac:dyDescent="0.25">
      <c r="A329" s="11">
        <v>2018</v>
      </c>
      <c r="B329" s="11">
        <v>136</v>
      </c>
      <c r="C329" s="11">
        <v>1</v>
      </c>
      <c r="D329" s="1">
        <v>43101</v>
      </c>
      <c r="E329" s="1">
        <v>43465</v>
      </c>
      <c r="F329" s="1">
        <v>43465</v>
      </c>
      <c r="G329" s="11" t="s">
        <v>299</v>
      </c>
      <c r="H329" s="11" t="s">
        <v>300</v>
      </c>
      <c r="I329" s="11">
        <v>112</v>
      </c>
      <c r="J329" s="11">
        <v>86</v>
      </c>
      <c r="K329" s="1">
        <v>43164</v>
      </c>
      <c r="L329" s="11" t="s">
        <v>497</v>
      </c>
      <c r="M329" s="11">
        <v>1</v>
      </c>
      <c r="N329" s="11" t="s">
        <v>498</v>
      </c>
      <c r="O329" s="11">
        <v>6</v>
      </c>
      <c r="P329" s="1">
        <v>43164</v>
      </c>
      <c r="Q329" s="11" t="s">
        <v>523</v>
      </c>
      <c r="R329" s="11">
        <v>3200</v>
      </c>
      <c r="S329" s="11">
        <v>0</v>
      </c>
      <c r="T329" s="11">
        <v>0</v>
      </c>
      <c r="U329" s="11">
        <v>3200</v>
      </c>
      <c r="V329" s="11">
        <v>3200</v>
      </c>
      <c r="W329" s="11">
        <v>0</v>
      </c>
      <c r="X329" s="11" t="str">
        <f>VLOOKUP(MONTH(K329),'PLANO DISPONIBILIDADES 28-04-20'!$W$2:$X$13,2,0)</f>
        <v>MARZO</v>
      </c>
      <c r="Y329" s="11" t="str">
        <f t="shared" si="5"/>
        <v>3-1-1-03-01-04-0000-00</v>
      </c>
    </row>
    <row r="330" spans="1:25" hidden="1" x14ac:dyDescent="0.25">
      <c r="A330" s="11">
        <v>2018</v>
      </c>
      <c r="B330" s="11">
        <v>136</v>
      </c>
      <c r="C330" s="11">
        <v>1</v>
      </c>
      <c r="D330" s="1">
        <v>43101</v>
      </c>
      <c r="E330" s="1">
        <v>43465</v>
      </c>
      <c r="F330" s="1">
        <v>43465</v>
      </c>
      <c r="G330" s="11" t="s">
        <v>299</v>
      </c>
      <c r="H330" s="11" t="s">
        <v>300</v>
      </c>
      <c r="I330" s="11">
        <v>112</v>
      </c>
      <c r="J330" s="11">
        <v>87</v>
      </c>
      <c r="K330" s="1">
        <v>43164</v>
      </c>
      <c r="L330" s="11" t="s">
        <v>497</v>
      </c>
      <c r="M330" s="11">
        <v>1</v>
      </c>
      <c r="N330" s="11" t="s">
        <v>498</v>
      </c>
      <c r="O330" s="11">
        <v>7</v>
      </c>
      <c r="P330" s="1">
        <v>43164</v>
      </c>
      <c r="Q330" s="11" t="s">
        <v>523</v>
      </c>
      <c r="R330" s="11">
        <v>3400</v>
      </c>
      <c r="S330" s="11">
        <v>0</v>
      </c>
      <c r="T330" s="11">
        <v>0</v>
      </c>
      <c r="U330" s="11">
        <v>3400</v>
      </c>
      <c r="V330" s="11">
        <v>3400</v>
      </c>
      <c r="W330" s="11">
        <v>0</v>
      </c>
      <c r="X330" s="11" t="str">
        <f>VLOOKUP(MONTH(K330),'PLANO DISPONIBILIDADES 28-04-20'!$W$2:$X$13,2,0)</f>
        <v>MARZO</v>
      </c>
      <c r="Y330" s="11" t="str">
        <f t="shared" si="5"/>
        <v>3-1-1-03-01-04-0000-00</v>
      </c>
    </row>
    <row r="331" spans="1:25" hidden="1" x14ac:dyDescent="0.25">
      <c r="A331" s="11">
        <v>2018</v>
      </c>
      <c r="B331" s="11">
        <v>136</v>
      </c>
      <c r="C331" s="11">
        <v>1</v>
      </c>
      <c r="D331" s="1">
        <v>43101</v>
      </c>
      <c r="E331" s="1">
        <v>43465</v>
      </c>
      <c r="F331" s="1">
        <v>43465</v>
      </c>
      <c r="G331" s="11" t="s">
        <v>299</v>
      </c>
      <c r="H331" s="11" t="s">
        <v>300</v>
      </c>
      <c r="I331" s="11">
        <v>114</v>
      </c>
      <c r="J331" s="11">
        <v>89</v>
      </c>
      <c r="K331" s="1">
        <v>43165</v>
      </c>
      <c r="L331" s="11" t="s">
        <v>497</v>
      </c>
      <c r="M331" s="11">
        <v>1</v>
      </c>
      <c r="N331" s="11" t="s">
        <v>498</v>
      </c>
      <c r="O331" s="11">
        <v>9</v>
      </c>
      <c r="P331" s="1">
        <v>43165</v>
      </c>
      <c r="Q331" s="11" t="s">
        <v>536</v>
      </c>
      <c r="R331" s="11">
        <v>3901200</v>
      </c>
      <c r="S331" s="11">
        <v>0</v>
      </c>
      <c r="T331" s="11">
        <v>0</v>
      </c>
      <c r="U331" s="11">
        <v>3901200</v>
      </c>
      <c r="V331" s="11">
        <v>3901200</v>
      </c>
      <c r="W331" s="11">
        <v>0</v>
      </c>
      <c r="X331" s="11" t="str">
        <f>VLOOKUP(MONTH(K331),'PLANO DISPONIBILIDADES 28-04-20'!$W$2:$X$13,2,0)</f>
        <v>MARZO</v>
      </c>
      <c r="Y331" s="11" t="str">
        <f t="shared" si="5"/>
        <v>3-1-1-03-01-04-0000-00</v>
      </c>
    </row>
    <row r="332" spans="1:25" hidden="1" x14ac:dyDescent="0.25">
      <c r="A332" s="11">
        <v>2018</v>
      </c>
      <c r="B332" s="11">
        <v>136</v>
      </c>
      <c r="C332" s="11">
        <v>1</v>
      </c>
      <c r="D332" s="1">
        <v>43101</v>
      </c>
      <c r="E332" s="1">
        <v>43465</v>
      </c>
      <c r="F332" s="1">
        <v>43465</v>
      </c>
      <c r="G332" s="11" t="s">
        <v>299</v>
      </c>
      <c r="H332" s="11" t="s">
        <v>300</v>
      </c>
      <c r="I332" s="11">
        <v>122</v>
      </c>
      <c r="J332" s="11">
        <v>97</v>
      </c>
      <c r="K332" s="1">
        <v>43194</v>
      </c>
      <c r="L332" s="11" t="s">
        <v>497</v>
      </c>
      <c r="M332" s="11">
        <v>1</v>
      </c>
      <c r="N332" s="11" t="s">
        <v>498</v>
      </c>
      <c r="O332" s="11">
        <v>12</v>
      </c>
      <c r="P332" s="1">
        <v>43194</v>
      </c>
      <c r="Q332" s="11" t="s">
        <v>596</v>
      </c>
      <c r="R332" s="11">
        <v>3834900</v>
      </c>
      <c r="S332" s="11">
        <v>0</v>
      </c>
      <c r="T332" s="11">
        <v>0</v>
      </c>
      <c r="U332" s="11">
        <v>3834900</v>
      </c>
      <c r="V332" s="11">
        <v>3834900</v>
      </c>
      <c r="W332" s="11">
        <v>0</v>
      </c>
      <c r="X332" s="11" t="str">
        <f>VLOOKUP(MONTH(K332),'PLANO DISPONIBILIDADES 28-04-20'!$W$2:$X$13,2,0)</f>
        <v>ABRIL</v>
      </c>
      <c r="Y332" s="11" t="str">
        <f t="shared" si="5"/>
        <v>3-1-1-03-01-04-0000-00</v>
      </c>
    </row>
    <row r="333" spans="1:25" hidden="1" x14ac:dyDescent="0.25">
      <c r="A333" s="11">
        <v>2018</v>
      </c>
      <c r="B333" s="11">
        <v>136</v>
      </c>
      <c r="C333" s="11">
        <v>1</v>
      </c>
      <c r="D333" s="1">
        <v>43101</v>
      </c>
      <c r="E333" s="1">
        <v>43465</v>
      </c>
      <c r="F333" s="1">
        <v>43465</v>
      </c>
      <c r="G333" s="11" t="s">
        <v>299</v>
      </c>
      <c r="H333" s="11" t="s">
        <v>300</v>
      </c>
      <c r="I333" s="11">
        <v>128</v>
      </c>
      <c r="J333" s="11">
        <v>105</v>
      </c>
      <c r="K333" s="1">
        <v>43224</v>
      </c>
      <c r="L333" s="11" t="s">
        <v>497</v>
      </c>
      <c r="M333" s="11">
        <v>1</v>
      </c>
      <c r="N333" s="11" t="s">
        <v>498</v>
      </c>
      <c r="O333" s="11">
        <v>15</v>
      </c>
      <c r="P333" s="1">
        <v>43224</v>
      </c>
      <c r="Q333" s="11" t="s">
        <v>625</v>
      </c>
      <c r="R333" s="11">
        <v>3749900</v>
      </c>
      <c r="S333" s="11">
        <v>0</v>
      </c>
      <c r="T333" s="11">
        <v>0</v>
      </c>
      <c r="U333" s="11">
        <v>3749900</v>
      </c>
      <c r="V333" s="11">
        <v>3749900</v>
      </c>
      <c r="W333" s="11">
        <v>0</v>
      </c>
      <c r="X333" s="11" t="str">
        <f>VLOOKUP(MONTH(K333),'PLANO DISPONIBILIDADES 28-04-20'!$W$2:$X$13,2,0)</f>
        <v>MAYO</v>
      </c>
      <c r="Y333" s="11" t="str">
        <f t="shared" si="5"/>
        <v>3-1-1-03-01-04-0000-00</v>
      </c>
    </row>
    <row r="334" spans="1:25" hidden="1" x14ac:dyDescent="0.25">
      <c r="A334" s="11">
        <v>2018</v>
      </c>
      <c r="B334" s="11">
        <v>136</v>
      </c>
      <c r="C334" s="11">
        <v>1</v>
      </c>
      <c r="D334" s="1">
        <v>43101</v>
      </c>
      <c r="E334" s="1">
        <v>43465</v>
      </c>
      <c r="F334" s="1">
        <v>43465</v>
      </c>
      <c r="G334" s="11" t="s">
        <v>299</v>
      </c>
      <c r="H334" s="11" t="s">
        <v>300</v>
      </c>
      <c r="I334" s="11">
        <v>134</v>
      </c>
      <c r="J334" s="11">
        <v>116</v>
      </c>
      <c r="K334" s="1">
        <v>43256</v>
      </c>
      <c r="L334" s="11" t="s">
        <v>497</v>
      </c>
      <c r="M334" s="11">
        <v>1</v>
      </c>
      <c r="N334" s="11" t="s">
        <v>498</v>
      </c>
      <c r="O334" s="11">
        <v>19</v>
      </c>
      <c r="P334" s="1">
        <v>43256</v>
      </c>
      <c r="Q334" s="11" t="s">
        <v>658</v>
      </c>
      <c r="R334" s="11">
        <v>3778500</v>
      </c>
      <c r="S334" s="11">
        <v>0</v>
      </c>
      <c r="T334" s="11">
        <v>0</v>
      </c>
      <c r="U334" s="11">
        <v>3778500</v>
      </c>
      <c r="V334" s="11">
        <v>3778500</v>
      </c>
      <c r="W334" s="11">
        <v>0</v>
      </c>
      <c r="X334" s="11" t="str">
        <f>VLOOKUP(MONTH(K334),'PLANO DISPONIBILIDADES 28-04-20'!$W$2:$X$13,2,0)</f>
        <v>JUNIO</v>
      </c>
      <c r="Y334" s="11" t="str">
        <f t="shared" si="5"/>
        <v>3-1-1-03-01-04-0000-00</v>
      </c>
    </row>
    <row r="335" spans="1:25" hidden="1" x14ac:dyDescent="0.25">
      <c r="A335" s="11">
        <v>2018</v>
      </c>
      <c r="B335" s="11">
        <v>136</v>
      </c>
      <c r="C335" s="11">
        <v>1</v>
      </c>
      <c r="D335" s="1">
        <v>43101</v>
      </c>
      <c r="E335" s="1">
        <v>43465</v>
      </c>
      <c r="F335" s="1">
        <v>43465</v>
      </c>
      <c r="G335" s="11" t="s">
        <v>299</v>
      </c>
      <c r="H335" s="11" t="s">
        <v>300</v>
      </c>
      <c r="I335" s="11">
        <v>145</v>
      </c>
      <c r="J335" s="11">
        <v>121</v>
      </c>
      <c r="K335" s="1">
        <v>43286</v>
      </c>
      <c r="L335" s="11" t="s">
        <v>497</v>
      </c>
      <c r="M335" s="11">
        <v>1</v>
      </c>
      <c r="N335" s="11" t="s">
        <v>498</v>
      </c>
      <c r="O335" s="11">
        <v>22</v>
      </c>
      <c r="P335" s="1">
        <v>43286</v>
      </c>
      <c r="Q335" s="11" t="s">
        <v>691</v>
      </c>
      <c r="R335" s="11">
        <v>3644400</v>
      </c>
      <c r="S335" s="11">
        <v>0</v>
      </c>
      <c r="T335" s="11">
        <v>0</v>
      </c>
      <c r="U335" s="11">
        <v>3644400</v>
      </c>
      <c r="V335" s="11">
        <v>3644400</v>
      </c>
      <c r="W335" s="11">
        <v>0</v>
      </c>
      <c r="X335" s="11" t="str">
        <f>VLOOKUP(MONTH(K335),'PLANO DISPONIBILIDADES 28-04-20'!$W$2:$X$13,2,0)</f>
        <v>JULIO</v>
      </c>
      <c r="Y335" s="11" t="str">
        <f t="shared" si="5"/>
        <v>3-1-1-03-01-04-0000-00</v>
      </c>
    </row>
    <row r="336" spans="1:25" hidden="1" x14ac:dyDescent="0.25">
      <c r="A336" s="11">
        <v>2018</v>
      </c>
      <c r="B336" s="11">
        <v>136</v>
      </c>
      <c r="C336" s="11">
        <v>1</v>
      </c>
      <c r="D336" s="1">
        <v>43101</v>
      </c>
      <c r="E336" s="1">
        <v>43465</v>
      </c>
      <c r="F336" s="1">
        <v>43465</v>
      </c>
      <c r="G336" s="11" t="s">
        <v>299</v>
      </c>
      <c r="H336" s="11" t="s">
        <v>300</v>
      </c>
      <c r="I336" s="11">
        <v>159</v>
      </c>
      <c r="J336" s="11">
        <v>133</v>
      </c>
      <c r="K336" s="1">
        <v>43314</v>
      </c>
      <c r="L336" s="11" t="s">
        <v>497</v>
      </c>
      <c r="M336" s="11">
        <v>1</v>
      </c>
      <c r="N336" s="11" t="s">
        <v>498</v>
      </c>
      <c r="O336" s="11">
        <v>26</v>
      </c>
      <c r="P336" s="1">
        <v>43314</v>
      </c>
      <c r="Q336" s="11" t="s">
        <v>702</v>
      </c>
      <c r="R336" s="11">
        <v>3647600</v>
      </c>
      <c r="S336" s="11">
        <v>0</v>
      </c>
      <c r="T336" s="11">
        <v>0</v>
      </c>
      <c r="U336" s="11">
        <v>3647600</v>
      </c>
      <c r="V336" s="11">
        <v>3647600</v>
      </c>
      <c r="W336" s="11">
        <v>0</v>
      </c>
      <c r="X336" s="11" t="str">
        <f>VLOOKUP(MONTH(K336),'PLANO DISPONIBILIDADES 28-04-20'!$W$2:$X$13,2,0)</f>
        <v>AGOSTO</v>
      </c>
      <c r="Y336" s="11" t="str">
        <f t="shared" si="5"/>
        <v>3-1-1-03-01-04-0000-00</v>
      </c>
    </row>
    <row r="337" spans="1:25" hidden="1" x14ac:dyDescent="0.25">
      <c r="A337" s="11">
        <v>2018</v>
      </c>
      <c r="B337" s="11">
        <v>136</v>
      </c>
      <c r="C337" s="11">
        <v>1</v>
      </c>
      <c r="D337" s="1">
        <v>43101</v>
      </c>
      <c r="E337" s="1">
        <v>43465</v>
      </c>
      <c r="F337" s="1">
        <v>43465</v>
      </c>
      <c r="G337" s="11" t="s">
        <v>299</v>
      </c>
      <c r="H337" s="11" t="s">
        <v>300</v>
      </c>
      <c r="I337" s="11">
        <v>180</v>
      </c>
      <c r="J337" s="11">
        <v>152</v>
      </c>
      <c r="K337" s="1">
        <v>43348</v>
      </c>
      <c r="L337" s="11" t="s">
        <v>497</v>
      </c>
      <c r="M337" s="11">
        <v>1</v>
      </c>
      <c r="N337" s="11" t="s">
        <v>498</v>
      </c>
      <c r="O337" s="11">
        <v>30</v>
      </c>
      <c r="P337" s="1">
        <v>43347</v>
      </c>
      <c r="Q337" s="11" t="s">
        <v>739</v>
      </c>
      <c r="R337" s="11">
        <v>3526200</v>
      </c>
      <c r="S337" s="11">
        <v>0</v>
      </c>
      <c r="T337" s="11">
        <v>0</v>
      </c>
      <c r="U337" s="11">
        <v>3526200</v>
      </c>
      <c r="V337" s="11">
        <v>3526200</v>
      </c>
      <c r="W337" s="11">
        <v>0</v>
      </c>
      <c r="X337" s="11" t="str">
        <f>VLOOKUP(MONTH(K337),'PLANO DISPONIBILIDADES 28-04-20'!$W$2:$X$13,2,0)</f>
        <v>SEPTIEMBRE</v>
      </c>
      <c r="Y337" s="11" t="str">
        <f t="shared" si="5"/>
        <v>3-1-1-03-01-04-0000-00</v>
      </c>
    </row>
    <row r="338" spans="1:25" hidden="1" x14ac:dyDescent="0.25">
      <c r="A338" s="11">
        <v>2018</v>
      </c>
      <c r="B338" s="11">
        <v>136</v>
      </c>
      <c r="C338" s="11">
        <v>1</v>
      </c>
      <c r="D338" s="1">
        <v>43101</v>
      </c>
      <c r="E338" s="1">
        <v>43465</v>
      </c>
      <c r="F338" s="1">
        <v>43465</v>
      </c>
      <c r="G338" s="11" t="s">
        <v>299</v>
      </c>
      <c r="H338" s="11" t="s">
        <v>300</v>
      </c>
      <c r="I338" s="11">
        <v>190</v>
      </c>
      <c r="J338" s="11">
        <v>175</v>
      </c>
      <c r="K338" s="1">
        <v>43377</v>
      </c>
      <c r="L338" s="11" t="s">
        <v>497</v>
      </c>
      <c r="M338" s="11">
        <v>1</v>
      </c>
      <c r="N338" s="11" t="s">
        <v>498</v>
      </c>
      <c r="O338" s="11">
        <v>35</v>
      </c>
      <c r="P338" s="1">
        <v>43377</v>
      </c>
      <c r="Q338" s="11" t="s">
        <v>822</v>
      </c>
      <c r="R338" s="11">
        <v>3707100</v>
      </c>
      <c r="S338" s="11">
        <v>0</v>
      </c>
      <c r="T338" s="11">
        <v>0</v>
      </c>
      <c r="U338" s="11">
        <v>3707100</v>
      </c>
      <c r="V338" s="11">
        <v>3707100</v>
      </c>
      <c r="W338" s="11">
        <v>0</v>
      </c>
      <c r="X338" s="11" t="str">
        <f>VLOOKUP(MONTH(K338),'PLANO DISPONIBILIDADES 28-04-20'!$W$2:$X$13,2,0)</f>
        <v>OCTUBRE</v>
      </c>
      <c r="Y338" s="11" t="str">
        <f t="shared" si="5"/>
        <v>3-1-1-03-01-04-0000-00</v>
      </c>
    </row>
    <row r="339" spans="1:25" hidden="1" x14ac:dyDescent="0.25">
      <c r="A339" s="11">
        <v>2018</v>
      </c>
      <c r="B339" s="11">
        <v>136</v>
      </c>
      <c r="C339" s="11">
        <v>1</v>
      </c>
      <c r="D339" s="1">
        <v>43101</v>
      </c>
      <c r="E339" s="1">
        <v>43465</v>
      </c>
      <c r="F339" s="1">
        <v>43465</v>
      </c>
      <c r="G339" s="11" t="s">
        <v>299</v>
      </c>
      <c r="H339" s="11" t="s">
        <v>300</v>
      </c>
      <c r="I339" s="11">
        <v>209</v>
      </c>
      <c r="J339" s="11">
        <v>195</v>
      </c>
      <c r="K339" s="1">
        <v>43411</v>
      </c>
      <c r="L339" s="11" t="s">
        <v>497</v>
      </c>
      <c r="M339" s="11">
        <v>1</v>
      </c>
      <c r="N339" s="11" t="s">
        <v>498</v>
      </c>
      <c r="O339" s="11">
        <v>39</v>
      </c>
      <c r="P339" s="1">
        <v>43411</v>
      </c>
      <c r="Q339" s="11" t="s">
        <v>823</v>
      </c>
      <c r="R339" s="11">
        <v>3556600</v>
      </c>
      <c r="S339" s="11">
        <v>0</v>
      </c>
      <c r="T339" s="11">
        <v>0</v>
      </c>
      <c r="U339" s="11">
        <v>3556600</v>
      </c>
      <c r="V339" s="11">
        <v>3556600</v>
      </c>
      <c r="W339" s="11">
        <v>0</v>
      </c>
      <c r="X339" s="11" t="str">
        <f>VLOOKUP(MONTH(K339),'PLANO DISPONIBILIDADES 28-04-20'!$W$2:$X$13,2,0)</f>
        <v>NOVIEMBRE</v>
      </c>
      <c r="Y339" s="11" t="str">
        <f t="shared" si="5"/>
        <v>3-1-1-03-01-04-0000-00</v>
      </c>
    </row>
    <row r="340" spans="1:25" hidden="1" x14ac:dyDescent="0.25">
      <c r="A340" s="11">
        <v>2018</v>
      </c>
      <c r="B340" s="11">
        <v>136</v>
      </c>
      <c r="C340" s="11">
        <v>1</v>
      </c>
      <c r="D340" s="1">
        <v>43101</v>
      </c>
      <c r="E340" s="1">
        <v>43465</v>
      </c>
      <c r="F340" s="1">
        <v>43465</v>
      </c>
      <c r="G340" s="11" t="s">
        <v>299</v>
      </c>
      <c r="H340" s="11" t="s">
        <v>300</v>
      </c>
      <c r="I340" s="11">
        <v>222</v>
      </c>
      <c r="J340" s="11">
        <v>204</v>
      </c>
      <c r="K340" s="1">
        <v>43438</v>
      </c>
      <c r="L340" s="11" t="s">
        <v>497</v>
      </c>
      <c r="M340" s="11">
        <v>1</v>
      </c>
      <c r="N340" s="11" t="s">
        <v>498</v>
      </c>
      <c r="O340" s="11">
        <v>45</v>
      </c>
      <c r="P340" s="1">
        <v>43438</v>
      </c>
      <c r="Q340" s="11" t="s">
        <v>881</v>
      </c>
      <c r="R340" s="11">
        <v>3727900</v>
      </c>
      <c r="S340" s="11">
        <v>0</v>
      </c>
      <c r="T340" s="11">
        <v>0</v>
      </c>
      <c r="U340" s="11">
        <v>3727900</v>
      </c>
      <c r="V340" s="11">
        <v>3727900</v>
      </c>
      <c r="W340" s="11">
        <v>0</v>
      </c>
      <c r="X340" s="11" t="str">
        <f>VLOOKUP(MONTH(K340),'PLANO DISPONIBILIDADES 28-04-20'!$W$2:$X$13,2,0)</f>
        <v>DICIEMBRE</v>
      </c>
      <c r="Y340" s="11" t="str">
        <f t="shared" si="5"/>
        <v>3-1-1-03-01-04-0000-00</v>
      </c>
    </row>
    <row r="341" spans="1:25" hidden="1" x14ac:dyDescent="0.25">
      <c r="A341" s="11">
        <v>2018</v>
      </c>
      <c r="B341" s="11">
        <v>136</v>
      </c>
      <c r="C341" s="11">
        <v>1</v>
      </c>
      <c r="D341" s="1">
        <v>43101</v>
      </c>
      <c r="E341" s="1">
        <v>43465</v>
      </c>
      <c r="F341" s="1">
        <v>43465</v>
      </c>
      <c r="G341" s="11" t="s">
        <v>299</v>
      </c>
      <c r="H341" s="11" t="s">
        <v>300</v>
      </c>
      <c r="I341" s="11">
        <v>229</v>
      </c>
      <c r="J341" s="11">
        <v>210</v>
      </c>
      <c r="K341" s="1">
        <v>43448</v>
      </c>
      <c r="L341" s="11" t="s">
        <v>497</v>
      </c>
      <c r="M341" s="11">
        <v>1</v>
      </c>
      <c r="N341" s="11" t="s">
        <v>498</v>
      </c>
      <c r="O341" s="11">
        <v>50</v>
      </c>
      <c r="P341" s="1">
        <v>43448</v>
      </c>
      <c r="Q341" s="11" t="s">
        <v>882</v>
      </c>
      <c r="R341" s="11">
        <v>3540100</v>
      </c>
      <c r="S341" s="11">
        <v>0</v>
      </c>
      <c r="T341" s="11">
        <v>0</v>
      </c>
      <c r="U341" s="11">
        <v>3540100</v>
      </c>
      <c r="V341" s="11">
        <v>3540100</v>
      </c>
      <c r="W341" s="11">
        <v>0</v>
      </c>
      <c r="X341" s="11" t="str">
        <f>VLOOKUP(MONTH(K341),'PLANO DISPONIBILIDADES 28-04-20'!$W$2:$X$13,2,0)</f>
        <v>DICIEMBRE</v>
      </c>
      <c r="Y341" s="11" t="str">
        <f t="shared" si="5"/>
        <v>3-1-1-03-01-04-0000-00</v>
      </c>
    </row>
    <row r="342" spans="1:25" hidden="1" x14ac:dyDescent="0.25">
      <c r="A342" s="11">
        <v>2018</v>
      </c>
      <c r="B342" s="11">
        <v>136</v>
      </c>
      <c r="C342" s="11">
        <v>1</v>
      </c>
      <c r="D342" s="1">
        <v>43101</v>
      </c>
      <c r="E342" s="1">
        <v>43465</v>
      </c>
      <c r="F342" s="1">
        <v>43465</v>
      </c>
      <c r="G342" s="11" t="s">
        <v>301</v>
      </c>
      <c r="H342" s="11" t="s">
        <v>302</v>
      </c>
      <c r="I342" s="11">
        <v>107</v>
      </c>
      <c r="J342" s="11">
        <v>79</v>
      </c>
      <c r="K342" s="1">
        <v>43133</v>
      </c>
      <c r="L342" s="11" t="s">
        <v>497</v>
      </c>
      <c r="M342" s="11">
        <v>1</v>
      </c>
      <c r="N342" s="11" t="s">
        <v>498</v>
      </c>
      <c r="O342" s="11">
        <v>2</v>
      </c>
      <c r="P342" s="1">
        <v>43133</v>
      </c>
      <c r="Q342" s="11" t="s">
        <v>499</v>
      </c>
      <c r="R342" s="11">
        <v>26802400</v>
      </c>
      <c r="S342" s="11">
        <v>0</v>
      </c>
      <c r="T342" s="11">
        <v>0</v>
      </c>
      <c r="U342" s="11">
        <v>26802400</v>
      </c>
      <c r="V342" s="11">
        <v>26802400</v>
      </c>
      <c r="W342" s="11">
        <v>0</v>
      </c>
      <c r="X342" s="11" t="str">
        <f>VLOOKUP(MONTH(K342),'PLANO DISPONIBILIDADES 28-04-20'!$W$2:$X$13,2,0)</f>
        <v>FEBRERO</v>
      </c>
      <c r="Y342" s="11" t="str">
        <f t="shared" si="5"/>
        <v>3-1-1-03-01-05-0000-00</v>
      </c>
    </row>
    <row r="343" spans="1:25" hidden="1" x14ac:dyDescent="0.25">
      <c r="A343" s="11">
        <v>2018</v>
      </c>
      <c r="B343" s="11">
        <v>136</v>
      </c>
      <c r="C343" s="11">
        <v>1</v>
      </c>
      <c r="D343" s="1">
        <v>43101</v>
      </c>
      <c r="E343" s="1">
        <v>43465</v>
      </c>
      <c r="F343" s="1">
        <v>43465</v>
      </c>
      <c r="G343" s="11" t="s">
        <v>301</v>
      </c>
      <c r="H343" s="11" t="s">
        <v>302</v>
      </c>
      <c r="I343" s="11">
        <v>112</v>
      </c>
      <c r="J343" s="11">
        <v>86</v>
      </c>
      <c r="K343" s="1">
        <v>43164</v>
      </c>
      <c r="L343" s="11" t="s">
        <v>497</v>
      </c>
      <c r="M343" s="11">
        <v>1</v>
      </c>
      <c r="N343" s="11" t="s">
        <v>498</v>
      </c>
      <c r="O343" s="11">
        <v>6</v>
      </c>
      <c r="P343" s="1">
        <v>43164</v>
      </c>
      <c r="Q343" s="11" t="s">
        <v>523</v>
      </c>
      <c r="R343" s="11">
        <v>35900</v>
      </c>
      <c r="S343" s="11">
        <v>0</v>
      </c>
      <c r="T343" s="11">
        <v>0</v>
      </c>
      <c r="U343" s="11">
        <v>35900</v>
      </c>
      <c r="V343" s="11">
        <v>35900</v>
      </c>
      <c r="W343" s="11">
        <v>0</v>
      </c>
      <c r="X343" s="11" t="str">
        <f>VLOOKUP(MONTH(K343),'PLANO DISPONIBILIDADES 28-04-20'!$W$2:$X$13,2,0)</f>
        <v>MARZO</v>
      </c>
      <c r="Y343" s="11" t="str">
        <f t="shared" si="5"/>
        <v>3-1-1-03-01-05-0000-00</v>
      </c>
    </row>
    <row r="344" spans="1:25" hidden="1" x14ac:dyDescent="0.25">
      <c r="A344" s="11">
        <v>2018</v>
      </c>
      <c r="B344" s="11">
        <v>136</v>
      </c>
      <c r="C344" s="11">
        <v>1</v>
      </c>
      <c r="D344" s="1">
        <v>43101</v>
      </c>
      <c r="E344" s="1">
        <v>43465</v>
      </c>
      <c r="F344" s="1">
        <v>43465</v>
      </c>
      <c r="G344" s="11" t="s">
        <v>301</v>
      </c>
      <c r="H344" s="11" t="s">
        <v>302</v>
      </c>
      <c r="I344" s="11">
        <v>112</v>
      </c>
      <c r="J344" s="11">
        <v>87</v>
      </c>
      <c r="K344" s="1">
        <v>43164</v>
      </c>
      <c r="L344" s="11" t="s">
        <v>497</v>
      </c>
      <c r="M344" s="11">
        <v>1</v>
      </c>
      <c r="N344" s="11" t="s">
        <v>498</v>
      </c>
      <c r="O344" s="11">
        <v>7</v>
      </c>
      <c r="P344" s="1">
        <v>43164</v>
      </c>
      <c r="Q344" s="11" t="s">
        <v>523</v>
      </c>
      <c r="R344" s="11">
        <v>1237000</v>
      </c>
      <c r="S344" s="11">
        <v>0</v>
      </c>
      <c r="T344" s="11">
        <v>0</v>
      </c>
      <c r="U344" s="11">
        <v>1237000</v>
      </c>
      <c r="V344" s="11">
        <v>1237000</v>
      </c>
      <c r="W344" s="11">
        <v>0</v>
      </c>
      <c r="X344" s="11" t="str">
        <f>VLOOKUP(MONTH(K344),'PLANO DISPONIBILIDADES 28-04-20'!$W$2:$X$13,2,0)</f>
        <v>MARZO</v>
      </c>
      <c r="Y344" s="11" t="str">
        <f t="shared" si="5"/>
        <v>3-1-1-03-01-05-0000-00</v>
      </c>
    </row>
    <row r="345" spans="1:25" hidden="1" x14ac:dyDescent="0.25">
      <c r="A345" s="11">
        <v>2018</v>
      </c>
      <c r="B345" s="11">
        <v>136</v>
      </c>
      <c r="C345" s="11">
        <v>1</v>
      </c>
      <c r="D345" s="1">
        <v>43101</v>
      </c>
      <c r="E345" s="1">
        <v>43465</v>
      </c>
      <c r="F345" s="1">
        <v>43465</v>
      </c>
      <c r="G345" s="11" t="s">
        <v>301</v>
      </c>
      <c r="H345" s="11" t="s">
        <v>302</v>
      </c>
      <c r="I345" s="11">
        <v>112</v>
      </c>
      <c r="J345" s="11">
        <v>88</v>
      </c>
      <c r="K345" s="1">
        <v>43164</v>
      </c>
      <c r="L345" s="11" t="s">
        <v>497</v>
      </c>
      <c r="M345" s="11">
        <v>1</v>
      </c>
      <c r="N345" s="11" t="s">
        <v>498</v>
      </c>
      <c r="O345" s="11">
        <v>8</v>
      </c>
      <c r="P345" s="1">
        <v>43164</v>
      </c>
      <c r="Q345" s="11" t="s">
        <v>523</v>
      </c>
      <c r="R345" s="11">
        <v>60300</v>
      </c>
      <c r="S345" s="11">
        <v>0</v>
      </c>
      <c r="T345" s="11">
        <v>0</v>
      </c>
      <c r="U345" s="11">
        <v>60300</v>
      </c>
      <c r="V345" s="11">
        <v>60300</v>
      </c>
      <c r="W345" s="11">
        <v>0</v>
      </c>
      <c r="X345" s="11" t="str">
        <f>VLOOKUP(MONTH(K345),'PLANO DISPONIBILIDADES 28-04-20'!$W$2:$X$13,2,0)</f>
        <v>MARZO</v>
      </c>
      <c r="Y345" s="11" t="str">
        <f t="shared" si="5"/>
        <v>3-1-1-03-01-05-0000-00</v>
      </c>
    </row>
    <row r="346" spans="1:25" hidden="1" x14ac:dyDescent="0.25">
      <c r="A346" s="11">
        <v>2018</v>
      </c>
      <c r="B346" s="11">
        <v>136</v>
      </c>
      <c r="C346" s="11">
        <v>1</v>
      </c>
      <c r="D346" s="1">
        <v>43101</v>
      </c>
      <c r="E346" s="1">
        <v>43465</v>
      </c>
      <c r="F346" s="1">
        <v>43465</v>
      </c>
      <c r="G346" s="11" t="s">
        <v>301</v>
      </c>
      <c r="H346" s="11" t="s">
        <v>302</v>
      </c>
      <c r="I346" s="11">
        <v>114</v>
      </c>
      <c r="J346" s="11">
        <v>89</v>
      </c>
      <c r="K346" s="1">
        <v>43165</v>
      </c>
      <c r="L346" s="11" t="s">
        <v>497</v>
      </c>
      <c r="M346" s="11">
        <v>1</v>
      </c>
      <c r="N346" s="11" t="s">
        <v>498</v>
      </c>
      <c r="O346" s="11">
        <v>9</v>
      </c>
      <c r="P346" s="1">
        <v>43165</v>
      </c>
      <c r="Q346" s="11" t="s">
        <v>536</v>
      </c>
      <c r="R346" s="11">
        <v>30555400</v>
      </c>
      <c r="S346" s="11">
        <v>0</v>
      </c>
      <c r="T346" s="11">
        <v>0</v>
      </c>
      <c r="U346" s="11">
        <v>30555400</v>
      </c>
      <c r="V346" s="11">
        <v>30555400</v>
      </c>
      <c r="W346" s="11">
        <v>0</v>
      </c>
      <c r="X346" s="11" t="str">
        <f>VLOOKUP(MONTH(K346),'PLANO DISPONIBILIDADES 28-04-20'!$W$2:$X$13,2,0)</f>
        <v>MARZO</v>
      </c>
      <c r="Y346" s="11" t="str">
        <f t="shared" si="5"/>
        <v>3-1-1-03-01-05-0000-00</v>
      </c>
    </row>
    <row r="347" spans="1:25" hidden="1" x14ac:dyDescent="0.25">
      <c r="A347" s="11">
        <v>2018</v>
      </c>
      <c r="B347" s="11">
        <v>136</v>
      </c>
      <c r="C347" s="11">
        <v>1</v>
      </c>
      <c r="D347" s="1">
        <v>43101</v>
      </c>
      <c r="E347" s="1">
        <v>43465</v>
      </c>
      <c r="F347" s="1">
        <v>43465</v>
      </c>
      <c r="G347" s="11" t="s">
        <v>301</v>
      </c>
      <c r="H347" s="11" t="s">
        <v>302</v>
      </c>
      <c r="I347" s="11">
        <v>122</v>
      </c>
      <c r="J347" s="11">
        <v>97</v>
      </c>
      <c r="K347" s="1">
        <v>43194</v>
      </c>
      <c r="L347" s="11" t="s">
        <v>497</v>
      </c>
      <c r="M347" s="11">
        <v>1</v>
      </c>
      <c r="N347" s="11" t="s">
        <v>498</v>
      </c>
      <c r="O347" s="11">
        <v>12</v>
      </c>
      <c r="P347" s="1">
        <v>43194</v>
      </c>
      <c r="Q347" s="11" t="s">
        <v>596</v>
      </c>
      <c r="R347" s="11">
        <v>30852700</v>
      </c>
      <c r="S347" s="11">
        <v>0</v>
      </c>
      <c r="T347" s="11">
        <v>0</v>
      </c>
      <c r="U347" s="11">
        <v>30852700</v>
      </c>
      <c r="V347" s="11">
        <v>30852700</v>
      </c>
      <c r="W347" s="11">
        <v>0</v>
      </c>
      <c r="X347" s="11" t="str">
        <f>VLOOKUP(MONTH(K347),'PLANO DISPONIBILIDADES 28-04-20'!$W$2:$X$13,2,0)</f>
        <v>ABRIL</v>
      </c>
      <c r="Y347" s="11" t="str">
        <f t="shared" si="5"/>
        <v>3-1-1-03-01-05-0000-00</v>
      </c>
    </row>
    <row r="348" spans="1:25" hidden="1" x14ac:dyDescent="0.25">
      <c r="A348" s="11">
        <v>2018</v>
      </c>
      <c r="B348" s="11">
        <v>136</v>
      </c>
      <c r="C348" s="11">
        <v>1</v>
      </c>
      <c r="D348" s="1">
        <v>43101</v>
      </c>
      <c r="E348" s="1">
        <v>43465</v>
      </c>
      <c r="F348" s="1">
        <v>43465</v>
      </c>
      <c r="G348" s="11" t="s">
        <v>301</v>
      </c>
      <c r="H348" s="11" t="s">
        <v>302</v>
      </c>
      <c r="I348" s="11">
        <v>128</v>
      </c>
      <c r="J348" s="11">
        <v>105</v>
      </c>
      <c r="K348" s="1">
        <v>43224</v>
      </c>
      <c r="L348" s="11" t="s">
        <v>497</v>
      </c>
      <c r="M348" s="11">
        <v>1</v>
      </c>
      <c r="N348" s="11" t="s">
        <v>498</v>
      </c>
      <c r="O348" s="11">
        <v>15</v>
      </c>
      <c r="P348" s="1">
        <v>43224</v>
      </c>
      <c r="Q348" s="11" t="s">
        <v>625</v>
      </c>
      <c r="R348" s="11">
        <v>29680900</v>
      </c>
      <c r="S348" s="11">
        <v>0</v>
      </c>
      <c r="T348" s="11">
        <v>0</v>
      </c>
      <c r="U348" s="11">
        <v>29680900</v>
      </c>
      <c r="V348" s="11">
        <v>29680900</v>
      </c>
      <c r="W348" s="11">
        <v>0</v>
      </c>
      <c r="X348" s="11" t="str">
        <f>VLOOKUP(MONTH(K348),'PLANO DISPONIBILIDADES 28-04-20'!$W$2:$X$13,2,0)</f>
        <v>MAYO</v>
      </c>
      <c r="Y348" s="11" t="str">
        <f t="shared" si="5"/>
        <v>3-1-1-03-01-05-0000-00</v>
      </c>
    </row>
    <row r="349" spans="1:25" hidden="1" x14ac:dyDescent="0.25">
      <c r="A349" s="11">
        <v>2018</v>
      </c>
      <c r="B349" s="11">
        <v>136</v>
      </c>
      <c r="C349" s="11">
        <v>1</v>
      </c>
      <c r="D349" s="1">
        <v>43101</v>
      </c>
      <c r="E349" s="1">
        <v>43465</v>
      </c>
      <c r="F349" s="1">
        <v>43465</v>
      </c>
      <c r="G349" s="11" t="s">
        <v>301</v>
      </c>
      <c r="H349" s="11" t="s">
        <v>302</v>
      </c>
      <c r="I349" s="11">
        <v>134</v>
      </c>
      <c r="J349" s="11">
        <v>116</v>
      </c>
      <c r="K349" s="1">
        <v>43256</v>
      </c>
      <c r="L349" s="11" t="s">
        <v>497</v>
      </c>
      <c r="M349" s="11">
        <v>1</v>
      </c>
      <c r="N349" s="11" t="s">
        <v>498</v>
      </c>
      <c r="O349" s="11">
        <v>19</v>
      </c>
      <c r="P349" s="1">
        <v>43256</v>
      </c>
      <c r="Q349" s="11" t="s">
        <v>658</v>
      </c>
      <c r="R349" s="11">
        <v>29993500</v>
      </c>
      <c r="S349" s="11">
        <v>0</v>
      </c>
      <c r="T349" s="11">
        <v>0</v>
      </c>
      <c r="U349" s="11">
        <v>29993500</v>
      </c>
      <c r="V349" s="11">
        <v>29993500</v>
      </c>
      <c r="W349" s="11">
        <v>0</v>
      </c>
      <c r="X349" s="11" t="str">
        <f>VLOOKUP(MONTH(K349),'PLANO DISPONIBILIDADES 28-04-20'!$W$2:$X$13,2,0)</f>
        <v>JUNIO</v>
      </c>
      <c r="Y349" s="11" t="str">
        <f t="shared" si="5"/>
        <v>3-1-1-03-01-05-0000-00</v>
      </c>
    </row>
    <row r="350" spans="1:25" hidden="1" x14ac:dyDescent="0.25">
      <c r="A350" s="11">
        <v>2018</v>
      </c>
      <c r="B350" s="11">
        <v>136</v>
      </c>
      <c r="C350" s="11">
        <v>1</v>
      </c>
      <c r="D350" s="1">
        <v>43101</v>
      </c>
      <c r="E350" s="1">
        <v>43465</v>
      </c>
      <c r="F350" s="1">
        <v>43465</v>
      </c>
      <c r="G350" s="11" t="s">
        <v>301</v>
      </c>
      <c r="H350" s="11" t="s">
        <v>302</v>
      </c>
      <c r="I350" s="11">
        <v>145</v>
      </c>
      <c r="J350" s="11">
        <v>121</v>
      </c>
      <c r="K350" s="1">
        <v>43286</v>
      </c>
      <c r="L350" s="11" t="s">
        <v>497</v>
      </c>
      <c r="M350" s="11">
        <v>1</v>
      </c>
      <c r="N350" s="11" t="s">
        <v>498</v>
      </c>
      <c r="O350" s="11">
        <v>22</v>
      </c>
      <c r="P350" s="1">
        <v>43286</v>
      </c>
      <c r="Q350" s="11" t="s">
        <v>691</v>
      </c>
      <c r="R350" s="11">
        <v>70461900</v>
      </c>
      <c r="S350" s="11">
        <v>0</v>
      </c>
      <c r="T350" s="11">
        <v>0</v>
      </c>
      <c r="U350" s="11">
        <v>70461900</v>
      </c>
      <c r="V350" s="11">
        <v>70461900</v>
      </c>
      <c r="W350" s="11">
        <v>0</v>
      </c>
      <c r="X350" s="11" t="str">
        <f>VLOOKUP(MONTH(K350),'PLANO DISPONIBILIDADES 28-04-20'!$W$2:$X$13,2,0)</f>
        <v>JULIO</v>
      </c>
      <c r="Y350" s="11" t="str">
        <f t="shared" si="5"/>
        <v>3-1-1-03-01-05-0000-00</v>
      </c>
    </row>
    <row r="351" spans="1:25" hidden="1" x14ac:dyDescent="0.25">
      <c r="A351" s="11">
        <v>2018</v>
      </c>
      <c r="B351" s="11">
        <v>136</v>
      </c>
      <c r="C351" s="11">
        <v>1</v>
      </c>
      <c r="D351" s="1">
        <v>43101</v>
      </c>
      <c r="E351" s="1">
        <v>43465</v>
      </c>
      <c r="F351" s="1">
        <v>43465</v>
      </c>
      <c r="G351" s="11" t="s">
        <v>301</v>
      </c>
      <c r="H351" s="11" t="s">
        <v>302</v>
      </c>
      <c r="I351" s="11">
        <v>159</v>
      </c>
      <c r="J351" s="11">
        <v>133</v>
      </c>
      <c r="K351" s="1">
        <v>43314</v>
      </c>
      <c r="L351" s="11" t="s">
        <v>497</v>
      </c>
      <c r="M351" s="11">
        <v>1</v>
      </c>
      <c r="N351" s="11" t="s">
        <v>498</v>
      </c>
      <c r="O351" s="11">
        <v>26</v>
      </c>
      <c r="P351" s="1">
        <v>43314</v>
      </c>
      <c r="Q351" s="11" t="s">
        <v>702</v>
      </c>
      <c r="R351" s="11">
        <v>33575600</v>
      </c>
      <c r="S351" s="11">
        <v>0</v>
      </c>
      <c r="T351" s="11">
        <v>0</v>
      </c>
      <c r="U351" s="11">
        <v>33575600</v>
      </c>
      <c r="V351" s="11">
        <v>33575600</v>
      </c>
      <c r="W351" s="11">
        <v>0</v>
      </c>
      <c r="X351" s="11" t="str">
        <f>VLOOKUP(MONTH(K351),'PLANO DISPONIBILIDADES 28-04-20'!$W$2:$X$13,2,0)</f>
        <v>AGOSTO</v>
      </c>
      <c r="Y351" s="11" t="str">
        <f t="shared" si="5"/>
        <v>3-1-1-03-01-05-0000-00</v>
      </c>
    </row>
    <row r="352" spans="1:25" hidden="1" x14ac:dyDescent="0.25">
      <c r="A352" s="11">
        <v>2018</v>
      </c>
      <c r="B352" s="11">
        <v>136</v>
      </c>
      <c r="C352" s="11">
        <v>1</v>
      </c>
      <c r="D352" s="1">
        <v>43101</v>
      </c>
      <c r="E352" s="1">
        <v>43465</v>
      </c>
      <c r="F352" s="1">
        <v>43465</v>
      </c>
      <c r="G352" s="11" t="s">
        <v>301</v>
      </c>
      <c r="H352" s="11" t="s">
        <v>302</v>
      </c>
      <c r="I352" s="11">
        <v>167</v>
      </c>
      <c r="J352" s="11">
        <v>140</v>
      </c>
      <c r="K352" s="1">
        <v>43334</v>
      </c>
      <c r="L352" s="11" t="s">
        <v>497</v>
      </c>
      <c r="M352" s="11">
        <v>1</v>
      </c>
      <c r="N352" s="11" t="s">
        <v>498</v>
      </c>
      <c r="O352" s="11">
        <v>28</v>
      </c>
      <c r="P352" s="1">
        <v>43334</v>
      </c>
      <c r="Q352" s="11" t="s">
        <v>724</v>
      </c>
      <c r="R352" s="11">
        <v>597600</v>
      </c>
      <c r="S352" s="11">
        <v>0</v>
      </c>
      <c r="T352" s="11">
        <v>0</v>
      </c>
      <c r="U352" s="11">
        <v>597600</v>
      </c>
      <c r="V352" s="11">
        <v>597600</v>
      </c>
      <c r="W352" s="11">
        <v>0</v>
      </c>
      <c r="X352" s="11" t="str">
        <f>VLOOKUP(MONTH(K352),'PLANO DISPONIBILIDADES 28-04-20'!$W$2:$X$13,2,0)</f>
        <v>AGOSTO</v>
      </c>
      <c r="Y352" s="11" t="str">
        <f t="shared" si="5"/>
        <v>3-1-1-03-01-05-0000-00</v>
      </c>
    </row>
    <row r="353" spans="1:25" hidden="1" x14ac:dyDescent="0.25">
      <c r="A353" s="11">
        <v>2018</v>
      </c>
      <c r="B353" s="11">
        <v>136</v>
      </c>
      <c r="C353" s="11">
        <v>1</v>
      </c>
      <c r="D353" s="1">
        <v>43101</v>
      </c>
      <c r="E353" s="1">
        <v>43465</v>
      </c>
      <c r="F353" s="1">
        <v>43465</v>
      </c>
      <c r="G353" s="11" t="s">
        <v>301</v>
      </c>
      <c r="H353" s="11" t="s">
        <v>302</v>
      </c>
      <c r="I353" s="11">
        <v>180</v>
      </c>
      <c r="J353" s="11">
        <v>152</v>
      </c>
      <c r="K353" s="1">
        <v>43348</v>
      </c>
      <c r="L353" s="11" t="s">
        <v>497</v>
      </c>
      <c r="M353" s="11">
        <v>1</v>
      </c>
      <c r="N353" s="11" t="s">
        <v>498</v>
      </c>
      <c r="O353" s="11">
        <v>30</v>
      </c>
      <c r="P353" s="1">
        <v>43347</v>
      </c>
      <c r="Q353" s="11" t="s">
        <v>739</v>
      </c>
      <c r="R353" s="11">
        <v>29002200</v>
      </c>
      <c r="S353" s="11">
        <v>0</v>
      </c>
      <c r="T353" s="11">
        <v>0</v>
      </c>
      <c r="U353" s="11">
        <v>29002200</v>
      </c>
      <c r="V353" s="11">
        <v>29002200</v>
      </c>
      <c r="W353" s="11">
        <v>0</v>
      </c>
      <c r="X353" s="11" t="str">
        <f>VLOOKUP(MONTH(K353),'PLANO DISPONIBILIDADES 28-04-20'!$W$2:$X$13,2,0)</f>
        <v>SEPTIEMBRE</v>
      </c>
      <c r="Y353" s="11" t="str">
        <f t="shared" si="5"/>
        <v>3-1-1-03-01-05-0000-00</v>
      </c>
    </row>
    <row r="354" spans="1:25" hidden="1" x14ac:dyDescent="0.25">
      <c r="A354" s="11">
        <v>2018</v>
      </c>
      <c r="B354" s="11">
        <v>136</v>
      </c>
      <c r="C354" s="11">
        <v>1</v>
      </c>
      <c r="D354" s="1">
        <v>43101</v>
      </c>
      <c r="E354" s="1">
        <v>43465</v>
      </c>
      <c r="F354" s="1">
        <v>43465</v>
      </c>
      <c r="G354" s="11" t="s">
        <v>301</v>
      </c>
      <c r="H354" s="11" t="s">
        <v>302</v>
      </c>
      <c r="I354" s="11">
        <v>190</v>
      </c>
      <c r="J354" s="11">
        <v>175</v>
      </c>
      <c r="K354" s="1">
        <v>43377</v>
      </c>
      <c r="L354" s="11" t="s">
        <v>497</v>
      </c>
      <c r="M354" s="11">
        <v>1</v>
      </c>
      <c r="N354" s="11" t="s">
        <v>498</v>
      </c>
      <c r="O354" s="11">
        <v>35</v>
      </c>
      <c r="P354" s="1">
        <v>43377</v>
      </c>
      <c r="Q354" s="11" t="s">
        <v>822</v>
      </c>
      <c r="R354" s="11">
        <v>33315400</v>
      </c>
      <c r="S354" s="11">
        <v>0</v>
      </c>
      <c r="T354" s="11">
        <v>0</v>
      </c>
      <c r="U354" s="11">
        <v>33315400</v>
      </c>
      <c r="V354" s="11">
        <v>33315400</v>
      </c>
      <c r="W354" s="11">
        <v>0</v>
      </c>
      <c r="X354" s="11" t="str">
        <f>VLOOKUP(MONTH(K354),'PLANO DISPONIBILIDADES 28-04-20'!$W$2:$X$13,2,0)</f>
        <v>OCTUBRE</v>
      </c>
      <c r="Y354" s="11" t="str">
        <f t="shared" si="5"/>
        <v>3-1-1-03-01-05-0000-00</v>
      </c>
    </row>
    <row r="355" spans="1:25" hidden="1" x14ac:dyDescent="0.25">
      <c r="A355" s="11">
        <v>2018</v>
      </c>
      <c r="B355" s="11">
        <v>136</v>
      </c>
      <c r="C355" s="11">
        <v>1</v>
      </c>
      <c r="D355" s="1">
        <v>43101</v>
      </c>
      <c r="E355" s="1">
        <v>43465</v>
      </c>
      <c r="F355" s="1">
        <v>43465</v>
      </c>
      <c r="G355" s="11" t="s">
        <v>301</v>
      </c>
      <c r="H355" s="11" t="s">
        <v>302</v>
      </c>
      <c r="I355" s="11">
        <v>209</v>
      </c>
      <c r="J355" s="11">
        <v>195</v>
      </c>
      <c r="K355" s="1">
        <v>43411</v>
      </c>
      <c r="L355" s="11" t="s">
        <v>497</v>
      </c>
      <c r="M355" s="11">
        <v>1</v>
      </c>
      <c r="N355" s="11" t="s">
        <v>498</v>
      </c>
      <c r="O355" s="11">
        <v>39</v>
      </c>
      <c r="P355" s="1">
        <v>43411</v>
      </c>
      <c r="Q355" s="11" t="s">
        <v>823</v>
      </c>
      <c r="R355" s="11">
        <v>29729600</v>
      </c>
      <c r="S355" s="11">
        <v>0</v>
      </c>
      <c r="T355" s="11">
        <v>0</v>
      </c>
      <c r="U355" s="11">
        <v>29729600</v>
      </c>
      <c r="V355" s="11">
        <v>29729600</v>
      </c>
      <c r="W355" s="11">
        <v>0</v>
      </c>
      <c r="X355" s="11" t="str">
        <f>VLOOKUP(MONTH(K355),'PLANO DISPONIBILIDADES 28-04-20'!$W$2:$X$13,2,0)</f>
        <v>NOVIEMBRE</v>
      </c>
      <c r="Y355" s="11" t="str">
        <f t="shared" si="5"/>
        <v>3-1-1-03-01-05-0000-00</v>
      </c>
    </row>
    <row r="356" spans="1:25" hidden="1" x14ac:dyDescent="0.25">
      <c r="A356" s="11">
        <v>2018</v>
      </c>
      <c r="B356" s="11">
        <v>136</v>
      </c>
      <c r="C356" s="11">
        <v>1</v>
      </c>
      <c r="D356" s="1">
        <v>43101</v>
      </c>
      <c r="E356" s="1">
        <v>43465</v>
      </c>
      <c r="F356" s="1">
        <v>43465</v>
      </c>
      <c r="G356" s="11" t="s">
        <v>301</v>
      </c>
      <c r="H356" s="11" t="s">
        <v>302</v>
      </c>
      <c r="I356" s="11">
        <v>212</v>
      </c>
      <c r="J356" s="11">
        <v>197</v>
      </c>
      <c r="K356" s="1">
        <v>43423</v>
      </c>
      <c r="L356" s="11" t="s">
        <v>497</v>
      </c>
      <c r="M356" s="11">
        <v>1</v>
      </c>
      <c r="N356" s="11" t="s">
        <v>498</v>
      </c>
      <c r="O356" s="11">
        <v>42</v>
      </c>
      <c r="P356" s="1">
        <v>43423</v>
      </c>
      <c r="Q356" s="11" t="s">
        <v>824</v>
      </c>
      <c r="R356" s="11">
        <v>120200</v>
      </c>
      <c r="S356" s="11">
        <v>0</v>
      </c>
      <c r="T356" s="11">
        <v>0</v>
      </c>
      <c r="U356" s="11">
        <v>120200</v>
      </c>
      <c r="V356" s="11">
        <v>120200</v>
      </c>
      <c r="W356" s="11">
        <v>0</v>
      </c>
      <c r="X356" s="11" t="str">
        <f>VLOOKUP(MONTH(K356),'PLANO DISPONIBILIDADES 28-04-20'!$W$2:$X$13,2,0)</f>
        <v>NOVIEMBRE</v>
      </c>
      <c r="Y356" s="11" t="str">
        <f t="shared" si="5"/>
        <v>3-1-1-03-01-05-0000-00</v>
      </c>
    </row>
    <row r="357" spans="1:25" hidden="1" x14ac:dyDescent="0.25">
      <c r="A357" s="11">
        <v>2018</v>
      </c>
      <c r="B357" s="11">
        <v>136</v>
      </c>
      <c r="C357" s="11">
        <v>1</v>
      </c>
      <c r="D357" s="1">
        <v>43101</v>
      </c>
      <c r="E357" s="1">
        <v>43465</v>
      </c>
      <c r="F357" s="1">
        <v>43465</v>
      </c>
      <c r="G357" s="11" t="s">
        <v>301</v>
      </c>
      <c r="H357" s="11" t="s">
        <v>302</v>
      </c>
      <c r="I357" s="11">
        <v>212</v>
      </c>
      <c r="J357" s="11">
        <v>198</v>
      </c>
      <c r="K357" s="1">
        <v>43423</v>
      </c>
      <c r="L357" s="11" t="s">
        <v>497</v>
      </c>
      <c r="M357" s="11">
        <v>1</v>
      </c>
      <c r="N357" s="11" t="s">
        <v>498</v>
      </c>
      <c r="O357" s="11">
        <v>43</v>
      </c>
      <c r="P357" s="1">
        <v>43423</v>
      </c>
      <c r="Q357" s="11" t="s">
        <v>825</v>
      </c>
      <c r="R357" s="11">
        <v>874400</v>
      </c>
      <c r="S357" s="11">
        <v>0</v>
      </c>
      <c r="T357" s="11">
        <v>0</v>
      </c>
      <c r="U357" s="11">
        <v>874400</v>
      </c>
      <c r="V357" s="11">
        <v>874400</v>
      </c>
      <c r="W357" s="11">
        <v>0</v>
      </c>
      <c r="X357" s="11" t="str">
        <f>VLOOKUP(MONTH(K357),'PLANO DISPONIBILIDADES 28-04-20'!$W$2:$X$13,2,0)</f>
        <v>NOVIEMBRE</v>
      </c>
      <c r="Y357" s="11" t="str">
        <f t="shared" si="5"/>
        <v>3-1-1-03-01-05-0000-00</v>
      </c>
    </row>
    <row r="358" spans="1:25" hidden="1" x14ac:dyDescent="0.25">
      <c r="A358" s="11">
        <v>2018</v>
      </c>
      <c r="B358" s="11">
        <v>136</v>
      </c>
      <c r="C358" s="11">
        <v>1</v>
      </c>
      <c r="D358" s="1">
        <v>43101</v>
      </c>
      <c r="E358" s="1">
        <v>43465</v>
      </c>
      <c r="F358" s="1">
        <v>43465</v>
      </c>
      <c r="G358" s="11" t="s">
        <v>301</v>
      </c>
      <c r="H358" s="11" t="s">
        <v>302</v>
      </c>
      <c r="I358" s="11">
        <v>222</v>
      </c>
      <c r="J358" s="11">
        <v>204</v>
      </c>
      <c r="K358" s="1">
        <v>43438</v>
      </c>
      <c r="L358" s="11" t="s">
        <v>497</v>
      </c>
      <c r="M358" s="11">
        <v>1</v>
      </c>
      <c r="N358" s="11" t="s">
        <v>498</v>
      </c>
      <c r="O358" s="11">
        <v>45</v>
      </c>
      <c r="P358" s="1">
        <v>43438</v>
      </c>
      <c r="Q358" s="11" t="s">
        <v>881</v>
      </c>
      <c r="R358" s="11">
        <v>30898600</v>
      </c>
      <c r="S358" s="11">
        <v>0</v>
      </c>
      <c r="T358" s="11">
        <v>0</v>
      </c>
      <c r="U358" s="11">
        <v>30898600</v>
      </c>
      <c r="V358" s="11">
        <v>30898600</v>
      </c>
      <c r="W358" s="11">
        <v>0</v>
      </c>
      <c r="X358" s="11" t="str">
        <f>VLOOKUP(MONTH(K358),'PLANO DISPONIBILIDADES 28-04-20'!$W$2:$X$13,2,0)</f>
        <v>DICIEMBRE</v>
      </c>
      <c r="Y358" s="11" t="str">
        <f t="shared" si="5"/>
        <v>3-1-1-03-01-05-0000-00</v>
      </c>
    </row>
    <row r="359" spans="1:25" hidden="1" x14ac:dyDescent="0.25">
      <c r="A359" s="11">
        <v>2018</v>
      </c>
      <c r="B359" s="11">
        <v>136</v>
      </c>
      <c r="C359" s="11">
        <v>1</v>
      </c>
      <c r="D359" s="1">
        <v>43101</v>
      </c>
      <c r="E359" s="1">
        <v>43465</v>
      </c>
      <c r="F359" s="1">
        <v>43465</v>
      </c>
      <c r="G359" s="11" t="s">
        <v>301</v>
      </c>
      <c r="H359" s="11" t="s">
        <v>302</v>
      </c>
      <c r="I359" s="11">
        <v>229</v>
      </c>
      <c r="J359" s="11">
        <v>210</v>
      </c>
      <c r="K359" s="1">
        <v>43448</v>
      </c>
      <c r="L359" s="11" t="s">
        <v>497</v>
      </c>
      <c r="M359" s="11">
        <v>1</v>
      </c>
      <c r="N359" s="11" t="s">
        <v>498</v>
      </c>
      <c r="O359" s="11">
        <v>50</v>
      </c>
      <c r="P359" s="1">
        <v>43448</v>
      </c>
      <c r="Q359" s="11" t="s">
        <v>882</v>
      </c>
      <c r="R359" s="11">
        <v>36986600</v>
      </c>
      <c r="S359" s="11">
        <v>0</v>
      </c>
      <c r="T359" s="11">
        <v>0</v>
      </c>
      <c r="U359" s="11">
        <v>36986600</v>
      </c>
      <c r="V359" s="11">
        <v>36986600</v>
      </c>
      <c r="W359" s="11">
        <v>0</v>
      </c>
      <c r="X359" s="11" t="str">
        <f>VLOOKUP(MONTH(K359),'PLANO DISPONIBILIDADES 28-04-20'!$W$2:$X$13,2,0)</f>
        <v>DICIEMBRE</v>
      </c>
      <c r="Y359" s="11" t="str">
        <f t="shared" si="5"/>
        <v>3-1-1-03-01-05-0000-00</v>
      </c>
    </row>
    <row r="360" spans="1:25" hidden="1" x14ac:dyDescent="0.25">
      <c r="A360" s="11">
        <v>2018</v>
      </c>
      <c r="B360" s="11">
        <v>136</v>
      </c>
      <c r="C360" s="11">
        <v>1</v>
      </c>
      <c r="D360" s="1">
        <v>43101</v>
      </c>
      <c r="E360" s="1">
        <v>43465</v>
      </c>
      <c r="F360" s="1">
        <v>43465</v>
      </c>
      <c r="G360" s="11" t="s">
        <v>303</v>
      </c>
      <c r="H360" s="11" t="s">
        <v>304</v>
      </c>
      <c r="I360" s="11">
        <v>107</v>
      </c>
      <c r="J360" s="11">
        <v>80</v>
      </c>
      <c r="K360" s="1">
        <v>43133</v>
      </c>
      <c r="L360" s="11" t="s">
        <v>497</v>
      </c>
      <c r="M360" s="11">
        <v>1</v>
      </c>
      <c r="N360" s="11" t="s">
        <v>498</v>
      </c>
      <c r="O360" s="11">
        <v>3</v>
      </c>
      <c r="P360" s="1">
        <v>43133</v>
      </c>
      <c r="Q360" s="11" t="s">
        <v>500</v>
      </c>
      <c r="R360" s="11">
        <v>4633865</v>
      </c>
      <c r="S360" s="11">
        <v>0</v>
      </c>
      <c r="T360" s="11">
        <v>0</v>
      </c>
      <c r="U360" s="11">
        <v>4633865</v>
      </c>
      <c r="V360" s="11">
        <v>4633865</v>
      </c>
      <c r="W360" s="11">
        <v>0</v>
      </c>
      <c r="X360" s="11" t="str">
        <f>VLOOKUP(MONTH(K360),'PLANO DISPONIBILIDADES 28-04-20'!$W$2:$X$13,2,0)</f>
        <v>FEBRERO</v>
      </c>
      <c r="Y360" s="11" t="str">
        <f t="shared" si="5"/>
        <v>3-1-1-03-02-01-0000-00</v>
      </c>
    </row>
    <row r="361" spans="1:25" hidden="1" x14ac:dyDescent="0.25">
      <c r="A361" s="11">
        <v>2018</v>
      </c>
      <c r="B361" s="11">
        <v>136</v>
      </c>
      <c r="C361" s="11">
        <v>1</v>
      </c>
      <c r="D361" s="1">
        <v>43101</v>
      </c>
      <c r="E361" s="1">
        <v>43465</v>
      </c>
      <c r="F361" s="1">
        <v>43465</v>
      </c>
      <c r="G361" s="11" t="s">
        <v>303</v>
      </c>
      <c r="H361" s="11" t="s">
        <v>304</v>
      </c>
      <c r="I361" s="11">
        <v>111</v>
      </c>
      <c r="J361" s="11">
        <v>85</v>
      </c>
      <c r="K361" s="1">
        <v>43147</v>
      </c>
      <c r="L361" s="11" t="s">
        <v>497</v>
      </c>
      <c r="M361" s="11">
        <v>1</v>
      </c>
      <c r="N361" s="11" t="s">
        <v>498</v>
      </c>
      <c r="O361" s="11">
        <v>5</v>
      </c>
      <c r="P361" s="1">
        <v>43147</v>
      </c>
      <c r="Q361" s="11" t="s">
        <v>535</v>
      </c>
      <c r="R361" s="11">
        <v>4481068</v>
      </c>
      <c r="S361" s="11">
        <v>0</v>
      </c>
      <c r="T361" s="11">
        <v>0</v>
      </c>
      <c r="U361" s="11">
        <v>4481068</v>
      </c>
      <c r="V361" s="11">
        <v>4481068</v>
      </c>
      <c r="W361" s="11">
        <v>0</v>
      </c>
      <c r="X361" s="11" t="str">
        <f>VLOOKUP(MONTH(K361),'PLANO DISPONIBILIDADES 28-04-20'!$W$2:$X$13,2,0)</f>
        <v>FEBRERO</v>
      </c>
      <c r="Y361" s="11" t="str">
        <f t="shared" si="5"/>
        <v>3-1-1-03-02-01-0000-00</v>
      </c>
    </row>
    <row r="362" spans="1:25" hidden="1" x14ac:dyDescent="0.25">
      <c r="A362" s="11">
        <v>2018</v>
      </c>
      <c r="B362" s="11">
        <v>136</v>
      </c>
      <c r="C362" s="11">
        <v>1</v>
      </c>
      <c r="D362" s="1">
        <v>43101</v>
      </c>
      <c r="E362" s="1">
        <v>43465</v>
      </c>
      <c r="F362" s="1">
        <v>43465</v>
      </c>
      <c r="G362" s="11" t="s">
        <v>303</v>
      </c>
      <c r="H362" s="11" t="s">
        <v>304</v>
      </c>
      <c r="I362" s="11">
        <v>114</v>
      </c>
      <c r="J362" s="11">
        <v>90</v>
      </c>
      <c r="K362" s="1">
        <v>43165</v>
      </c>
      <c r="L362" s="11" t="s">
        <v>497</v>
      </c>
      <c r="M362" s="11">
        <v>1</v>
      </c>
      <c r="N362" s="11" t="s">
        <v>498</v>
      </c>
      <c r="O362" s="11">
        <v>10</v>
      </c>
      <c r="P362" s="1">
        <v>43165</v>
      </c>
      <c r="Q362" s="11" t="s">
        <v>537</v>
      </c>
      <c r="R362" s="11">
        <v>5699817</v>
      </c>
      <c r="S362" s="11">
        <v>0</v>
      </c>
      <c r="T362" s="11">
        <v>0</v>
      </c>
      <c r="U362" s="11">
        <v>5699817</v>
      </c>
      <c r="V362" s="11">
        <v>5699817</v>
      </c>
      <c r="W362" s="11">
        <v>0</v>
      </c>
      <c r="X362" s="11" t="str">
        <f>VLOOKUP(MONTH(K362),'PLANO DISPONIBILIDADES 28-04-20'!$W$2:$X$13,2,0)</f>
        <v>MARZO</v>
      </c>
      <c r="Y362" s="11" t="str">
        <f t="shared" si="5"/>
        <v>3-1-1-03-02-01-0000-00</v>
      </c>
    </row>
    <row r="363" spans="1:25" hidden="1" x14ac:dyDescent="0.25">
      <c r="A363" s="11">
        <v>2018</v>
      </c>
      <c r="B363" s="11">
        <v>136</v>
      </c>
      <c r="C363" s="11">
        <v>1</v>
      </c>
      <c r="D363" s="1">
        <v>43101</v>
      </c>
      <c r="E363" s="1">
        <v>43465</v>
      </c>
      <c r="F363" s="1">
        <v>43465</v>
      </c>
      <c r="G363" s="11" t="s">
        <v>303</v>
      </c>
      <c r="H363" s="11" t="s">
        <v>304</v>
      </c>
      <c r="I363" s="11">
        <v>122</v>
      </c>
      <c r="J363" s="11">
        <v>98</v>
      </c>
      <c r="K363" s="1">
        <v>43194</v>
      </c>
      <c r="L363" s="11" t="s">
        <v>497</v>
      </c>
      <c r="M363" s="11">
        <v>1</v>
      </c>
      <c r="N363" s="11" t="s">
        <v>498</v>
      </c>
      <c r="O363" s="11">
        <v>13</v>
      </c>
      <c r="P363" s="1">
        <v>43194</v>
      </c>
      <c r="Q363" s="11" t="s">
        <v>600</v>
      </c>
      <c r="R363" s="11">
        <v>5601361</v>
      </c>
      <c r="S363" s="11">
        <v>0</v>
      </c>
      <c r="T363" s="11">
        <v>0</v>
      </c>
      <c r="U363" s="11">
        <v>5601361</v>
      </c>
      <c r="V363" s="11">
        <v>5601361</v>
      </c>
      <c r="W363" s="11">
        <v>0</v>
      </c>
      <c r="X363" s="11" t="str">
        <f>VLOOKUP(MONTH(K363),'PLANO DISPONIBILIDADES 28-04-20'!$W$2:$X$13,2,0)</f>
        <v>ABRIL</v>
      </c>
      <c r="Y363" s="11" t="str">
        <f t="shared" si="5"/>
        <v>3-1-1-03-02-01-0000-00</v>
      </c>
    </row>
    <row r="364" spans="1:25" hidden="1" x14ac:dyDescent="0.25">
      <c r="A364" s="11">
        <v>2018</v>
      </c>
      <c r="B364" s="11">
        <v>136</v>
      </c>
      <c r="C364" s="11">
        <v>1</v>
      </c>
      <c r="D364" s="1">
        <v>43101</v>
      </c>
      <c r="E364" s="1">
        <v>43465</v>
      </c>
      <c r="F364" s="1">
        <v>43465</v>
      </c>
      <c r="G364" s="11" t="s">
        <v>303</v>
      </c>
      <c r="H364" s="11" t="s">
        <v>304</v>
      </c>
      <c r="I364" s="11">
        <v>128</v>
      </c>
      <c r="J364" s="11">
        <v>106</v>
      </c>
      <c r="K364" s="1">
        <v>43224</v>
      </c>
      <c r="L364" s="11" t="s">
        <v>497</v>
      </c>
      <c r="M364" s="11">
        <v>1</v>
      </c>
      <c r="N364" s="11" t="s">
        <v>498</v>
      </c>
      <c r="O364" s="11">
        <v>16</v>
      </c>
      <c r="P364" s="1">
        <v>43224</v>
      </c>
      <c r="Q364" s="11" t="s">
        <v>637</v>
      </c>
      <c r="R364" s="11">
        <v>5886675</v>
      </c>
      <c r="S364" s="11">
        <v>0</v>
      </c>
      <c r="T364" s="11">
        <v>0</v>
      </c>
      <c r="U364" s="11">
        <v>5886675</v>
      </c>
      <c r="V364" s="11">
        <v>5886675</v>
      </c>
      <c r="W364" s="11">
        <v>0</v>
      </c>
      <c r="X364" s="11" t="str">
        <f>VLOOKUP(MONTH(K364),'PLANO DISPONIBILIDADES 28-04-20'!$W$2:$X$13,2,0)</f>
        <v>MAYO</v>
      </c>
      <c r="Y364" s="11" t="str">
        <f t="shared" si="5"/>
        <v>3-1-1-03-02-01-0000-00</v>
      </c>
    </row>
    <row r="365" spans="1:25" hidden="1" x14ac:dyDescent="0.25">
      <c r="A365" s="11">
        <v>2018</v>
      </c>
      <c r="B365" s="11">
        <v>136</v>
      </c>
      <c r="C365" s="11">
        <v>1</v>
      </c>
      <c r="D365" s="1">
        <v>43101</v>
      </c>
      <c r="E365" s="1">
        <v>43465</v>
      </c>
      <c r="F365" s="1">
        <v>43465</v>
      </c>
      <c r="G365" s="11" t="s">
        <v>303</v>
      </c>
      <c r="H365" s="11" t="s">
        <v>304</v>
      </c>
      <c r="I365" s="11">
        <v>134</v>
      </c>
      <c r="J365" s="11">
        <v>117</v>
      </c>
      <c r="K365" s="1">
        <v>43256</v>
      </c>
      <c r="L365" s="11" t="s">
        <v>497</v>
      </c>
      <c r="M365" s="11">
        <v>1</v>
      </c>
      <c r="N365" s="11" t="s">
        <v>498</v>
      </c>
      <c r="O365" s="11">
        <v>20</v>
      </c>
      <c r="P365" s="1">
        <v>43256</v>
      </c>
      <c r="Q365" s="11" t="s">
        <v>659</v>
      </c>
      <c r="R365" s="11">
        <v>5635928</v>
      </c>
      <c r="S365" s="11">
        <v>0</v>
      </c>
      <c r="T365" s="11">
        <v>0</v>
      </c>
      <c r="U365" s="11">
        <v>5635928</v>
      </c>
      <c r="V365" s="11">
        <v>5635928</v>
      </c>
      <c r="W365" s="11">
        <v>0</v>
      </c>
      <c r="X365" s="11" t="str">
        <f>VLOOKUP(MONTH(K365),'PLANO DISPONIBILIDADES 28-04-20'!$W$2:$X$13,2,0)</f>
        <v>JUNIO</v>
      </c>
      <c r="Y365" s="11" t="str">
        <f t="shared" si="5"/>
        <v>3-1-1-03-02-01-0000-00</v>
      </c>
    </row>
    <row r="366" spans="1:25" hidden="1" x14ac:dyDescent="0.25">
      <c r="A366" s="11">
        <v>2018</v>
      </c>
      <c r="B366" s="11">
        <v>136</v>
      </c>
      <c r="C366" s="11">
        <v>1</v>
      </c>
      <c r="D366" s="1">
        <v>43101</v>
      </c>
      <c r="E366" s="1">
        <v>43465</v>
      </c>
      <c r="F366" s="1">
        <v>43465</v>
      </c>
      <c r="G366" s="11" t="s">
        <v>303</v>
      </c>
      <c r="H366" s="11" t="s">
        <v>304</v>
      </c>
      <c r="I366" s="11">
        <v>145</v>
      </c>
      <c r="J366" s="11">
        <v>122</v>
      </c>
      <c r="K366" s="1">
        <v>43286</v>
      </c>
      <c r="L366" s="11" t="s">
        <v>497</v>
      </c>
      <c r="M366" s="11">
        <v>1</v>
      </c>
      <c r="N366" s="11" t="s">
        <v>498</v>
      </c>
      <c r="O366" s="11">
        <v>23</v>
      </c>
      <c r="P366" s="1">
        <v>43286</v>
      </c>
      <c r="Q366" s="11" t="s">
        <v>692</v>
      </c>
      <c r="R366" s="11">
        <v>12915966</v>
      </c>
      <c r="S366" s="11">
        <v>0</v>
      </c>
      <c r="T366" s="11">
        <v>0</v>
      </c>
      <c r="U366" s="11">
        <v>12915966</v>
      </c>
      <c r="V366" s="11">
        <v>12915966</v>
      </c>
      <c r="W366" s="11">
        <v>0</v>
      </c>
      <c r="X366" s="11" t="str">
        <f>VLOOKUP(MONTH(K366),'PLANO DISPONIBILIDADES 28-04-20'!$W$2:$X$13,2,0)</f>
        <v>JULIO</v>
      </c>
      <c r="Y366" s="11" t="str">
        <f t="shared" si="5"/>
        <v>3-1-1-03-02-01-0000-00</v>
      </c>
    </row>
    <row r="367" spans="1:25" hidden="1" x14ac:dyDescent="0.25">
      <c r="A367" s="11">
        <v>2018</v>
      </c>
      <c r="B367" s="11">
        <v>136</v>
      </c>
      <c r="C367" s="11">
        <v>1</v>
      </c>
      <c r="D367" s="1">
        <v>43101</v>
      </c>
      <c r="E367" s="1">
        <v>43465</v>
      </c>
      <c r="F367" s="1">
        <v>43465</v>
      </c>
      <c r="G367" s="11" t="s">
        <v>303</v>
      </c>
      <c r="H367" s="11" t="s">
        <v>304</v>
      </c>
      <c r="I367" s="11">
        <v>159</v>
      </c>
      <c r="J367" s="11">
        <v>134</v>
      </c>
      <c r="K367" s="1">
        <v>43314</v>
      </c>
      <c r="L367" s="11" t="s">
        <v>497</v>
      </c>
      <c r="M367" s="11">
        <v>1</v>
      </c>
      <c r="N367" s="11" t="s">
        <v>498</v>
      </c>
      <c r="O367" s="11">
        <v>27</v>
      </c>
      <c r="P367" s="1">
        <v>43314</v>
      </c>
      <c r="Q367" s="11" t="s">
        <v>702</v>
      </c>
      <c r="R367" s="11">
        <v>8343987</v>
      </c>
      <c r="S367" s="11">
        <v>0</v>
      </c>
      <c r="T367" s="11">
        <v>0</v>
      </c>
      <c r="U367" s="11">
        <v>8343987</v>
      </c>
      <c r="V367" s="11">
        <v>8343987</v>
      </c>
      <c r="W367" s="11">
        <v>0</v>
      </c>
      <c r="X367" s="11" t="str">
        <f>VLOOKUP(MONTH(K367),'PLANO DISPONIBILIDADES 28-04-20'!$W$2:$X$13,2,0)</f>
        <v>AGOSTO</v>
      </c>
      <c r="Y367" s="11" t="str">
        <f t="shared" si="5"/>
        <v>3-1-1-03-02-01-0000-00</v>
      </c>
    </row>
    <row r="368" spans="1:25" hidden="1" x14ac:dyDescent="0.25">
      <c r="A368" s="11">
        <v>2018</v>
      </c>
      <c r="B368" s="11">
        <v>136</v>
      </c>
      <c r="C368" s="11">
        <v>1</v>
      </c>
      <c r="D368" s="1">
        <v>43101</v>
      </c>
      <c r="E368" s="1">
        <v>43465</v>
      </c>
      <c r="F368" s="1">
        <v>43465</v>
      </c>
      <c r="G368" s="11" t="s">
        <v>303</v>
      </c>
      <c r="H368" s="11" t="s">
        <v>304</v>
      </c>
      <c r="I368" s="11">
        <v>180</v>
      </c>
      <c r="J368" s="11">
        <v>153</v>
      </c>
      <c r="K368" s="1">
        <v>43348</v>
      </c>
      <c r="L368" s="11" t="s">
        <v>497</v>
      </c>
      <c r="M368" s="11">
        <v>1</v>
      </c>
      <c r="N368" s="11" t="s">
        <v>498</v>
      </c>
      <c r="O368" s="11">
        <v>31</v>
      </c>
      <c r="P368" s="1">
        <v>43347</v>
      </c>
      <c r="Q368" s="11" t="s">
        <v>740</v>
      </c>
      <c r="R368" s="11">
        <v>4835371</v>
      </c>
      <c r="S368" s="11">
        <v>0</v>
      </c>
      <c r="T368" s="11">
        <v>0</v>
      </c>
      <c r="U368" s="11">
        <v>4835371</v>
      </c>
      <c r="V368" s="11">
        <v>4835371</v>
      </c>
      <c r="W368" s="11">
        <v>0</v>
      </c>
      <c r="X368" s="11" t="str">
        <f>VLOOKUP(MONTH(K368),'PLANO DISPONIBILIDADES 28-04-20'!$W$2:$X$13,2,0)</f>
        <v>SEPTIEMBRE</v>
      </c>
      <c r="Y368" s="11" t="str">
        <f t="shared" si="5"/>
        <v>3-1-1-03-02-01-0000-00</v>
      </c>
    </row>
    <row r="369" spans="1:25" hidden="1" x14ac:dyDescent="0.25">
      <c r="A369" s="11">
        <v>2018</v>
      </c>
      <c r="B369" s="11">
        <v>136</v>
      </c>
      <c r="C369" s="11">
        <v>1</v>
      </c>
      <c r="D369" s="1">
        <v>43101</v>
      </c>
      <c r="E369" s="1">
        <v>43465</v>
      </c>
      <c r="F369" s="1">
        <v>43465</v>
      </c>
      <c r="G369" s="11" t="s">
        <v>303</v>
      </c>
      <c r="H369" s="11" t="s">
        <v>304</v>
      </c>
      <c r="I369" s="11">
        <v>185</v>
      </c>
      <c r="J369" s="11">
        <v>162</v>
      </c>
      <c r="K369" s="1">
        <v>43361</v>
      </c>
      <c r="L369" s="11" t="s">
        <v>497</v>
      </c>
      <c r="M369" s="11">
        <v>1</v>
      </c>
      <c r="N369" s="11" t="s">
        <v>498</v>
      </c>
      <c r="O369" s="11">
        <v>34</v>
      </c>
      <c r="P369" s="1">
        <v>43361</v>
      </c>
      <c r="Q369" s="11" t="s">
        <v>777</v>
      </c>
      <c r="R369" s="11">
        <v>3861171</v>
      </c>
      <c r="S369" s="11">
        <v>0</v>
      </c>
      <c r="T369" s="11">
        <v>0</v>
      </c>
      <c r="U369" s="11">
        <v>3861171</v>
      </c>
      <c r="V369" s="11">
        <v>3861171</v>
      </c>
      <c r="W369" s="11">
        <v>0</v>
      </c>
      <c r="X369" s="11" t="str">
        <f>VLOOKUP(MONTH(K369),'PLANO DISPONIBILIDADES 28-04-20'!$W$2:$X$13,2,0)</f>
        <v>SEPTIEMBRE</v>
      </c>
      <c r="Y369" s="11" t="str">
        <f t="shared" si="5"/>
        <v>3-1-1-03-02-01-0000-00</v>
      </c>
    </row>
    <row r="370" spans="1:25" hidden="1" x14ac:dyDescent="0.25">
      <c r="A370" s="11">
        <v>2018</v>
      </c>
      <c r="B370" s="11">
        <v>136</v>
      </c>
      <c r="C370" s="11">
        <v>1</v>
      </c>
      <c r="D370" s="1">
        <v>43101</v>
      </c>
      <c r="E370" s="1">
        <v>43465</v>
      </c>
      <c r="F370" s="1">
        <v>43465</v>
      </c>
      <c r="G370" s="11" t="s">
        <v>303</v>
      </c>
      <c r="H370" s="11" t="s">
        <v>304</v>
      </c>
      <c r="I370" s="11">
        <v>190</v>
      </c>
      <c r="J370" s="11">
        <v>176</v>
      </c>
      <c r="K370" s="1">
        <v>43377</v>
      </c>
      <c r="L370" s="11" t="s">
        <v>497</v>
      </c>
      <c r="M370" s="11">
        <v>1</v>
      </c>
      <c r="N370" s="11" t="s">
        <v>498</v>
      </c>
      <c r="O370" s="11">
        <v>36</v>
      </c>
      <c r="P370" s="1">
        <v>43377</v>
      </c>
      <c r="Q370" s="11" t="s">
        <v>826</v>
      </c>
      <c r="R370" s="11">
        <v>5368915</v>
      </c>
      <c r="S370" s="11">
        <v>0</v>
      </c>
      <c r="T370" s="11">
        <v>0</v>
      </c>
      <c r="U370" s="11">
        <v>5368915</v>
      </c>
      <c r="V370" s="11">
        <v>5368915</v>
      </c>
      <c r="W370" s="11">
        <v>0</v>
      </c>
      <c r="X370" s="11" t="str">
        <f>VLOOKUP(MONTH(K370),'PLANO DISPONIBILIDADES 28-04-20'!$W$2:$X$13,2,0)</f>
        <v>OCTUBRE</v>
      </c>
      <c r="Y370" s="11" t="str">
        <f t="shared" si="5"/>
        <v>3-1-1-03-02-01-0000-00</v>
      </c>
    </row>
    <row r="371" spans="1:25" hidden="1" x14ac:dyDescent="0.25">
      <c r="A371" s="11">
        <v>2018</v>
      </c>
      <c r="B371" s="11">
        <v>136</v>
      </c>
      <c r="C371" s="11">
        <v>1</v>
      </c>
      <c r="D371" s="1">
        <v>43101</v>
      </c>
      <c r="E371" s="1">
        <v>43465</v>
      </c>
      <c r="F371" s="1">
        <v>43465</v>
      </c>
      <c r="G371" s="11" t="s">
        <v>303</v>
      </c>
      <c r="H371" s="11" t="s">
        <v>304</v>
      </c>
      <c r="I371" s="11">
        <v>199</v>
      </c>
      <c r="J371" s="11">
        <v>180</v>
      </c>
      <c r="K371" s="1">
        <v>43391</v>
      </c>
      <c r="L371" s="11" t="s">
        <v>497</v>
      </c>
      <c r="M371" s="11">
        <v>1</v>
      </c>
      <c r="N371" s="11" t="s">
        <v>498</v>
      </c>
      <c r="O371" s="11">
        <v>38</v>
      </c>
      <c r="P371" s="1">
        <v>43392</v>
      </c>
      <c r="Q371" s="11" t="s">
        <v>821</v>
      </c>
      <c r="R371" s="11">
        <v>616593</v>
      </c>
      <c r="S371" s="11">
        <v>0</v>
      </c>
      <c r="T371" s="11">
        <v>0</v>
      </c>
      <c r="U371" s="11">
        <v>616593</v>
      </c>
      <c r="V371" s="11">
        <v>616593</v>
      </c>
      <c r="W371" s="11">
        <v>0</v>
      </c>
      <c r="X371" s="11" t="str">
        <f>VLOOKUP(MONTH(K371),'PLANO DISPONIBILIDADES 28-04-20'!$W$2:$X$13,2,0)</f>
        <v>OCTUBRE</v>
      </c>
      <c r="Y371" s="11" t="str">
        <f t="shared" si="5"/>
        <v>3-1-1-03-02-01-0000-00</v>
      </c>
    </row>
    <row r="372" spans="1:25" hidden="1" x14ac:dyDescent="0.25">
      <c r="A372" s="11">
        <v>2018</v>
      </c>
      <c r="B372" s="11">
        <v>136</v>
      </c>
      <c r="C372" s="11">
        <v>1</v>
      </c>
      <c r="D372" s="1">
        <v>43101</v>
      </c>
      <c r="E372" s="1">
        <v>43465</v>
      </c>
      <c r="F372" s="1">
        <v>43465</v>
      </c>
      <c r="G372" s="11" t="s">
        <v>303</v>
      </c>
      <c r="H372" s="11" t="s">
        <v>304</v>
      </c>
      <c r="I372" s="11">
        <v>209</v>
      </c>
      <c r="J372" s="11">
        <v>196</v>
      </c>
      <c r="K372" s="1">
        <v>43411</v>
      </c>
      <c r="L372" s="11" t="s">
        <v>497</v>
      </c>
      <c r="M372" s="11">
        <v>1</v>
      </c>
      <c r="N372" s="11" t="s">
        <v>498</v>
      </c>
      <c r="O372" s="11">
        <v>40</v>
      </c>
      <c r="P372" s="1">
        <v>43411</v>
      </c>
      <c r="Q372" s="11" t="s">
        <v>827</v>
      </c>
      <c r="R372" s="11">
        <v>5727790</v>
      </c>
      <c r="S372" s="11">
        <v>0</v>
      </c>
      <c r="T372" s="11">
        <v>0</v>
      </c>
      <c r="U372" s="11">
        <v>5727790</v>
      </c>
      <c r="V372" s="11">
        <v>5727790</v>
      </c>
      <c r="W372" s="11">
        <v>0</v>
      </c>
      <c r="X372" s="11" t="str">
        <f>VLOOKUP(MONTH(K372),'PLANO DISPONIBILIDADES 28-04-20'!$W$2:$X$13,2,0)</f>
        <v>NOVIEMBRE</v>
      </c>
      <c r="Y372" s="11" t="str">
        <f t="shared" si="5"/>
        <v>3-1-1-03-02-01-0000-00</v>
      </c>
    </row>
    <row r="373" spans="1:25" hidden="1" x14ac:dyDescent="0.25">
      <c r="A373" s="11">
        <v>2018</v>
      </c>
      <c r="B373" s="11">
        <v>136</v>
      </c>
      <c r="C373" s="11">
        <v>1</v>
      </c>
      <c r="D373" s="1">
        <v>43101</v>
      </c>
      <c r="E373" s="1">
        <v>43465</v>
      </c>
      <c r="F373" s="1">
        <v>43465</v>
      </c>
      <c r="G373" s="11" t="s">
        <v>303</v>
      </c>
      <c r="H373" s="11" t="s">
        <v>304</v>
      </c>
      <c r="I373" s="11">
        <v>222</v>
      </c>
      <c r="J373" s="11">
        <v>205</v>
      </c>
      <c r="K373" s="1">
        <v>43438</v>
      </c>
      <c r="L373" s="11" t="s">
        <v>497</v>
      </c>
      <c r="M373" s="11">
        <v>1</v>
      </c>
      <c r="N373" s="11" t="s">
        <v>498</v>
      </c>
      <c r="O373" s="11">
        <v>46</v>
      </c>
      <c r="P373" s="1">
        <v>43438</v>
      </c>
      <c r="Q373" s="11" t="s">
        <v>883</v>
      </c>
      <c r="R373" s="11">
        <v>5479748</v>
      </c>
      <c r="S373" s="11">
        <v>0</v>
      </c>
      <c r="T373" s="11">
        <v>0</v>
      </c>
      <c r="U373" s="11">
        <v>5479748</v>
      </c>
      <c r="V373" s="11">
        <v>5479748</v>
      </c>
      <c r="W373" s="11">
        <v>0</v>
      </c>
      <c r="X373" s="11" t="str">
        <f>VLOOKUP(MONTH(K373),'PLANO DISPONIBILIDADES 28-04-20'!$W$2:$X$13,2,0)</f>
        <v>DICIEMBRE</v>
      </c>
      <c r="Y373" s="11" t="str">
        <f t="shared" si="5"/>
        <v>3-1-1-03-02-01-0000-00</v>
      </c>
    </row>
    <row r="374" spans="1:25" hidden="1" x14ac:dyDescent="0.25">
      <c r="A374" s="11">
        <v>2018</v>
      </c>
      <c r="B374" s="11">
        <v>136</v>
      </c>
      <c r="C374" s="11">
        <v>1</v>
      </c>
      <c r="D374" s="1">
        <v>43101</v>
      </c>
      <c r="E374" s="1">
        <v>43465</v>
      </c>
      <c r="F374" s="1">
        <v>43465</v>
      </c>
      <c r="G374" s="11" t="s">
        <v>303</v>
      </c>
      <c r="H374" s="11" t="s">
        <v>304</v>
      </c>
      <c r="I374" s="11">
        <v>224</v>
      </c>
      <c r="J374" s="11">
        <v>208</v>
      </c>
      <c r="K374" s="1">
        <v>43441</v>
      </c>
      <c r="L374" s="11" t="s">
        <v>497</v>
      </c>
      <c r="M374" s="11">
        <v>1</v>
      </c>
      <c r="N374" s="11" t="s">
        <v>498</v>
      </c>
      <c r="O374" s="11">
        <v>48</v>
      </c>
      <c r="P374" s="1">
        <v>43441</v>
      </c>
      <c r="Q374" s="11" t="s">
        <v>880</v>
      </c>
      <c r="R374" s="11">
        <v>44280358</v>
      </c>
      <c r="S374" s="11">
        <v>0</v>
      </c>
      <c r="T374" s="11">
        <v>0</v>
      </c>
      <c r="U374" s="11">
        <v>44280358</v>
      </c>
      <c r="V374" s="11">
        <v>44280358</v>
      </c>
      <c r="W374" s="11">
        <v>0</v>
      </c>
      <c r="X374" s="11" t="str">
        <f>VLOOKUP(MONTH(K374),'PLANO DISPONIBILIDADES 28-04-20'!$W$2:$X$13,2,0)</f>
        <v>DICIEMBRE</v>
      </c>
      <c r="Y374" s="11" t="str">
        <f t="shared" si="5"/>
        <v>3-1-1-03-02-01-0000-00</v>
      </c>
    </row>
    <row r="375" spans="1:25" hidden="1" x14ac:dyDescent="0.25">
      <c r="A375" s="11">
        <v>2018</v>
      </c>
      <c r="B375" s="11">
        <v>136</v>
      </c>
      <c r="C375" s="11">
        <v>1</v>
      </c>
      <c r="D375" s="1">
        <v>43101</v>
      </c>
      <c r="E375" s="1">
        <v>43465</v>
      </c>
      <c r="F375" s="1">
        <v>43465</v>
      </c>
      <c r="G375" s="11" t="s">
        <v>303</v>
      </c>
      <c r="H375" s="11" t="s">
        <v>304</v>
      </c>
      <c r="I375" s="11">
        <v>229</v>
      </c>
      <c r="J375" s="11">
        <v>211</v>
      </c>
      <c r="K375" s="1">
        <v>43448</v>
      </c>
      <c r="L375" s="11" t="s">
        <v>497</v>
      </c>
      <c r="M375" s="11">
        <v>1</v>
      </c>
      <c r="N375" s="11" t="s">
        <v>498</v>
      </c>
      <c r="O375" s="11">
        <v>51</v>
      </c>
      <c r="P375" s="1">
        <v>43448</v>
      </c>
      <c r="Q375" s="11" t="s">
        <v>884</v>
      </c>
      <c r="R375" s="11">
        <v>14617308</v>
      </c>
      <c r="S375" s="11">
        <v>0</v>
      </c>
      <c r="T375" s="11">
        <v>0</v>
      </c>
      <c r="U375" s="11">
        <v>14617308</v>
      </c>
      <c r="V375" s="11">
        <v>14617308</v>
      </c>
      <c r="W375" s="11">
        <v>0</v>
      </c>
      <c r="X375" s="11" t="str">
        <f>VLOOKUP(MONTH(K375),'PLANO DISPONIBILIDADES 28-04-20'!$W$2:$X$13,2,0)</f>
        <v>DICIEMBRE</v>
      </c>
      <c r="Y375" s="11" t="str">
        <f t="shared" si="5"/>
        <v>3-1-1-03-02-01-0000-00</v>
      </c>
    </row>
    <row r="376" spans="1:25" hidden="1" x14ac:dyDescent="0.25">
      <c r="A376" s="11">
        <v>2018</v>
      </c>
      <c r="B376" s="11">
        <v>136</v>
      </c>
      <c r="C376" s="11">
        <v>1</v>
      </c>
      <c r="D376" s="1">
        <v>43101</v>
      </c>
      <c r="E376" s="1">
        <v>43465</v>
      </c>
      <c r="F376" s="1">
        <v>43465</v>
      </c>
      <c r="G376" s="11" t="s">
        <v>303</v>
      </c>
      <c r="H376" s="11" t="s">
        <v>304</v>
      </c>
      <c r="I376" s="11">
        <v>230</v>
      </c>
      <c r="J376" s="11">
        <v>212</v>
      </c>
      <c r="K376" s="1">
        <v>43453</v>
      </c>
      <c r="L376" s="11" t="s">
        <v>497</v>
      </c>
      <c r="M376" s="11">
        <v>1</v>
      </c>
      <c r="N376" s="11" t="s">
        <v>498</v>
      </c>
      <c r="O376" s="11">
        <v>52</v>
      </c>
      <c r="P376" s="1">
        <v>43453</v>
      </c>
      <c r="Q376" s="11" t="s">
        <v>861</v>
      </c>
      <c r="R376" s="11">
        <v>543993439</v>
      </c>
      <c r="S376" s="11">
        <v>0</v>
      </c>
      <c r="T376" s="11">
        <v>0</v>
      </c>
      <c r="U376" s="11">
        <v>543993439</v>
      </c>
      <c r="V376" s="11">
        <v>543993439</v>
      </c>
      <c r="W376" s="11">
        <v>0</v>
      </c>
      <c r="X376" s="11" t="str">
        <f>VLOOKUP(MONTH(K376),'PLANO DISPONIBILIDADES 28-04-20'!$W$2:$X$13,2,0)</f>
        <v>DICIEMBRE</v>
      </c>
      <c r="Y376" s="11" t="str">
        <f t="shared" si="5"/>
        <v>3-1-1-03-02-01-0000-00</v>
      </c>
    </row>
    <row r="377" spans="1:25" hidden="1" x14ac:dyDescent="0.25">
      <c r="A377" s="11">
        <v>2018</v>
      </c>
      <c r="B377" s="11">
        <v>136</v>
      </c>
      <c r="C377" s="11">
        <v>1</v>
      </c>
      <c r="D377" s="1">
        <v>43101</v>
      </c>
      <c r="E377" s="1">
        <v>43465</v>
      </c>
      <c r="F377" s="1">
        <v>43465</v>
      </c>
      <c r="G377" s="11" t="s">
        <v>303</v>
      </c>
      <c r="H377" s="11" t="s">
        <v>304</v>
      </c>
      <c r="I377" s="11">
        <v>231</v>
      </c>
      <c r="J377" s="11">
        <v>213</v>
      </c>
      <c r="K377" s="1">
        <v>43453</v>
      </c>
      <c r="L377" s="11" t="s">
        <v>497</v>
      </c>
      <c r="M377" s="11">
        <v>1</v>
      </c>
      <c r="N377" s="11" t="s">
        <v>498</v>
      </c>
      <c r="O377" s="11">
        <v>53</v>
      </c>
      <c r="P377" s="1">
        <v>43453</v>
      </c>
      <c r="Q377" s="11" t="s">
        <v>862</v>
      </c>
      <c r="R377" s="11">
        <v>64652090</v>
      </c>
      <c r="S377" s="11">
        <v>0</v>
      </c>
      <c r="T377" s="11">
        <v>0</v>
      </c>
      <c r="U377" s="11">
        <v>64652090</v>
      </c>
      <c r="V377" s="11">
        <v>64652090</v>
      </c>
      <c r="W377" s="11">
        <v>0</v>
      </c>
      <c r="X377" s="11" t="str">
        <f>VLOOKUP(MONTH(K377),'PLANO DISPONIBILIDADES 28-04-20'!$W$2:$X$13,2,0)</f>
        <v>DICIEMBRE</v>
      </c>
      <c r="Y377" s="11" t="str">
        <f t="shared" si="5"/>
        <v>3-1-1-03-02-01-0000-00</v>
      </c>
    </row>
    <row r="378" spans="1:25" hidden="1" x14ac:dyDescent="0.25">
      <c r="A378" s="11">
        <v>2018</v>
      </c>
      <c r="B378" s="11">
        <v>136</v>
      </c>
      <c r="C378" s="11">
        <v>1</v>
      </c>
      <c r="D378" s="1">
        <v>43101</v>
      </c>
      <c r="E378" s="1">
        <v>43465</v>
      </c>
      <c r="F378" s="1">
        <v>43465</v>
      </c>
      <c r="G378" s="11" t="s">
        <v>303</v>
      </c>
      <c r="H378" s="11" t="s">
        <v>304</v>
      </c>
      <c r="I378" s="11">
        <v>235</v>
      </c>
      <c r="J378" s="11">
        <v>220</v>
      </c>
      <c r="K378" s="1">
        <v>43462</v>
      </c>
      <c r="L378" s="11" t="s">
        <v>497</v>
      </c>
      <c r="M378" s="11">
        <v>1</v>
      </c>
      <c r="N378" s="11" t="s">
        <v>498</v>
      </c>
      <c r="O378" s="11">
        <v>54</v>
      </c>
      <c r="P378" s="1">
        <v>43462</v>
      </c>
      <c r="Q378" s="11" t="s">
        <v>889</v>
      </c>
      <c r="R378" s="11">
        <v>110137794</v>
      </c>
      <c r="S378" s="11">
        <v>0</v>
      </c>
      <c r="T378" s="11">
        <v>0</v>
      </c>
      <c r="U378" s="11">
        <v>110137794</v>
      </c>
      <c r="V378" s="11">
        <v>110137794</v>
      </c>
      <c r="W378" s="11">
        <v>0</v>
      </c>
      <c r="X378" s="11" t="str">
        <f>VLOOKUP(MONTH(K378),'PLANO DISPONIBILIDADES 28-04-20'!$W$2:$X$13,2,0)</f>
        <v>DICIEMBRE</v>
      </c>
      <c r="Y378" s="11" t="str">
        <f t="shared" si="5"/>
        <v>3-1-1-03-02-01-0000-00</v>
      </c>
    </row>
    <row r="379" spans="1:25" hidden="1" x14ac:dyDescent="0.25">
      <c r="A379" s="11">
        <v>2018</v>
      </c>
      <c r="B379" s="11">
        <v>136</v>
      </c>
      <c r="C379" s="11">
        <v>1</v>
      </c>
      <c r="D379" s="1">
        <v>43101</v>
      </c>
      <c r="E379" s="1">
        <v>43465</v>
      </c>
      <c r="F379" s="1">
        <v>43465</v>
      </c>
      <c r="G379" s="11" t="s">
        <v>305</v>
      </c>
      <c r="H379" s="11" t="s">
        <v>306</v>
      </c>
      <c r="I379" s="11">
        <v>107</v>
      </c>
      <c r="J379" s="11">
        <v>79</v>
      </c>
      <c r="K379" s="1">
        <v>43133</v>
      </c>
      <c r="L379" s="11" t="s">
        <v>497</v>
      </c>
      <c r="M379" s="11">
        <v>1</v>
      </c>
      <c r="N379" s="11" t="s">
        <v>498</v>
      </c>
      <c r="O379" s="11">
        <v>2</v>
      </c>
      <c r="P379" s="1">
        <v>43133</v>
      </c>
      <c r="Q379" s="11" t="s">
        <v>499</v>
      </c>
      <c r="R379" s="11">
        <v>57656898</v>
      </c>
      <c r="S379" s="11">
        <v>0</v>
      </c>
      <c r="T379" s="11">
        <v>0</v>
      </c>
      <c r="U379" s="11">
        <v>57656898</v>
      </c>
      <c r="V379" s="11">
        <v>57656898</v>
      </c>
      <c r="W379" s="11">
        <v>0</v>
      </c>
      <c r="X379" s="11" t="str">
        <f>VLOOKUP(MONTH(K379),'PLANO DISPONIBILIDADES 28-04-20'!$W$2:$X$13,2,0)</f>
        <v>FEBRERO</v>
      </c>
      <c r="Y379" s="11" t="str">
        <f t="shared" si="5"/>
        <v>3-1-1-03-02-02-0000-00</v>
      </c>
    </row>
    <row r="380" spans="1:25" hidden="1" x14ac:dyDescent="0.25">
      <c r="A380" s="11">
        <v>2018</v>
      </c>
      <c r="B380" s="11">
        <v>136</v>
      </c>
      <c r="C380" s="11">
        <v>1</v>
      </c>
      <c r="D380" s="1">
        <v>43101</v>
      </c>
      <c r="E380" s="1">
        <v>43465</v>
      </c>
      <c r="F380" s="1">
        <v>43465</v>
      </c>
      <c r="G380" s="11" t="s">
        <v>305</v>
      </c>
      <c r="H380" s="11" t="s">
        <v>306</v>
      </c>
      <c r="I380" s="11">
        <v>112</v>
      </c>
      <c r="J380" s="11">
        <v>87</v>
      </c>
      <c r="K380" s="1">
        <v>43164</v>
      </c>
      <c r="L380" s="11" t="s">
        <v>497</v>
      </c>
      <c r="M380" s="11">
        <v>1</v>
      </c>
      <c r="N380" s="11" t="s">
        <v>498</v>
      </c>
      <c r="O380" s="11">
        <v>7</v>
      </c>
      <c r="P380" s="1">
        <v>43164</v>
      </c>
      <c r="Q380" s="11" t="s">
        <v>523</v>
      </c>
      <c r="R380" s="11">
        <v>75973</v>
      </c>
      <c r="S380" s="11">
        <v>0</v>
      </c>
      <c r="T380" s="11">
        <v>0</v>
      </c>
      <c r="U380" s="11">
        <v>75973</v>
      </c>
      <c r="V380" s="11">
        <v>75973</v>
      </c>
      <c r="W380" s="11">
        <v>0</v>
      </c>
      <c r="X380" s="11" t="str">
        <f>VLOOKUP(MONTH(K380),'PLANO DISPONIBILIDADES 28-04-20'!$W$2:$X$13,2,0)</f>
        <v>MARZO</v>
      </c>
      <c r="Y380" s="11" t="str">
        <f t="shared" si="5"/>
        <v>3-1-1-03-02-02-0000-00</v>
      </c>
    </row>
    <row r="381" spans="1:25" hidden="1" x14ac:dyDescent="0.25">
      <c r="A381" s="11">
        <v>2018</v>
      </c>
      <c r="B381" s="11">
        <v>136</v>
      </c>
      <c r="C381" s="11">
        <v>1</v>
      </c>
      <c r="D381" s="1">
        <v>43101</v>
      </c>
      <c r="E381" s="1">
        <v>43465</v>
      </c>
      <c r="F381" s="1">
        <v>43465</v>
      </c>
      <c r="G381" s="11" t="s">
        <v>305</v>
      </c>
      <c r="H381" s="11" t="s">
        <v>306</v>
      </c>
      <c r="I381" s="11">
        <v>114</v>
      </c>
      <c r="J381" s="11">
        <v>89</v>
      </c>
      <c r="K381" s="1">
        <v>43165</v>
      </c>
      <c r="L381" s="11" t="s">
        <v>497</v>
      </c>
      <c r="M381" s="11">
        <v>1</v>
      </c>
      <c r="N381" s="11" t="s">
        <v>498</v>
      </c>
      <c r="O381" s="11">
        <v>9</v>
      </c>
      <c r="P381" s="1">
        <v>43165</v>
      </c>
      <c r="Q381" s="11" t="s">
        <v>536</v>
      </c>
      <c r="R381" s="11">
        <v>59103165</v>
      </c>
      <c r="S381" s="11">
        <v>0</v>
      </c>
      <c r="T381" s="11">
        <v>0</v>
      </c>
      <c r="U381" s="11">
        <v>59103165</v>
      </c>
      <c r="V381" s="11">
        <v>59103165</v>
      </c>
      <c r="W381" s="11">
        <v>0</v>
      </c>
      <c r="X381" s="11" t="str">
        <f>VLOOKUP(MONTH(K381),'PLANO DISPONIBILIDADES 28-04-20'!$W$2:$X$13,2,0)</f>
        <v>MARZO</v>
      </c>
      <c r="Y381" s="11" t="str">
        <f t="shared" si="5"/>
        <v>3-1-1-03-02-02-0000-00</v>
      </c>
    </row>
    <row r="382" spans="1:25" hidden="1" x14ac:dyDescent="0.25">
      <c r="A382" s="11">
        <v>2018</v>
      </c>
      <c r="B382" s="11">
        <v>136</v>
      </c>
      <c r="C382" s="11">
        <v>1</v>
      </c>
      <c r="D382" s="1">
        <v>43101</v>
      </c>
      <c r="E382" s="1">
        <v>43465</v>
      </c>
      <c r="F382" s="1">
        <v>43465</v>
      </c>
      <c r="G382" s="11" t="s">
        <v>305</v>
      </c>
      <c r="H382" s="11" t="s">
        <v>306</v>
      </c>
      <c r="I382" s="11">
        <v>122</v>
      </c>
      <c r="J382" s="11">
        <v>97</v>
      </c>
      <c r="K382" s="1">
        <v>43194</v>
      </c>
      <c r="L382" s="11" t="s">
        <v>497</v>
      </c>
      <c r="M382" s="11">
        <v>1</v>
      </c>
      <c r="N382" s="11" t="s">
        <v>498</v>
      </c>
      <c r="O382" s="11">
        <v>12</v>
      </c>
      <c r="P382" s="1">
        <v>43194</v>
      </c>
      <c r="Q382" s="11" t="s">
        <v>596</v>
      </c>
      <c r="R382" s="11">
        <v>59737144</v>
      </c>
      <c r="S382" s="11">
        <v>0</v>
      </c>
      <c r="T382" s="11">
        <v>0</v>
      </c>
      <c r="U382" s="11">
        <v>59737144</v>
      </c>
      <c r="V382" s="11">
        <v>59737144</v>
      </c>
      <c r="W382" s="11">
        <v>0</v>
      </c>
      <c r="X382" s="11" t="str">
        <f>VLOOKUP(MONTH(K382),'PLANO DISPONIBILIDADES 28-04-20'!$W$2:$X$13,2,0)</f>
        <v>ABRIL</v>
      </c>
      <c r="Y382" s="11" t="str">
        <f t="shared" si="5"/>
        <v>3-1-1-03-02-02-0000-00</v>
      </c>
    </row>
    <row r="383" spans="1:25" hidden="1" x14ac:dyDescent="0.25">
      <c r="A383" s="11">
        <v>2018</v>
      </c>
      <c r="B383" s="11">
        <v>136</v>
      </c>
      <c r="C383" s="11">
        <v>1</v>
      </c>
      <c r="D383" s="1">
        <v>43101</v>
      </c>
      <c r="E383" s="1">
        <v>43465</v>
      </c>
      <c r="F383" s="1">
        <v>43465</v>
      </c>
      <c r="G383" s="11" t="s">
        <v>305</v>
      </c>
      <c r="H383" s="11" t="s">
        <v>306</v>
      </c>
      <c r="I383" s="11">
        <v>128</v>
      </c>
      <c r="J383" s="11">
        <v>105</v>
      </c>
      <c r="K383" s="1">
        <v>43224</v>
      </c>
      <c r="L383" s="11" t="s">
        <v>497</v>
      </c>
      <c r="M383" s="11">
        <v>1</v>
      </c>
      <c r="N383" s="11" t="s">
        <v>498</v>
      </c>
      <c r="O383" s="11">
        <v>15</v>
      </c>
      <c r="P383" s="1">
        <v>43224</v>
      </c>
      <c r="Q383" s="11" t="s">
        <v>625</v>
      </c>
      <c r="R383" s="11">
        <v>60225312</v>
      </c>
      <c r="S383" s="11">
        <v>0</v>
      </c>
      <c r="T383" s="11">
        <v>0</v>
      </c>
      <c r="U383" s="11">
        <v>60225312</v>
      </c>
      <c r="V383" s="11">
        <v>60225312</v>
      </c>
      <c r="W383" s="11">
        <v>0</v>
      </c>
      <c r="X383" s="11" t="str">
        <f>VLOOKUP(MONTH(K383),'PLANO DISPONIBILIDADES 28-04-20'!$W$2:$X$13,2,0)</f>
        <v>MAYO</v>
      </c>
      <c r="Y383" s="11" t="str">
        <f t="shared" si="5"/>
        <v>3-1-1-03-02-02-0000-00</v>
      </c>
    </row>
    <row r="384" spans="1:25" hidden="1" x14ac:dyDescent="0.25">
      <c r="A384" s="11">
        <v>2018</v>
      </c>
      <c r="B384" s="11">
        <v>136</v>
      </c>
      <c r="C384" s="11">
        <v>1</v>
      </c>
      <c r="D384" s="1">
        <v>43101</v>
      </c>
      <c r="E384" s="1">
        <v>43465</v>
      </c>
      <c r="F384" s="1">
        <v>43465</v>
      </c>
      <c r="G384" s="11" t="s">
        <v>305</v>
      </c>
      <c r="H384" s="11" t="s">
        <v>306</v>
      </c>
      <c r="I384" s="11">
        <v>134</v>
      </c>
      <c r="J384" s="11">
        <v>116</v>
      </c>
      <c r="K384" s="1">
        <v>43256</v>
      </c>
      <c r="L384" s="11" t="s">
        <v>497</v>
      </c>
      <c r="M384" s="11">
        <v>1</v>
      </c>
      <c r="N384" s="11" t="s">
        <v>498</v>
      </c>
      <c r="O384" s="11">
        <v>19</v>
      </c>
      <c r="P384" s="1">
        <v>43256</v>
      </c>
      <c r="Q384" s="11" t="s">
        <v>658</v>
      </c>
      <c r="R384" s="11">
        <v>60912121</v>
      </c>
      <c r="S384" s="11">
        <v>0</v>
      </c>
      <c r="T384" s="11">
        <v>0</v>
      </c>
      <c r="U384" s="11">
        <v>60912121</v>
      </c>
      <c r="V384" s="11">
        <v>60912121</v>
      </c>
      <c r="W384" s="11">
        <v>0</v>
      </c>
      <c r="X384" s="11" t="str">
        <f>VLOOKUP(MONTH(K384),'PLANO DISPONIBILIDADES 28-04-20'!$W$2:$X$13,2,0)</f>
        <v>JUNIO</v>
      </c>
      <c r="Y384" s="11" t="str">
        <f t="shared" si="5"/>
        <v>3-1-1-03-02-02-0000-00</v>
      </c>
    </row>
    <row r="385" spans="1:25" hidden="1" x14ac:dyDescent="0.25">
      <c r="A385" s="11">
        <v>2018</v>
      </c>
      <c r="B385" s="11">
        <v>136</v>
      </c>
      <c r="C385" s="11">
        <v>1</v>
      </c>
      <c r="D385" s="1">
        <v>43101</v>
      </c>
      <c r="E385" s="1">
        <v>43465</v>
      </c>
      <c r="F385" s="1">
        <v>43465</v>
      </c>
      <c r="G385" s="11" t="s">
        <v>305</v>
      </c>
      <c r="H385" s="11" t="s">
        <v>306</v>
      </c>
      <c r="I385" s="11">
        <v>145</v>
      </c>
      <c r="J385" s="11">
        <v>121</v>
      </c>
      <c r="K385" s="1">
        <v>43286</v>
      </c>
      <c r="L385" s="11" t="s">
        <v>497</v>
      </c>
      <c r="M385" s="11">
        <v>1</v>
      </c>
      <c r="N385" s="11" t="s">
        <v>498</v>
      </c>
      <c r="O385" s="11">
        <v>22</v>
      </c>
      <c r="P385" s="1">
        <v>43286</v>
      </c>
      <c r="Q385" s="11" t="s">
        <v>691</v>
      </c>
      <c r="R385" s="11">
        <v>61276053</v>
      </c>
      <c r="S385" s="11">
        <v>0</v>
      </c>
      <c r="T385" s="11">
        <v>0</v>
      </c>
      <c r="U385" s="11">
        <v>61276053</v>
      </c>
      <c r="V385" s="11">
        <v>61276053</v>
      </c>
      <c r="W385" s="11">
        <v>0</v>
      </c>
      <c r="X385" s="11" t="str">
        <f>VLOOKUP(MONTH(K385),'PLANO DISPONIBILIDADES 28-04-20'!$W$2:$X$13,2,0)</f>
        <v>JULIO</v>
      </c>
      <c r="Y385" s="11" t="str">
        <f t="shared" si="5"/>
        <v>3-1-1-03-02-02-0000-00</v>
      </c>
    </row>
    <row r="386" spans="1:25" hidden="1" x14ac:dyDescent="0.25">
      <c r="A386" s="11">
        <v>2018</v>
      </c>
      <c r="B386" s="11">
        <v>136</v>
      </c>
      <c r="C386" s="11">
        <v>1</v>
      </c>
      <c r="D386" s="1">
        <v>43101</v>
      </c>
      <c r="E386" s="1">
        <v>43465</v>
      </c>
      <c r="F386" s="1">
        <v>43465</v>
      </c>
      <c r="G386" s="11" t="s">
        <v>305</v>
      </c>
      <c r="H386" s="11" t="s">
        <v>306</v>
      </c>
      <c r="I386" s="11">
        <v>159</v>
      </c>
      <c r="J386" s="11">
        <v>133</v>
      </c>
      <c r="K386" s="1">
        <v>43314</v>
      </c>
      <c r="L386" s="11" t="s">
        <v>497</v>
      </c>
      <c r="M386" s="11">
        <v>1</v>
      </c>
      <c r="N386" s="11" t="s">
        <v>498</v>
      </c>
      <c r="O386" s="11">
        <v>26</v>
      </c>
      <c r="P386" s="1">
        <v>43314</v>
      </c>
      <c r="Q386" s="11" t="s">
        <v>702</v>
      </c>
      <c r="R386" s="11">
        <v>60590885</v>
      </c>
      <c r="S386" s="11">
        <v>0</v>
      </c>
      <c r="T386" s="11">
        <v>0</v>
      </c>
      <c r="U386" s="11">
        <v>60590885</v>
      </c>
      <c r="V386" s="11">
        <v>60590885</v>
      </c>
      <c r="W386" s="11">
        <v>0</v>
      </c>
      <c r="X386" s="11" t="str">
        <f>VLOOKUP(MONTH(K386),'PLANO DISPONIBILIDADES 28-04-20'!$W$2:$X$13,2,0)</f>
        <v>AGOSTO</v>
      </c>
      <c r="Y386" s="11" t="str">
        <f t="shared" si="5"/>
        <v>3-1-1-03-02-02-0000-00</v>
      </c>
    </row>
    <row r="387" spans="1:25" hidden="1" x14ac:dyDescent="0.25">
      <c r="A387" s="11">
        <v>2018</v>
      </c>
      <c r="B387" s="11">
        <v>136</v>
      </c>
      <c r="C387" s="11">
        <v>1</v>
      </c>
      <c r="D387" s="1">
        <v>43101</v>
      </c>
      <c r="E387" s="1">
        <v>43465</v>
      </c>
      <c r="F387" s="1">
        <v>43465</v>
      </c>
      <c r="G387" s="11" t="s">
        <v>305</v>
      </c>
      <c r="H387" s="11" t="s">
        <v>306</v>
      </c>
      <c r="I387" s="11">
        <v>180</v>
      </c>
      <c r="J387" s="11">
        <v>152</v>
      </c>
      <c r="K387" s="1">
        <v>43348</v>
      </c>
      <c r="L387" s="11" t="s">
        <v>497</v>
      </c>
      <c r="M387" s="11">
        <v>1</v>
      </c>
      <c r="N387" s="11" t="s">
        <v>498</v>
      </c>
      <c r="O387" s="11">
        <v>30</v>
      </c>
      <c r="P387" s="1">
        <v>43347</v>
      </c>
      <c r="Q387" s="11" t="s">
        <v>739</v>
      </c>
      <c r="R387" s="11">
        <v>60896916</v>
      </c>
      <c r="S387" s="11">
        <v>0</v>
      </c>
      <c r="T387" s="11">
        <v>0</v>
      </c>
      <c r="U387" s="11">
        <v>60896916</v>
      </c>
      <c r="V387" s="11">
        <v>60896916</v>
      </c>
      <c r="W387" s="11">
        <v>0</v>
      </c>
      <c r="X387" s="11" t="str">
        <f>VLOOKUP(MONTH(K387),'PLANO DISPONIBILIDADES 28-04-20'!$W$2:$X$13,2,0)</f>
        <v>SEPTIEMBRE</v>
      </c>
      <c r="Y387" s="11" t="str">
        <f t="shared" ref="Y387:Y410" si="6">G387</f>
        <v>3-1-1-03-02-02-0000-00</v>
      </c>
    </row>
    <row r="388" spans="1:25" hidden="1" x14ac:dyDescent="0.25">
      <c r="A388" s="11">
        <v>2018</v>
      </c>
      <c r="B388" s="11">
        <v>136</v>
      </c>
      <c r="C388" s="11">
        <v>1</v>
      </c>
      <c r="D388" s="1">
        <v>43101</v>
      </c>
      <c r="E388" s="1">
        <v>43465</v>
      </c>
      <c r="F388" s="1">
        <v>43465</v>
      </c>
      <c r="G388" s="11" t="s">
        <v>305</v>
      </c>
      <c r="H388" s="11" t="s">
        <v>306</v>
      </c>
      <c r="I388" s="11">
        <v>190</v>
      </c>
      <c r="J388" s="11">
        <v>175</v>
      </c>
      <c r="K388" s="1">
        <v>43377</v>
      </c>
      <c r="L388" s="11" t="s">
        <v>497</v>
      </c>
      <c r="M388" s="11">
        <v>1</v>
      </c>
      <c r="N388" s="11" t="s">
        <v>498</v>
      </c>
      <c r="O388" s="11">
        <v>35</v>
      </c>
      <c r="P388" s="1">
        <v>43377</v>
      </c>
      <c r="Q388" s="11" t="s">
        <v>822</v>
      </c>
      <c r="R388" s="11">
        <v>62032005</v>
      </c>
      <c r="S388" s="11">
        <v>0</v>
      </c>
      <c r="T388" s="11">
        <v>0</v>
      </c>
      <c r="U388" s="11">
        <v>62032005</v>
      </c>
      <c r="V388" s="11">
        <v>62032005</v>
      </c>
      <c r="W388" s="11">
        <v>0</v>
      </c>
      <c r="X388" s="11" t="str">
        <f>VLOOKUP(MONTH(K388),'PLANO DISPONIBILIDADES 28-04-20'!$W$2:$X$13,2,0)</f>
        <v>OCTUBRE</v>
      </c>
      <c r="Y388" s="11" t="str">
        <f t="shared" si="6"/>
        <v>3-1-1-03-02-02-0000-00</v>
      </c>
    </row>
    <row r="389" spans="1:25" hidden="1" x14ac:dyDescent="0.25">
      <c r="A389" s="11">
        <v>2018</v>
      </c>
      <c r="B389" s="11">
        <v>136</v>
      </c>
      <c r="C389" s="11">
        <v>1</v>
      </c>
      <c r="D389" s="1">
        <v>43101</v>
      </c>
      <c r="E389" s="1">
        <v>43465</v>
      </c>
      <c r="F389" s="1">
        <v>43465</v>
      </c>
      <c r="G389" s="11" t="s">
        <v>305</v>
      </c>
      <c r="H389" s="11" t="s">
        <v>306</v>
      </c>
      <c r="I389" s="11">
        <v>209</v>
      </c>
      <c r="J389" s="11">
        <v>195</v>
      </c>
      <c r="K389" s="1">
        <v>43411</v>
      </c>
      <c r="L389" s="11" t="s">
        <v>497</v>
      </c>
      <c r="M389" s="11">
        <v>1</v>
      </c>
      <c r="N389" s="11" t="s">
        <v>498</v>
      </c>
      <c r="O389" s="11">
        <v>39</v>
      </c>
      <c r="P389" s="1">
        <v>43411</v>
      </c>
      <c r="Q389" s="11" t="s">
        <v>823</v>
      </c>
      <c r="R389" s="11">
        <v>63503566</v>
      </c>
      <c r="S389" s="11">
        <v>0</v>
      </c>
      <c r="T389" s="11">
        <v>0</v>
      </c>
      <c r="U389" s="11">
        <v>63503566</v>
      </c>
      <c r="V389" s="11">
        <v>63503566</v>
      </c>
      <c r="W389" s="11">
        <v>0</v>
      </c>
      <c r="X389" s="11" t="str">
        <f>VLOOKUP(MONTH(K389),'PLANO DISPONIBILIDADES 28-04-20'!$W$2:$X$13,2,0)</f>
        <v>NOVIEMBRE</v>
      </c>
      <c r="Y389" s="11" t="str">
        <f t="shared" si="6"/>
        <v>3-1-1-03-02-02-0000-00</v>
      </c>
    </row>
    <row r="390" spans="1:25" hidden="1" x14ac:dyDescent="0.25">
      <c r="A390" s="11">
        <v>2018</v>
      </c>
      <c r="B390" s="11">
        <v>136</v>
      </c>
      <c r="C390" s="11">
        <v>1</v>
      </c>
      <c r="D390" s="1">
        <v>43101</v>
      </c>
      <c r="E390" s="1">
        <v>43465</v>
      </c>
      <c r="F390" s="1">
        <v>43465</v>
      </c>
      <c r="G390" s="11" t="s">
        <v>305</v>
      </c>
      <c r="H390" s="11" t="s">
        <v>306</v>
      </c>
      <c r="I390" s="11">
        <v>222</v>
      </c>
      <c r="J390" s="11">
        <v>204</v>
      </c>
      <c r="K390" s="1">
        <v>43438</v>
      </c>
      <c r="L390" s="11" t="s">
        <v>497</v>
      </c>
      <c r="M390" s="11">
        <v>1</v>
      </c>
      <c r="N390" s="11" t="s">
        <v>498</v>
      </c>
      <c r="O390" s="11">
        <v>45</v>
      </c>
      <c r="P390" s="1">
        <v>43438</v>
      </c>
      <c r="Q390" s="11" t="s">
        <v>881</v>
      </c>
      <c r="R390" s="11">
        <v>64613455</v>
      </c>
      <c r="S390" s="11">
        <v>0</v>
      </c>
      <c r="T390" s="11">
        <v>0</v>
      </c>
      <c r="U390" s="11">
        <v>64613455</v>
      </c>
      <c r="V390" s="11">
        <v>64613455</v>
      </c>
      <c r="W390" s="11">
        <v>0</v>
      </c>
      <c r="X390" s="11" t="str">
        <f>VLOOKUP(MONTH(K390),'PLANO DISPONIBILIDADES 28-04-20'!$W$2:$X$13,2,0)</f>
        <v>DICIEMBRE</v>
      </c>
      <c r="Y390" s="11" t="str">
        <f t="shared" si="6"/>
        <v>3-1-1-03-02-02-0000-00</v>
      </c>
    </row>
    <row r="391" spans="1:25" hidden="1" x14ac:dyDescent="0.25">
      <c r="A391" s="11">
        <v>2018</v>
      </c>
      <c r="B391" s="11">
        <v>136</v>
      </c>
      <c r="C391" s="11">
        <v>1</v>
      </c>
      <c r="D391" s="1">
        <v>43101</v>
      </c>
      <c r="E391" s="1">
        <v>43465</v>
      </c>
      <c r="F391" s="1">
        <v>43465</v>
      </c>
      <c r="G391" s="11" t="s">
        <v>305</v>
      </c>
      <c r="H391" s="11" t="s">
        <v>306</v>
      </c>
      <c r="I391" s="11">
        <v>229</v>
      </c>
      <c r="J391" s="11">
        <v>210</v>
      </c>
      <c r="K391" s="1">
        <v>43448</v>
      </c>
      <c r="L391" s="11" t="s">
        <v>497</v>
      </c>
      <c r="M391" s="11">
        <v>1</v>
      </c>
      <c r="N391" s="11" t="s">
        <v>498</v>
      </c>
      <c r="O391" s="11">
        <v>50</v>
      </c>
      <c r="P391" s="1">
        <v>43448</v>
      </c>
      <c r="Q391" s="11" t="s">
        <v>882</v>
      </c>
      <c r="R391" s="11">
        <v>64076797</v>
      </c>
      <c r="S391" s="11">
        <v>0</v>
      </c>
      <c r="T391" s="11">
        <v>0</v>
      </c>
      <c r="U391" s="11">
        <v>64076797</v>
      </c>
      <c r="V391" s="11">
        <v>64076797</v>
      </c>
      <c r="W391" s="11">
        <v>0</v>
      </c>
      <c r="X391" s="11" t="str">
        <f>VLOOKUP(MONTH(K391),'PLANO DISPONIBILIDADES 28-04-20'!$W$2:$X$13,2,0)</f>
        <v>DICIEMBRE</v>
      </c>
      <c r="Y391" s="11" t="str">
        <f t="shared" si="6"/>
        <v>3-1-1-03-02-02-0000-00</v>
      </c>
    </row>
    <row r="392" spans="1:25" hidden="1" x14ac:dyDescent="0.25">
      <c r="A392" s="11">
        <v>2018</v>
      </c>
      <c r="B392" s="11">
        <v>136</v>
      </c>
      <c r="C392" s="11">
        <v>1</v>
      </c>
      <c r="D392" s="1">
        <v>43101</v>
      </c>
      <c r="E392" s="1">
        <v>43465</v>
      </c>
      <c r="F392" s="1">
        <v>43465</v>
      </c>
      <c r="G392" s="11" t="s">
        <v>307</v>
      </c>
      <c r="H392" s="11" t="s">
        <v>308</v>
      </c>
      <c r="I392" s="11">
        <v>107</v>
      </c>
      <c r="J392" s="11">
        <v>79</v>
      </c>
      <c r="K392" s="1">
        <v>43133</v>
      </c>
      <c r="L392" s="11" t="s">
        <v>497</v>
      </c>
      <c r="M392" s="11">
        <v>1</v>
      </c>
      <c r="N392" s="11" t="s">
        <v>498</v>
      </c>
      <c r="O392" s="11">
        <v>2</v>
      </c>
      <c r="P392" s="1">
        <v>43133</v>
      </c>
      <c r="Q392" s="11" t="s">
        <v>499</v>
      </c>
      <c r="R392" s="11">
        <v>3357100</v>
      </c>
      <c r="S392" s="11">
        <v>0</v>
      </c>
      <c r="T392" s="11">
        <v>0</v>
      </c>
      <c r="U392" s="11">
        <v>3357100</v>
      </c>
      <c r="V392" s="11">
        <v>3357100</v>
      </c>
      <c r="W392" s="11">
        <v>0</v>
      </c>
      <c r="X392" s="11" t="str">
        <f>VLOOKUP(MONTH(K392),'PLANO DISPONIBILIDADES 28-04-20'!$W$2:$X$13,2,0)</f>
        <v>FEBRERO</v>
      </c>
      <c r="Y392" s="11" t="str">
        <f t="shared" si="6"/>
        <v>3-1-1-03-02-05-0000-00</v>
      </c>
    </row>
    <row r="393" spans="1:25" hidden="1" x14ac:dyDescent="0.25">
      <c r="A393" s="11">
        <v>2018</v>
      </c>
      <c r="B393" s="11">
        <v>136</v>
      </c>
      <c r="C393" s="11">
        <v>1</v>
      </c>
      <c r="D393" s="1">
        <v>43101</v>
      </c>
      <c r="E393" s="1">
        <v>43465</v>
      </c>
      <c r="F393" s="1">
        <v>43465</v>
      </c>
      <c r="G393" s="11" t="s">
        <v>307</v>
      </c>
      <c r="H393" s="11" t="s">
        <v>308</v>
      </c>
      <c r="I393" s="11">
        <v>112</v>
      </c>
      <c r="J393" s="11">
        <v>86</v>
      </c>
      <c r="K393" s="1">
        <v>43164</v>
      </c>
      <c r="L393" s="11" t="s">
        <v>497</v>
      </c>
      <c r="M393" s="11">
        <v>1</v>
      </c>
      <c r="N393" s="11" t="s">
        <v>498</v>
      </c>
      <c r="O393" s="11">
        <v>6</v>
      </c>
      <c r="P393" s="1">
        <v>43164</v>
      </c>
      <c r="Q393" s="11" t="s">
        <v>523</v>
      </c>
      <c r="R393" s="11">
        <v>4500</v>
      </c>
      <c r="S393" s="11">
        <v>0</v>
      </c>
      <c r="T393" s="11">
        <v>0</v>
      </c>
      <c r="U393" s="11">
        <v>4500</v>
      </c>
      <c r="V393" s="11">
        <v>4500</v>
      </c>
      <c r="W393" s="11">
        <v>0</v>
      </c>
      <c r="X393" s="11" t="str">
        <f>VLOOKUP(MONTH(K393),'PLANO DISPONIBILIDADES 28-04-20'!$W$2:$X$13,2,0)</f>
        <v>MARZO</v>
      </c>
      <c r="Y393" s="11" t="str">
        <f t="shared" si="6"/>
        <v>3-1-1-03-02-05-0000-00</v>
      </c>
    </row>
    <row r="394" spans="1:25" hidden="1" x14ac:dyDescent="0.25">
      <c r="A394" s="11">
        <v>2018</v>
      </c>
      <c r="B394" s="11">
        <v>136</v>
      </c>
      <c r="C394" s="11">
        <v>1</v>
      </c>
      <c r="D394" s="1">
        <v>43101</v>
      </c>
      <c r="E394" s="1">
        <v>43465</v>
      </c>
      <c r="F394" s="1">
        <v>43465</v>
      </c>
      <c r="G394" s="11" t="s">
        <v>307</v>
      </c>
      <c r="H394" s="11" t="s">
        <v>308</v>
      </c>
      <c r="I394" s="11">
        <v>112</v>
      </c>
      <c r="J394" s="11">
        <v>87</v>
      </c>
      <c r="K394" s="1">
        <v>43164</v>
      </c>
      <c r="L394" s="11" t="s">
        <v>497</v>
      </c>
      <c r="M394" s="11">
        <v>1</v>
      </c>
      <c r="N394" s="11" t="s">
        <v>498</v>
      </c>
      <c r="O394" s="11">
        <v>7</v>
      </c>
      <c r="P394" s="1">
        <v>43164</v>
      </c>
      <c r="Q394" s="11" t="s">
        <v>523</v>
      </c>
      <c r="R394" s="11">
        <v>154700</v>
      </c>
      <c r="S394" s="11">
        <v>0</v>
      </c>
      <c r="T394" s="11">
        <v>0</v>
      </c>
      <c r="U394" s="11">
        <v>154700</v>
      </c>
      <c r="V394" s="11">
        <v>154700</v>
      </c>
      <c r="W394" s="11">
        <v>0</v>
      </c>
      <c r="X394" s="11" t="str">
        <f>VLOOKUP(MONTH(K394),'PLANO DISPONIBILIDADES 28-04-20'!$W$2:$X$13,2,0)</f>
        <v>MARZO</v>
      </c>
      <c r="Y394" s="11" t="str">
        <f t="shared" si="6"/>
        <v>3-1-1-03-02-05-0000-00</v>
      </c>
    </row>
    <row r="395" spans="1:25" hidden="1" x14ac:dyDescent="0.25">
      <c r="A395" s="11">
        <v>2018</v>
      </c>
      <c r="B395" s="11">
        <v>136</v>
      </c>
      <c r="C395" s="11">
        <v>1</v>
      </c>
      <c r="D395" s="1">
        <v>43101</v>
      </c>
      <c r="E395" s="1">
        <v>43465</v>
      </c>
      <c r="F395" s="1">
        <v>43465</v>
      </c>
      <c r="G395" s="11" t="s">
        <v>307</v>
      </c>
      <c r="H395" s="11" t="s">
        <v>308</v>
      </c>
      <c r="I395" s="11">
        <v>112</v>
      </c>
      <c r="J395" s="11">
        <v>88</v>
      </c>
      <c r="K395" s="1">
        <v>43164</v>
      </c>
      <c r="L395" s="11" t="s">
        <v>497</v>
      </c>
      <c r="M395" s="11">
        <v>1</v>
      </c>
      <c r="N395" s="11" t="s">
        <v>498</v>
      </c>
      <c r="O395" s="11">
        <v>8</v>
      </c>
      <c r="P395" s="1">
        <v>43164</v>
      </c>
      <c r="Q395" s="11" t="s">
        <v>523</v>
      </c>
      <c r="R395" s="11">
        <v>7600</v>
      </c>
      <c r="S395" s="11">
        <v>0</v>
      </c>
      <c r="T395" s="11">
        <v>0</v>
      </c>
      <c r="U395" s="11">
        <v>7600</v>
      </c>
      <c r="V395" s="11">
        <v>7600</v>
      </c>
      <c r="W395" s="11">
        <v>0</v>
      </c>
      <c r="X395" s="11" t="str">
        <f>VLOOKUP(MONTH(K395),'PLANO DISPONIBILIDADES 28-04-20'!$W$2:$X$13,2,0)</f>
        <v>MARZO</v>
      </c>
      <c r="Y395" s="11" t="str">
        <f t="shared" si="6"/>
        <v>3-1-1-03-02-05-0000-00</v>
      </c>
    </row>
    <row r="396" spans="1:25" hidden="1" x14ac:dyDescent="0.25">
      <c r="A396" s="11">
        <v>2018</v>
      </c>
      <c r="B396" s="11">
        <v>136</v>
      </c>
      <c r="C396" s="11">
        <v>1</v>
      </c>
      <c r="D396" s="1">
        <v>43101</v>
      </c>
      <c r="E396" s="1">
        <v>43465</v>
      </c>
      <c r="F396" s="1">
        <v>43465</v>
      </c>
      <c r="G396" s="11" t="s">
        <v>307</v>
      </c>
      <c r="H396" s="11" t="s">
        <v>308</v>
      </c>
      <c r="I396" s="11">
        <v>114</v>
      </c>
      <c r="J396" s="11">
        <v>89</v>
      </c>
      <c r="K396" s="1">
        <v>43165</v>
      </c>
      <c r="L396" s="11" t="s">
        <v>497</v>
      </c>
      <c r="M396" s="11">
        <v>1</v>
      </c>
      <c r="N396" s="11" t="s">
        <v>498</v>
      </c>
      <c r="O396" s="11">
        <v>9</v>
      </c>
      <c r="P396" s="1">
        <v>43165</v>
      </c>
      <c r="Q396" s="11" t="s">
        <v>536</v>
      </c>
      <c r="R396" s="11">
        <v>3826200</v>
      </c>
      <c r="S396" s="11">
        <v>0</v>
      </c>
      <c r="T396" s="11">
        <v>0</v>
      </c>
      <c r="U396" s="11">
        <v>3826200</v>
      </c>
      <c r="V396" s="11">
        <v>3826200</v>
      </c>
      <c r="W396" s="11">
        <v>0</v>
      </c>
      <c r="X396" s="11" t="str">
        <f>VLOOKUP(MONTH(K396),'PLANO DISPONIBILIDADES 28-04-20'!$W$2:$X$13,2,0)</f>
        <v>MARZO</v>
      </c>
      <c r="Y396" s="11" t="str">
        <f t="shared" si="6"/>
        <v>3-1-1-03-02-05-0000-00</v>
      </c>
    </row>
    <row r="397" spans="1:25" hidden="1" x14ac:dyDescent="0.25">
      <c r="A397" s="11">
        <v>2018</v>
      </c>
      <c r="B397" s="11">
        <v>136</v>
      </c>
      <c r="C397" s="11">
        <v>1</v>
      </c>
      <c r="D397" s="1">
        <v>43101</v>
      </c>
      <c r="E397" s="1">
        <v>43465</v>
      </c>
      <c r="F397" s="1">
        <v>43465</v>
      </c>
      <c r="G397" s="11" t="s">
        <v>307</v>
      </c>
      <c r="H397" s="11" t="s">
        <v>308</v>
      </c>
      <c r="I397" s="11">
        <v>122</v>
      </c>
      <c r="J397" s="11">
        <v>97</v>
      </c>
      <c r="K397" s="1">
        <v>43194</v>
      </c>
      <c r="L397" s="11" t="s">
        <v>497</v>
      </c>
      <c r="M397" s="11">
        <v>1</v>
      </c>
      <c r="N397" s="11" t="s">
        <v>498</v>
      </c>
      <c r="O397" s="11">
        <v>12</v>
      </c>
      <c r="P397" s="1">
        <v>43194</v>
      </c>
      <c r="Q397" s="11" t="s">
        <v>596</v>
      </c>
      <c r="R397" s="11">
        <v>3862900</v>
      </c>
      <c r="S397" s="11">
        <v>0</v>
      </c>
      <c r="T397" s="11">
        <v>0</v>
      </c>
      <c r="U397" s="11">
        <v>3862900</v>
      </c>
      <c r="V397" s="11">
        <v>3862900</v>
      </c>
      <c r="W397" s="11">
        <v>0</v>
      </c>
      <c r="X397" s="11" t="str">
        <f>VLOOKUP(MONTH(K397),'PLANO DISPONIBILIDADES 28-04-20'!$W$2:$X$13,2,0)</f>
        <v>ABRIL</v>
      </c>
      <c r="Y397" s="11" t="str">
        <f t="shared" si="6"/>
        <v>3-1-1-03-02-05-0000-00</v>
      </c>
    </row>
    <row r="398" spans="1:25" hidden="1" x14ac:dyDescent="0.25">
      <c r="A398" s="11">
        <v>2018</v>
      </c>
      <c r="B398" s="11">
        <v>136</v>
      </c>
      <c r="C398" s="11">
        <v>1</v>
      </c>
      <c r="D398" s="1">
        <v>43101</v>
      </c>
      <c r="E398" s="1">
        <v>43465</v>
      </c>
      <c r="F398" s="1">
        <v>43465</v>
      </c>
      <c r="G398" s="11" t="s">
        <v>307</v>
      </c>
      <c r="H398" s="11" t="s">
        <v>308</v>
      </c>
      <c r="I398" s="11">
        <v>128</v>
      </c>
      <c r="J398" s="11">
        <v>105</v>
      </c>
      <c r="K398" s="1">
        <v>43224</v>
      </c>
      <c r="L398" s="11" t="s">
        <v>497</v>
      </c>
      <c r="M398" s="11">
        <v>1</v>
      </c>
      <c r="N398" s="11" t="s">
        <v>498</v>
      </c>
      <c r="O398" s="11">
        <v>15</v>
      </c>
      <c r="P398" s="1">
        <v>43224</v>
      </c>
      <c r="Q398" s="11" t="s">
        <v>625</v>
      </c>
      <c r="R398" s="11">
        <v>3717200</v>
      </c>
      <c r="S398" s="11">
        <v>0</v>
      </c>
      <c r="T398" s="11">
        <v>0</v>
      </c>
      <c r="U398" s="11">
        <v>3717200</v>
      </c>
      <c r="V398" s="11">
        <v>3717200</v>
      </c>
      <c r="W398" s="11">
        <v>0</v>
      </c>
      <c r="X398" s="11" t="str">
        <f>VLOOKUP(MONTH(K398),'PLANO DISPONIBILIDADES 28-04-20'!$W$2:$X$13,2,0)</f>
        <v>MAYO</v>
      </c>
      <c r="Y398" s="11" t="str">
        <f t="shared" si="6"/>
        <v>3-1-1-03-02-05-0000-00</v>
      </c>
    </row>
    <row r="399" spans="1:25" hidden="1" x14ac:dyDescent="0.25">
      <c r="A399" s="11">
        <v>2018</v>
      </c>
      <c r="B399" s="11">
        <v>136</v>
      </c>
      <c r="C399" s="11">
        <v>1</v>
      </c>
      <c r="D399" s="1">
        <v>43101</v>
      </c>
      <c r="E399" s="1">
        <v>43465</v>
      </c>
      <c r="F399" s="1">
        <v>43465</v>
      </c>
      <c r="G399" s="11" t="s">
        <v>307</v>
      </c>
      <c r="H399" s="11" t="s">
        <v>308</v>
      </c>
      <c r="I399" s="11">
        <v>134</v>
      </c>
      <c r="J399" s="11">
        <v>116</v>
      </c>
      <c r="K399" s="1">
        <v>43256</v>
      </c>
      <c r="L399" s="11" t="s">
        <v>497</v>
      </c>
      <c r="M399" s="11">
        <v>1</v>
      </c>
      <c r="N399" s="11" t="s">
        <v>498</v>
      </c>
      <c r="O399" s="11">
        <v>19</v>
      </c>
      <c r="P399" s="1">
        <v>43256</v>
      </c>
      <c r="Q399" s="11" t="s">
        <v>658</v>
      </c>
      <c r="R399" s="11">
        <v>3755700</v>
      </c>
      <c r="S399" s="11">
        <v>0</v>
      </c>
      <c r="T399" s="11">
        <v>0</v>
      </c>
      <c r="U399" s="11">
        <v>3755700</v>
      </c>
      <c r="V399" s="11">
        <v>3755700</v>
      </c>
      <c r="W399" s="11">
        <v>0</v>
      </c>
      <c r="X399" s="11" t="str">
        <f>VLOOKUP(MONTH(K399),'PLANO DISPONIBILIDADES 28-04-20'!$W$2:$X$13,2,0)</f>
        <v>JUNIO</v>
      </c>
      <c r="Y399" s="11" t="str">
        <f t="shared" si="6"/>
        <v>3-1-1-03-02-05-0000-00</v>
      </c>
    </row>
    <row r="400" spans="1:25" hidden="1" x14ac:dyDescent="0.25">
      <c r="A400" s="11">
        <v>2018</v>
      </c>
      <c r="B400" s="11">
        <v>136</v>
      </c>
      <c r="C400" s="11">
        <v>1</v>
      </c>
      <c r="D400" s="1">
        <v>43101</v>
      </c>
      <c r="E400" s="1">
        <v>43465</v>
      </c>
      <c r="F400" s="1">
        <v>43465</v>
      </c>
      <c r="G400" s="11" t="s">
        <v>307</v>
      </c>
      <c r="H400" s="11" t="s">
        <v>308</v>
      </c>
      <c r="I400" s="11">
        <v>145</v>
      </c>
      <c r="J400" s="11">
        <v>121</v>
      </c>
      <c r="K400" s="1">
        <v>43286</v>
      </c>
      <c r="L400" s="11" t="s">
        <v>497</v>
      </c>
      <c r="M400" s="11">
        <v>1</v>
      </c>
      <c r="N400" s="11" t="s">
        <v>498</v>
      </c>
      <c r="O400" s="11">
        <v>22</v>
      </c>
      <c r="P400" s="1">
        <v>43286</v>
      </c>
      <c r="Q400" s="11" t="s">
        <v>691</v>
      </c>
      <c r="R400" s="11">
        <v>8813700</v>
      </c>
      <c r="S400" s="11">
        <v>0</v>
      </c>
      <c r="T400" s="11">
        <v>0</v>
      </c>
      <c r="U400" s="11">
        <v>8813700</v>
      </c>
      <c r="V400" s="11">
        <v>8813700</v>
      </c>
      <c r="W400" s="11">
        <v>0</v>
      </c>
      <c r="X400" s="11" t="str">
        <f>VLOOKUP(MONTH(K400),'PLANO DISPONIBILIDADES 28-04-20'!$W$2:$X$13,2,0)</f>
        <v>JULIO</v>
      </c>
      <c r="Y400" s="11" t="str">
        <f t="shared" si="6"/>
        <v>3-1-1-03-02-05-0000-00</v>
      </c>
    </row>
    <row r="401" spans="1:25" hidden="1" x14ac:dyDescent="0.25">
      <c r="A401" s="11">
        <v>2018</v>
      </c>
      <c r="B401" s="11">
        <v>136</v>
      </c>
      <c r="C401" s="11">
        <v>1</v>
      </c>
      <c r="D401" s="1">
        <v>43101</v>
      </c>
      <c r="E401" s="1">
        <v>43465</v>
      </c>
      <c r="F401" s="1">
        <v>43465</v>
      </c>
      <c r="G401" s="11" t="s">
        <v>307</v>
      </c>
      <c r="H401" s="11" t="s">
        <v>308</v>
      </c>
      <c r="I401" s="11">
        <v>159</v>
      </c>
      <c r="J401" s="11">
        <v>133</v>
      </c>
      <c r="K401" s="1">
        <v>43314</v>
      </c>
      <c r="L401" s="11" t="s">
        <v>497</v>
      </c>
      <c r="M401" s="11">
        <v>1</v>
      </c>
      <c r="N401" s="11" t="s">
        <v>498</v>
      </c>
      <c r="O401" s="11">
        <v>26</v>
      </c>
      <c r="P401" s="1">
        <v>43314</v>
      </c>
      <c r="Q401" s="11" t="s">
        <v>702</v>
      </c>
      <c r="R401" s="11">
        <v>4204200</v>
      </c>
      <c r="S401" s="11">
        <v>0</v>
      </c>
      <c r="T401" s="11">
        <v>0</v>
      </c>
      <c r="U401" s="11">
        <v>4204200</v>
      </c>
      <c r="V401" s="11">
        <v>4204200</v>
      </c>
      <c r="W401" s="11">
        <v>0</v>
      </c>
      <c r="X401" s="11" t="str">
        <f>VLOOKUP(MONTH(K401),'PLANO DISPONIBILIDADES 28-04-20'!$W$2:$X$13,2,0)</f>
        <v>AGOSTO</v>
      </c>
      <c r="Y401" s="11" t="str">
        <f t="shared" si="6"/>
        <v>3-1-1-03-02-05-0000-00</v>
      </c>
    </row>
    <row r="402" spans="1:25" hidden="1" x14ac:dyDescent="0.25">
      <c r="A402" s="11">
        <v>2018</v>
      </c>
      <c r="B402" s="11">
        <v>136</v>
      </c>
      <c r="C402" s="11">
        <v>1</v>
      </c>
      <c r="D402" s="1">
        <v>43101</v>
      </c>
      <c r="E402" s="1">
        <v>43465</v>
      </c>
      <c r="F402" s="1">
        <v>43465</v>
      </c>
      <c r="G402" s="11" t="s">
        <v>307</v>
      </c>
      <c r="H402" s="11" t="s">
        <v>308</v>
      </c>
      <c r="I402" s="11">
        <v>167</v>
      </c>
      <c r="J402" s="11">
        <v>140</v>
      </c>
      <c r="K402" s="1">
        <v>43334</v>
      </c>
      <c r="L402" s="11" t="s">
        <v>497</v>
      </c>
      <c r="M402" s="11">
        <v>1</v>
      </c>
      <c r="N402" s="11" t="s">
        <v>498</v>
      </c>
      <c r="O402" s="11">
        <v>28</v>
      </c>
      <c r="P402" s="1">
        <v>43334</v>
      </c>
      <c r="Q402" s="11" t="s">
        <v>724</v>
      </c>
      <c r="R402" s="11">
        <v>74700</v>
      </c>
      <c r="S402" s="11">
        <v>0</v>
      </c>
      <c r="T402" s="11">
        <v>0</v>
      </c>
      <c r="U402" s="11">
        <v>74700</v>
      </c>
      <c r="V402" s="11">
        <v>74700</v>
      </c>
      <c r="W402" s="11">
        <v>0</v>
      </c>
      <c r="X402" s="11" t="str">
        <f>VLOOKUP(MONTH(K402),'PLANO DISPONIBILIDADES 28-04-20'!$W$2:$X$13,2,0)</f>
        <v>AGOSTO</v>
      </c>
      <c r="Y402" s="11" t="str">
        <f t="shared" si="6"/>
        <v>3-1-1-03-02-05-0000-00</v>
      </c>
    </row>
    <row r="403" spans="1:25" hidden="1" x14ac:dyDescent="0.25">
      <c r="A403" s="11">
        <v>2018</v>
      </c>
      <c r="B403" s="11">
        <v>136</v>
      </c>
      <c r="C403" s="11">
        <v>1</v>
      </c>
      <c r="D403" s="1">
        <v>43101</v>
      </c>
      <c r="E403" s="1">
        <v>43465</v>
      </c>
      <c r="F403" s="1">
        <v>43465</v>
      </c>
      <c r="G403" s="11" t="s">
        <v>307</v>
      </c>
      <c r="H403" s="11" t="s">
        <v>308</v>
      </c>
      <c r="I403" s="11">
        <v>180</v>
      </c>
      <c r="J403" s="11">
        <v>152</v>
      </c>
      <c r="K403" s="1">
        <v>43348</v>
      </c>
      <c r="L403" s="11" t="s">
        <v>497</v>
      </c>
      <c r="M403" s="11">
        <v>1</v>
      </c>
      <c r="N403" s="11" t="s">
        <v>498</v>
      </c>
      <c r="O403" s="11">
        <v>30</v>
      </c>
      <c r="P403" s="1">
        <v>43347</v>
      </c>
      <c r="Q403" s="11" t="s">
        <v>739</v>
      </c>
      <c r="R403" s="11">
        <v>3632000</v>
      </c>
      <c r="S403" s="11">
        <v>0</v>
      </c>
      <c r="T403" s="11">
        <v>0</v>
      </c>
      <c r="U403" s="11">
        <v>3632000</v>
      </c>
      <c r="V403" s="11">
        <v>3632000</v>
      </c>
      <c r="W403" s="11">
        <v>0</v>
      </c>
      <c r="X403" s="11" t="str">
        <f>VLOOKUP(MONTH(K403),'PLANO DISPONIBILIDADES 28-04-20'!$W$2:$X$13,2,0)</f>
        <v>SEPTIEMBRE</v>
      </c>
      <c r="Y403" s="11" t="str">
        <f t="shared" si="6"/>
        <v>3-1-1-03-02-05-0000-00</v>
      </c>
    </row>
    <row r="404" spans="1:25" hidden="1" x14ac:dyDescent="0.25">
      <c r="A404" s="11">
        <v>2018</v>
      </c>
      <c r="B404" s="11">
        <v>136</v>
      </c>
      <c r="C404" s="11">
        <v>1</v>
      </c>
      <c r="D404" s="1">
        <v>43101</v>
      </c>
      <c r="E404" s="1">
        <v>43465</v>
      </c>
      <c r="F404" s="1">
        <v>43465</v>
      </c>
      <c r="G404" s="11" t="s">
        <v>307</v>
      </c>
      <c r="H404" s="11" t="s">
        <v>308</v>
      </c>
      <c r="I404" s="11">
        <v>190</v>
      </c>
      <c r="J404" s="11">
        <v>175</v>
      </c>
      <c r="K404" s="1">
        <v>43377</v>
      </c>
      <c r="L404" s="11" t="s">
        <v>497</v>
      </c>
      <c r="M404" s="11">
        <v>1</v>
      </c>
      <c r="N404" s="11" t="s">
        <v>498</v>
      </c>
      <c r="O404" s="11">
        <v>35</v>
      </c>
      <c r="P404" s="1">
        <v>43377</v>
      </c>
      <c r="Q404" s="11" t="s">
        <v>822</v>
      </c>
      <c r="R404" s="11">
        <v>4171100</v>
      </c>
      <c r="S404" s="11">
        <v>0</v>
      </c>
      <c r="T404" s="11">
        <v>0</v>
      </c>
      <c r="U404" s="11">
        <v>4171100</v>
      </c>
      <c r="V404" s="11">
        <v>4171100</v>
      </c>
      <c r="W404" s="11">
        <v>0</v>
      </c>
      <c r="X404" s="11" t="str">
        <f>VLOOKUP(MONTH(K404),'PLANO DISPONIBILIDADES 28-04-20'!$W$2:$X$13,2,0)</f>
        <v>OCTUBRE</v>
      </c>
      <c r="Y404" s="11" t="str">
        <f t="shared" si="6"/>
        <v>3-1-1-03-02-05-0000-00</v>
      </c>
    </row>
    <row r="405" spans="1:25" hidden="1" x14ac:dyDescent="0.25">
      <c r="A405" s="11">
        <v>2018</v>
      </c>
      <c r="B405" s="11">
        <v>136</v>
      </c>
      <c r="C405" s="11">
        <v>1</v>
      </c>
      <c r="D405" s="1">
        <v>43101</v>
      </c>
      <c r="E405" s="1">
        <v>43465</v>
      </c>
      <c r="F405" s="1">
        <v>43465</v>
      </c>
      <c r="G405" s="11" t="s">
        <v>307</v>
      </c>
      <c r="H405" s="11" t="s">
        <v>308</v>
      </c>
      <c r="I405" s="11">
        <v>209</v>
      </c>
      <c r="J405" s="11">
        <v>195</v>
      </c>
      <c r="K405" s="1">
        <v>43411</v>
      </c>
      <c r="L405" s="11" t="s">
        <v>497</v>
      </c>
      <c r="M405" s="11">
        <v>1</v>
      </c>
      <c r="N405" s="11" t="s">
        <v>498</v>
      </c>
      <c r="O405" s="11">
        <v>39</v>
      </c>
      <c r="P405" s="1">
        <v>43411</v>
      </c>
      <c r="Q405" s="11" t="s">
        <v>823</v>
      </c>
      <c r="R405" s="11">
        <v>3722500</v>
      </c>
      <c r="S405" s="11">
        <v>0</v>
      </c>
      <c r="T405" s="11">
        <v>0</v>
      </c>
      <c r="U405" s="11">
        <v>3722500</v>
      </c>
      <c r="V405" s="11">
        <v>3722500</v>
      </c>
      <c r="W405" s="11">
        <v>0</v>
      </c>
      <c r="X405" s="11" t="str">
        <f>VLOOKUP(MONTH(K405),'PLANO DISPONIBILIDADES 28-04-20'!$W$2:$X$13,2,0)</f>
        <v>NOVIEMBRE</v>
      </c>
      <c r="Y405" s="11" t="str">
        <f t="shared" si="6"/>
        <v>3-1-1-03-02-05-0000-00</v>
      </c>
    </row>
    <row r="406" spans="1:25" hidden="1" x14ac:dyDescent="0.25">
      <c r="A406" s="11">
        <v>2018</v>
      </c>
      <c r="B406" s="11">
        <v>136</v>
      </c>
      <c r="C406" s="11">
        <v>1</v>
      </c>
      <c r="D406" s="1">
        <v>43101</v>
      </c>
      <c r="E406" s="1">
        <v>43465</v>
      </c>
      <c r="F406" s="1">
        <v>43465</v>
      </c>
      <c r="G406" s="11" t="s">
        <v>307</v>
      </c>
      <c r="H406" s="11" t="s">
        <v>308</v>
      </c>
      <c r="I406" s="11">
        <v>212</v>
      </c>
      <c r="J406" s="11">
        <v>197</v>
      </c>
      <c r="K406" s="1">
        <v>43423</v>
      </c>
      <c r="L406" s="11" t="s">
        <v>497</v>
      </c>
      <c r="M406" s="11">
        <v>1</v>
      </c>
      <c r="N406" s="11" t="s">
        <v>498</v>
      </c>
      <c r="O406" s="11">
        <v>42</v>
      </c>
      <c r="P406" s="1">
        <v>43423</v>
      </c>
      <c r="Q406" s="11" t="s">
        <v>824</v>
      </c>
      <c r="R406" s="11">
        <v>15000</v>
      </c>
      <c r="S406" s="11">
        <v>0</v>
      </c>
      <c r="T406" s="11">
        <v>0</v>
      </c>
      <c r="U406" s="11">
        <v>15000</v>
      </c>
      <c r="V406" s="11">
        <v>15000</v>
      </c>
      <c r="W406" s="11">
        <v>0</v>
      </c>
      <c r="X406" s="11" t="str">
        <f>VLOOKUP(MONTH(K406),'PLANO DISPONIBILIDADES 28-04-20'!$W$2:$X$13,2,0)</f>
        <v>NOVIEMBRE</v>
      </c>
      <c r="Y406" s="11" t="str">
        <f t="shared" si="6"/>
        <v>3-1-1-03-02-05-0000-00</v>
      </c>
    </row>
    <row r="407" spans="1:25" hidden="1" x14ac:dyDescent="0.25">
      <c r="A407" s="11">
        <v>2018</v>
      </c>
      <c r="B407" s="11">
        <v>136</v>
      </c>
      <c r="C407" s="11">
        <v>1</v>
      </c>
      <c r="D407" s="1">
        <v>43101</v>
      </c>
      <c r="E407" s="1">
        <v>43465</v>
      </c>
      <c r="F407" s="1">
        <v>43465</v>
      </c>
      <c r="G407" s="11" t="s">
        <v>307</v>
      </c>
      <c r="H407" s="11" t="s">
        <v>308</v>
      </c>
      <c r="I407" s="11">
        <v>212</v>
      </c>
      <c r="J407" s="11">
        <v>198</v>
      </c>
      <c r="K407" s="1">
        <v>43423</v>
      </c>
      <c r="L407" s="11" t="s">
        <v>497</v>
      </c>
      <c r="M407" s="11">
        <v>1</v>
      </c>
      <c r="N407" s="11" t="s">
        <v>498</v>
      </c>
      <c r="O407" s="11">
        <v>43</v>
      </c>
      <c r="P407" s="1">
        <v>43423</v>
      </c>
      <c r="Q407" s="11" t="s">
        <v>825</v>
      </c>
      <c r="R407" s="11">
        <v>109300</v>
      </c>
      <c r="S407" s="11">
        <v>0</v>
      </c>
      <c r="T407" s="11">
        <v>0</v>
      </c>
      <c r="U407" s="11">
        <v>109300</v>
      </c>
      <c r="V407" s="11">
        <v>109300</v>
      </c>
      <c r="W407" s="11">
        <v>0</v>
      </c>
      <c r="X407" s="11" t="str">
        <f>VLOOKUP(MONTH(K407),'PLANO DISPONIBILIDADES 28-04-20'!$W$2:$X$13,2,0)</f>
        <v>NOVIEMBRE</v>
      </c>
      <c r="Y407" s="11" t="str">
        <f t="shared" si="6"/>
        <v>3-1-1-03-02-05-0000-00</v>
      </c>
    </row>
    <row r="408" spans="1:25" hidden="1" x14ac:dyDescent="0.25">
      <c r="A408" s="11">
        <v>2018</v>
      </c>
      <c r="B408" s="11">
        <v>136</v>
      </c>
      <c r="C408" s="11">
        <v>1</v>
      </c>
      <c r="D408" s="1">
        <v>43101</v>
      </c>
      <c r="E408" s="1">
        <v>43465</v>
      </c>
      <c r="F408" s="1">
        <v>43465</v>
      </c>
      <c r="G408" s="11" t="s">
        <v>307</v>
      </c>
      <c r="H408" s="11" t="s">
        <v>308</v>
      </c>
      <c r="I408" s="11">
        <v>222</v>
      </c>
      <c r="J408" s="11">
        <v>204</v>
      </c>
      <c r="K408" s="1">
        <v>43438</v>
      </c>
      <c r="L408" s="11" t="s">
        <v>497</v>
      </c>
      <c r="M408" s="11">
        <v>1</v>
      </c>
      <c r="N408" s="11" t="s">
        <v>498</v>
      </c>
      <c r="O408" s="11">
        <v>45</v>
      </c>
      <c r="P408" s="1">
        <v>43438</v>
      </c>
      <c r="Q408" s="11" t="s">
        <v>881</v>
      </c>
      <c r="R408" s="11">
        <v>3869300</v>
      </c>
      <c r="S408" s="11">
        <v>0</v>
      </c>
      <c r="T408" s="11">
        <v>0</v>
      </c>
      <c r="U408" s="11">
        <v>3869300</v>
      </c>
      <c r="V408" s="11">
        <v>3869300</v>
      </c>
      <c r="W408" s="11">
        <v>0</v>
      </c>
      <c r="X408" s="11" t="str">
        <f>VLOOKUP(MONTH(K408),'PLANO DISPONIBILIDADES 28-04-20'!$W$2:$X$13,2,0)</f>
        <v>DICIEMBRE</v>
      </c>
      <c r="Y408" s="11" t="str">
        <f t="shared" si="6"/>
        <v>3-1-1-03-02-05-0000-00</v>
      </c>
    </row>
    <row r="409" spans="1:25" hidden="1" x14ac:dyDescent="0.25">
      <c r="A409" s="11">
        <v>2018</v>
      </c>
      <c r="B409" s="11">
        <v>136</v>
      </c>
      <c r="C409" s="11">
        <v>1</v>
      </c>
      <c r="D409" s="1">
        <v>43101</v>
      </c>
      <c r="E409" s="1">
        <v>43465</v>
      </c>
      <c r="F409" s="1">
        <v>43465</v>
      </c>
      <c r="G409" s="11" t="s">
        <v>307</v>
      </c>
      <c r="H409" s="11" t="s">
        <v>308</v>
      </c>
      <c r="I409" s="11">
        <v>229</v>
      </c>
      <c r="J409" s="11">
        <v>210</v>
      </c>
      <c r="K409" s="1">
        <v>43448</v>
      </c>
      <c r="L409" s="11" t="s">
        <v>497</v>
      </c>
      <c r="M409" s="11">
        <v>1</v>
      </c>
      <c r="N409" s="11" t="s">
        <v>498</v>
      </c>
      <c r="O409" s="11">
        <v>50</v>
      </c>
      <c r="P409" s="1">
        <v>43448</v>
      </c>
      <c r="Q409" s="11" t="s">
        <v>882</v>
      </c>
      <c r="R409" s="11">
        <v>4629800</v>
      </c>
      <c r="S409" s="11">
        <v>0</v>
      </c>
      <c r="T409" s="11">
        <v>0</v>
      </c>
      <c r="U409" s="11">
        <v>4629800</v>
      </c>
      <c r="V409" s="11">
        <v>4629800</v>
      </c>
      <c r="W409" s="11">
        <v>0</v>
      </c>
      <c r="X409" s="11" t="str">
        <f>VLOOKUP(MONTH(K409),'PLANO DISPONIBILIDADES 28-04-20'!$W$2:$X$13,2,0)</f>
        <v>DICIEMBRE</v>
      </c>
      <c r="Y409" s="11" t="str">
        <f t="shared" si="6"/>
        <v>3-1-1-03-02-05-0000-00</v>
      </c>
    </row>
    <row r="410" spans="1:25" hidden="1" x14ac:dyDescent="0.25">
      <c r="A410" s="11">
        <v>2018</v>
      </c>
      <c r="B410" s="11">
        <v>136</v>
      </c>
      <c r="C410" s="11">
        <v>1</v>
      </c>
      <c r="D410" s="1">
        <v>43101</v>
      </c>
      <c r="E410" s="1">
        <v>43465</v>
      </c>
      <c r="F410" s="1">
        <v>43465</v>
      </c>
      <c r="G410" s="11" t="s">
        <v>309</v>
      </c>
      <c r="H410" s="11" t="s">
        <v>310</v>
      </c>
      <c r="I410" s="11">
        <v>107</v>
      </c>
      <c r="J410" s="11">
        <v>79</v>
      </c>
      <c r="K410" s="1">
        <v>43133</v>
      </c>
      <c r="L410" s="11" t="s">
        <v>497</v>
      </c>
      <c r="M410" s="11">
        <v>1</v>
      </c>
      <c r="N410" s="11" t="s">
        <v>498</v>
      </c>
      <c r="O410" s="11">
        <v>2</v>
      </c>
      <c r="P410" s="1">
        <v>43133</v>
      </c>
      <c r="Q410" s="11" t="s">
        <v>499</v>
      </c>
      <c r="R410" s="11">
        <v>20103900</v>
      </c>
      <c r="S410" s="11">
        <v>0</v>
      </c>
      <c r="T410" s="11">
        <v>0</v>
      </c>
      <c r="U410" s="11">
        <v>20103900</v>
      </c>
      <c r="V410" s="11">
        <v>20103900</v>
      </c>
      <c r="W410" s="11">
        <v>0</v>
      </c>
      <c r="X410" s="11" t="str">
        <f>VLOOKUP(MONTH(K410),'PLANO DISPONIBILIDADES 28-04-20'!$W$2:$X$13,2,0)</f>
        <v>FEBRERO</v>
      </c>
      <c r="Y410" s="11" t="str">
        <f t="shared" si="6"/>
        <v>3-1-1-03-02-06-0000-00</v>
      </c>
    </row>
    <row r="411" spans="1:25" hidden="1" x14ac:dyDescent="0.25">
      <c r="A411" s="11">
        <v>2018</v>
      </c>
      <c r="B411" s="11">
        <v>136</v>
      </c>
      <c r="C411" s="11">
        <v>1</v>
      </c>
      <c r="D411" s="1">
        <v>43101</v>
      </c>
      <c r="E411" s="1">
        <v>43465</v>
      </c>
      <c r="F411" s="1">
        <v>43465</v>
      </c>
      <c r="G411" s="11" t="s">
        <v>309</v>
      </c>
      <c r="H411" s="11" t="s">
        <v>310</v>
      </c>
      <c r="I411" s="11">
        <v>112</v>
      </c>
      <c r="J411" s="11">
        <v>86</v>
      </c>
      <c r="K411" s="1">
        <v>43164</v>
      </c>
      <c r="L411" s="11" t="s">
        <v>497</v>
      </c>
      <c r="M411" s="11">
        <v>1</v>
      </c>
      <c r="N411" s="11" t="s">
        <v>498</v>
      </c>
      <c r="O411" s="11">
        <v>6</v>
      </c>
      <c r="P411" s="1">
        <v>43164</v>
      </c>
      <c r="Q411" s="11" t="s">
        <v>523</v>
      </c>
      <c r="R411" s="11">
        <v>27000</v>
      </c>
      <c r="S411" s="11">
        <v>0</v>
      </c>
      <c r="T411" s="11">
        <v>0</v>
      </c>
      <c r="U411" s="11">
        <v>27000</v>
      </c>
      <c r="V411" s="11">
        <v>27000</v>
      </c>
      <c r="W411" s="11">
        <v>0</v>
      </c>
    </row>
    <row r="412" spans="1:25" hidden="1" x14ac:dyDescent="0.25">
      <c r="A412" s="11">
        <v>2018</v>
      </c>
      <c r="B412" s="11">
        <v>136</v>
      </c>
      <c r="C412" s="11">
        <v>1</v>
      </c>
      <c r="D412" s="1">
        <v>43101</v>
      </c>
      <c r="E412" s="1">
        <v>43465</v>
      </c>
      <c r="F412" s="1">
        <v>43465</v>
      </c>
      <c r="G412" s="11" t="s">
        <v>309</v>
      </c>
      <c r="H412" s="11" t="s">
        <v>310</v>
      </c>
      <c r="I412" s="11">
        <v>112</v>
      </c>
      <c r="J412" s="11">
        <v>87</v>
      </c>
      <c r="K412" s="1">
        <v>43164</v>
      </c>
      <c r="L412" s="11" t="s">
        <v>497</v>
      </c>
      <c r="M412" s="11">
        <v>1</v>
      </c>
      <c r="N412" s="11" t="s">
        <v>498</v>
      </c>
      <c r="O412" s="11">
        <v>7</v>
      </c>
      <c r="P412" s="1">
        <v>43164</v>
      </c>
      <c r="Q412" s="11" t="s">
        <v>523</v>
      </c>
      <c r="R412" s="11">
        <v>927800</v>
      </c>
      <c r="S412" s="11">
        <v>0</v>
      </c>
      <c r="T412" s="11">
        <v>0</v>
      </c>
      <c r="U412" s="11">
        <v>927800</v>
      </c>
      <c r="V412" s="11">
        <v>927800</v>
      </c>
      <c r="W412" s="11">
        <v>0</v>
      </c>
    </row>
    <row r="413" spans="1:25" hidden="1" x14ac:dyDescent="0.25">
      <c r="A413" s="11">
        <v>2018</v>
      </c>
      <c r="B413" s="11">
        <v>136</v>
      </c>
      <c r="C413" s="11">
        <v>1</v>
      </c>
      <c r="D413" s="1">
        <v>43101</v>
      </c>
      <c r="E413" s="1">
        <v>43465</v>
      </c>
      <c r="F413" s="1">
        <v>43465</v>
      </c>
      <c r="G413" s="11" t="s">
        <v>309</v>
      </c>
      <c r="H413" s="11" t="s">
        <v>310</v>
      </c>
      <c r="I413" s="11">
        <v>112</v>
      </c>
      <c r="J413" s="11">
        <v>88</v>
      </c>
      <c r="K413" s="1">
        <v>43164</v>
      </c>
      <c r="L413" s="11" t="s">
        <v>497</v>
      </c>
      <c r="M413" s="11">
        <v>1</v>
      </c>
      <c r="N413" s="11" t="s">
        <v>498</v>
      </c>
      <c r="O413" s="11">
        <v>8</v>
      </c>
      <c r="P413" s="1">
        <v>43164</v>
      </c>
      <c r="Q413" s="11" t="s">
        <v>523</v>
      </c>
      <c r="R413" s="11">
        <v>45300</v>
      </c>
      <c r="S413" s="11">
        <v>0</v>
      </c>
      <c r="T413" s="11">
        <v>0</v>
      </c>
      <c r="U413" s="11">
        <v>45300</v>
      </c>
      <c r="V413" s="11">
        <v>45300</v>
      </c>
      <c r="W413" s="11">
        <v>0</v>
      </c>
    </row>
    <row r="414" spans="1:25" s="11" customFormat="1" hidden="1" x14ac:dyDescent="0.25">
      <c r="A414" s="11">
        <v>2018</v>
      </c>
      <c r="B414" s="11">
        <v>136</v>
      </c>
      <c r="C414" s="11">
        <v>1</v>
      </c>
      <c r="D414" s="1">
        <v>43101</v>
      </c>
      <c r="E414" s="1">
        <v>43465</v>
      </c>
      <c r="F414" s="1">
        <v>43465</v>
      </c>
      <c r="G414" s="11" t="s">
        <v>309</v>
      </c>
      <c r="H414" s="11" t="s">
        <v>310</v>
      </c>
      <c r="I414" s="11">
        <v>114</v>
      </c>
      <c r="J414" s="11">
        <v>89</v>
      </c>
      <c r="K414" s="1">
        <v>43165</v>
      </c>
      <c r="L414" s="11" t="s">
        <v>497</v>
      </c>
      <c r="M414" s="11">
        <v>1</v>
      </c>
      <c r="N414" s="11" t="s">
        <v>498</v>
      </c>
      <c r="O414" s="11">
        <v>9</v>
      </c>
      <c r="P414" s="1">
        <v>43165</v>
      </c>
      <c r="Q414" s="11" t="s">
        <v>536</v>
      </c>
      <c r="R414" s="11">
        <v>22919300</v>
      </c>
      <c r="S414" s="11">
        <v>0</v>
      </c>
      <c r="T414" s="11">
        <v>0</v>
      </c>
      <c r="U414" s="11">
        <v>22919300</v>
      </c>
      <c r="V414" s="11">
        <v>22919300</v>
      </c>
      <c r="W414" s="11">
        <v>0</v>
      </c>
    </row>
    <row r="415" spans="1:25" s="11" customFormat="1" hidden="1" x14ac:dyDescent="0.25">
      <c r="A415" s="11">
        <v>2018</v>
      </c>
      <c r="B415" s="11">
        <v>136</v>
      </c>
      <c r="C415" s="11">
        <v>1</v>
      </c>
      <c r="D415" s="1">
        <v>43101</v>
      </c>
      <c r="E415" s="1">
        <v>43465</v>
      </c>
      <c r="F415" s="1">
        <v>43465</v>
      </c>
      <c r="G415" s="11" t="s">
        <v>309</v>
      </c>
      <c r="H415" s="11" t="s">
        <v>310</v>
      </c>
      <c r="I415" s="11">
        <v>122</v>
      </c>
      <c r="J415" s="11">
        <v>97</v>
      </c>
      <c r="K415" s="1">
        <v>43194</v>
      </c>
      <c r="L415" s="11" t="s">
        <v>497</v>
      </c>
      <c r="M415" s="11">
        <v>1</v>
      </c>
      <c r="N415" s="11" t="s">
        <v>498</v>
      </c>
      <c r="O415" s="11">
        <v>12</v>
      </c>
      <c r="P415" s="1">
        <v>43194</v>
      </c>
      <c r="Q415" s="11" t="s">
        <v>596</v>
      </c>
      <c r="R415" s="11">
        <v>23142300</v>
      </c>
      <c r="S415" s="11">
        <v>0</v>
      </c>
      <c r="T415" s="11">
        <v>0</v>
      </c>
      <c r="U415" s="11">
        <v>23142300</v>
      </c>
      <c r="V415" s="11">
        <v>23142300</v>
      </c>
      <c r="W415" s="11">
        <v>0</v>
      </c>
    </row>
    <row r="416" spans="1:25" s="11" customFormat="1" hidden="1" x14ac:dyDescent="0.25">
      <c r="A416" s="11">
        <v>2018</v>
      </c>
      <c r="B416" s="11">
        <v>136</v>
      </c>
      <c r="C416" s="11">
        <v>1</v>
      </c>
      <c r="D416" s="1">
        <v>43101</v>
      </c>
      <c r="E416" s="1">
        <v>43465</v>
      </c>
      <c r="F416" s="1">
        <v>43465</v>
      </c>
      <c r="G416" s="11" t="s">
        <v>309</v>
      </c>
      <c r="H416" s="11" t="s">
        <v>310</v>
      </c>
      <c r="I416" s="11">
        <v>128</v>
      </c>
      <c r="J416" s="11">
        <v>105</v>
      </c>
      <c r="K416" s="1">
        <v>43224</v>
      </c>
      <c r="L416" s="11" t="s">
        <v>497</v>
      </c>
      <c r="M416" s="11">
        <v>1</v>
      </c>
      <c r="N416" s="11" t="s">
        <v>498</v>
      </c>
      <c r="O416" s="11">
        <v>15</v>
      </c>
      <c r="P416" s="1">
        <v>43224</v>
      </c>
      <c r="Q416" s="11" t="s">
        <v>625</v>
      </c>
      <c r="R416" s="11">
        <v>22263000</v>
      </c>
      <c r="S416" s="11">
        <v>0</v>
      </c>
      <c r="T416" s="11">
        <v>0</v>
      </c>
      <c r="U416" s="11">
        <v>22263000</v>
      </c>
      <c r="V416" s="11">
        <v>22263000</v>
      </c>
      <c r="W416" s="11">
        <v>0</v>
      </c>
    </row>
    <row r="417" spans="1:23" s="11" customFormat="1" hidden="1" x14ac:dyDescent="0.25">
      <c r="A417" s="11">
        <v>2018</v>
      </c>
      <c r="B417" s="11">
        <v>136</v>
      </c>
      <c r="C417" s="11">
        <v>1</v>
      </c>
      <c r="D417" s="1">
        <v>43101</v>
      </c>
      <c r="E417" s="1">
        <v>43465</v>
      </c>
      <c r="F417" s="1">
        <v>43465</v>
      </c>
      <c r="G417" s="11" t="s">
        <v>309</v>
      </c>
      <c r="H417" s="11" t="s">
        <v>310</v>
      </c>
      <c r="I417" s="11">
        <v>134</v>
      </c>
      <c r="J417" s="11">
        <v>116</v>
      </c>
      <c r="K417" s="1">
        <v>43256</v>
      </c>
      <c r="L417" s="11" t="s">
        <v>497</v>
      </c>
      <c r="M417" s="11">
        <v>1</v>
      </c>
      <c r="N417" s="11" t="s">
        <v>498</v>
      </c>
      <c r="O417" s="11">
        <v>19</v>
      </c>
      <c r="P417" s="1">
        <v>43256</v>
      </c>
      <c r="Q417" s="11" t="s">
        <v>658</v>
      </c>
      <c r="R417" s="11">
        <v>22497200</v>
      </c>
      <c r="S417" s="11">
        <v>0</v>
      </c>
      <c r="T417" s="11">
        <v>0</v>
      </c>
      <c r="U417" s="11">
        <v>22497200</v>
      </c>
      <c r="V417" s="11">
        <v>22497200</v>
      </c>
      <c r="W417" s="11">
        <v>0</v>
      </c>
    </row>
    <row r="418" spans="1:23" s="11" customFormat="1" hidden="1" x14ac:dyDescent="0.25">
      <c r="A418" s="11">
        <v>2018</v>
      </c>
      <c r="B418" s="11">
        <v>136</v>
      </c>
      <c r="C418" s="11">
        <v>1</v>
      </c>
      <c r="D418" s="1">
        <v>43101</v>
      </c>
      <c r="E418" s="1">
        <v>43465</v>
      </c>
      <c r="F418" s="1">
        <v>43465</v>
      </c>
      <c r="G418" s="11" t="s">
        <v>309</v>
      </c>
      <c r="H418" s="11" t="s">
        <v>310</v>
      </c>
      <c r="I418" s="11">
        <v>145</v>
      </c>
      <c r="J418" s="11">
        <v>121</v>
      </c>
      <c r="K418" s="1">
        <v>43286</v>
      </c>
      <c r="L418" s="11" t="s">
        <v>497</v>
      </c>
      <c r="M418" s="11">
        <v>1</v>
      </c>
      <c r="N418" s="11" t="s">
        <v>498</v>
      </c>
      <c r="O418" s="11">
        <v>22</v>
      </c>
      <c r="P418" s="1">
        <v>43286</v>
      </c>
      <c r="Q418" s="11" t="s">
        <v>691</v>
      </c>
      <c r="R418" s="11">
        <v>52847200</v>
      </c>
      <c r="S418" s="11">
        <v>0</v>
      </c>
      <c r="T418" s="11">
        <v>0</v>
      </c>
      <c r="U418" s="11">
        <v>52847200</v>
      </c>
      <c r="V418" s="11">
        <v>52847200</v>
      </c>
      <c r="W418" s="11">
        <v>0</v>
      </c>
    </row>
    <row r="419" spans="1:23" s="11" customFormat="1" hidden="1" x14ac:dyDescent="0.25">
      <c r="A419" s="11">
        <v>2018</v>
      </c>
      <c r="B419" s="11">
        <v>136</v>
      </c>
      <c r="C419" s="11">
        <v>1</v>
      </c>
      <c r="D419" s="1">
        <v>43101</v>
      </c>
      <c r="E419" s="1">
        <v>43465</v>
      </c>
      <c r="F419" s="1">
        <v>43465</v>
      </c>
      <c r="G419" s="11" t="s">
        <v>309</v>
      </c>
      <c r="H419" s="11" t="s">
        <v>310</v>
      </c>
      <c r="I419" s="11">
        <v>159</v>
      </c>
      <c r="J419" s="11">
        <v>133</v>
      </c>
      <c r="K419" s="1">
        <v>43314</v>
      </c>
      <c r="L419" s="11" t="s">
        <v>497</v>
      </c>
      <c r="M419" s="11">
        <v>1</v>
      </c>
      <c r="N419" s="11" t="s">
        <v>498</v>
      </c>
      <c r="O419" s="11">
        <v>26</v>
      </c>
      <c r="P419" s="1">
        <v>43314</v>
      </c>
      <c r="Q419" s="11" t="s">
        <v>702</v>
      </c>
      <c r="R419" s="11">
        <v>25184800</v>
      </c>
      <c r="S419" s="11">
        <v>0</v>
      </c>
      <c r="T419" s="11">
        <v>0</v>
      </c>
      <c r="U419" s="11">
        <v>25184800</v>
      </c>
      <c r="V419" s="11">
        <v>25184800</v>
      </c>
      <c r="W419" s="11">
        <v>0</v>
      </c>
    </row>
    <row r="420" spans="1:23" s="11" customFormat="1" hidden="1" x14ac:dyDescent="0.25">
      <c r="A420" s="11">
        <v>2018</v>
      </c>
      <c r="B420" s="11">
        <v>136</v>
      </c>
      <c r="C420" s="11">
        <v>1</v>
      </c>
      <c r="D420" s="1">
        <v>43101</v>
      </c>
      <c r="E420" s="1">
        <v>43465</v>
      </c>
      <c r="F420" s="1">
        <v>43465</v>
      </c>
      <c r="G420" s="11" t="s">
        <v>309</v>
      </c>
      <c r="H420" s="11" t="s">
        <v>310</v>
      </c>
      <c r="I420" s="11">
        <v>167</v>
      </c>
      <c r="J420" s="11">
        <v>140</v>
      </c>
      <c r="K420" s="1">
        <v>43334</v>
      </c>
      <c r="L420" s="11" t="s">
        <v>497</v>
      </c>
      <c r="M420" s="11">
        <v>1</v>
      </c>
      <c r="N420" s="11" t="s">
        <v>498</v>
      </c>
      <c r="O420" s="11">
        <v>28</v>
      </c>
      <c r="P420" s="1">
        <v>43334</v>
      </c>
      <c r="Q420" s="11" t="s">
        <v>724</v>
      </c>
      <c r="R420" s="11">
        <v>448200</v>
      </c>
      <c r="S420" s="11">
        <v>0</v>
      </c>
      <c r="T420" s="11">
        <v>0</v>
      </c>
      <c r="U420" s="11">
        <v>448200</v>
      </c>
      <c r="V420" s="11">
        <v>448200</v>
      </c>
      <c r="W420" s="11">
        <v>0</v>
      </c>
    </row>
    <row r="421" spans="1:23" s="11" customFormat="1" hidden="1" x14ac:dyDescent="0.25">
      <c r="A421" s="11">
        <v>2018</v>
      </c>
      <c r="B421" s="11">
        <v>136</v>
      </c>
      <c r="C421" s="11">
        <v>1</v>
      </c>
      <c r="D421" s="1">
        <v>43101</v>
      </c>
      <c r="E421" s="1">
        <v>43465</v>
      </c>
      <c r="F421" s="1">
        <v>43465</v>
      </c>
      <c r="G421" s="11" t="s">
        <v>309</v>
      </c>
      <c r="H421" s="11" t="s">
        <v>310</v>
      </c>
      <c r="I421" s="11">
        <v>180</v>
      </c>
      <c r="J421" s="11">
        <v>152</v>
      </c>
      <c r="K421" s="1">
        <v>43348</v>
      </c>
      <c r="L421" s="11" t="s">
        <v>497</v>
      </c>
      <c r="M421" s="11">
        <v>1</v>
      </c>
      <c r="N421" s="11" t="s">
        <v>498</v>
      </c>
      <c r="O421" s="11">
        <v>30</v>
      </c>
      <c r="P421" s="1">
        <v>43347</v>
      </c>
      <c r="Q421" s="11" t="s">
        <v>739</v>
      </c>
      <c r="R421" s="11">
        <v>21754100</v>
      </c>
      <c r="S421" s="11">
        <v>0</v>
      </c>
      <c r="T421" s="11">
        <v>0</v>
      </c>
      <c r="U421" s="11">
        <v>21754100</v>
      </c>
      <c r="V421" s="11">
        <v>21754100</v>
      </c>
      <c r="W421" s="11">
        <v>0</v>
      </c>
    </row>
    <row r="422" spans="1:23" s="11" customFormat="1" hidden="1" x14ac:dyDescent="0.25">
      <c r="A422" s="11">
        <v>2018</v>
      </c>
      <c r="B422" s="11">
        <v>136</v>
      </c>
      <c r="C422" s="11">
        <v>1</v>
      </c>
      <c r="D422" s="1">
        <v>43101</v>
      </c>
      <c r="E422" s="1">
        <v>43465</v>
      </c>
      <c r="F422" s="1">
        <v>43465</v>
      </c>
      <c r="G422" s="11" t="s">
        <v>309</v>
      </c>
      <c r="H422" s="11" t="s">
        <v>310</v>
      </c>
      <c r="I422" s="11">
        <v>190</v>
      </c>
      <c r="J422" s="11">
        <v>175</v>
      </c>
      <c r="K422" s="1">
        <v>43377</v>
      </c>
      <c r="L422" s="11" t="s">
        <v>497</v>
      </c>
      <c r="M422" s="11">
        <v>1</v>
      </c>
      <c r="N422" s="11" t="s">
        <v>498</v>
      </c>
      <c r="O422" s="11">
        <v>35</v>
      </c>
      <c r="P422" s="1">
        <v>43377</v>
      </c>
      <c r="Q422" s="11" t="s">
        <v>822</v>
      </c>
      <c r="R422" s="11">
        <v>24988600</v>
      </c>
      <c r="S422" s="11">
        <v>0</v>
      </c>
      <c r="T422" s="11">
        <v>0</v>
      </c>
      <c r="U422" s="11">
        <v>24988600</v>
      </c>
      <c r="V422" s="11">
        <v>24988600</v>
      </c>
      <c r="W422" s="11">
        <v>0</v>
      </c>
    </row>
    <row r="423" spans="1:23" s="11" customFormat="1" hidden="1" x14ac:dyDescent="0.25">
      <c r="A423" s="11">
        <v>2018</v>
      </c>
      <c r="B423" s="11">
        <v>136</v>
      </c>
      <c r="C423" s="11">
        <v>1</v>
      </c>
      <c r="D423" s="1">
        <v>43101</v>
      </c>
      <c r="E423" s="1">
        <v>43465</v>
      </c>
      <c r="F423" s="1">
        <v>43465</v>
      </c>
      <c r="G423" s="11" t="s">
        <v>309</v>
      </c>
      <c r="H423" s="11" t="s">
        <v>310</v>
      </c>
      <c r="I423" s="11">
        <v>209</v>
      </c>
      <c r="J423" s="11">
        <v>195</v>
      </c>
      <c r="K423" s="1">
        <v>43411</v>
      </c>
      <c r="L423" s="11" t="s">
        <v>497</v>
      </c>
      <c r="M423" s="11">
        <v>1</v>
      </c>
      <c r="N423" s="11" t="s">
        <v>498</v>
      </c>
      <c r="O423" s="11">
        <v>39</v>
      </c>
      <c r="P423" s="1">
        <v>43411</v>
      </c>
      <c r="Q423" s="11" t="s">
        <v>823</v>
      </c>
      <c r="R423" s="11">
        <v>22299200</v>
      </c>
      <c r="S423" s="11">
        <v>0</v>
      </c>
      <c r="T423" s="11">
        <v>0</v>
      </c>
      <c r="U423" s="11">
        <v>22299200</v>
      </c>
      <c r="V423" s="11">
        <v>22299200</v>
      </c>
      <c r="W423" s="11">
        <v>0</v>
      </c>
    </row>
    <row r="424" spans="1:23" s="11" customFormat="1" hidden="1" x14ac:dyDescent="0.25">
      <c r="A424" s="11">
        <v>2018</v>
      </c>
      <c r="B424" s="11">
        <v>136</v>
      </c>
      <c r="C424" s="11">
        <v>1</v>
      </c>
      <c r="D424" s="1">
        <v>43101</v>
      </c>
      <c r="E424" s="1">
        <v>43465</v>
      </c>
      <c r="F424" s="1">
        <v>43465</v>
      </c>
      <c r="G424" s="11" t="s">
        <v>309</v>
      </c>
      <c r="H424" s="11" t="s">
        <v>310</v>
      </c>
      <c r="I424" s="11">
        <v>212</v>
      </c>
      <c r="J424" s="11">
        <v>197</v>
      </c>
      <c r="K424" s="1">
        <v>43423</v>
      </c>
      <c r="L424" s="11" t="s">
        <v>497</v>
      </c>
      <c r="M424" s="11">
        <v>1</v>
      </c>
      <c r="N424" s="11" t="s">
        <v>498</v>
      </c>
      <c r="O424" s="11">
        <v>42</v>
      </c>
      <c r="P424" s="1">
        <v>43423</v>
      </c>
      <c r="Q424" s="11" t="s">
        <v>824</v>
      </c>
      <c r="R424" s="11">
        <v>90100</v>
      </c>
      <c r="S424" s="11">
        <v>0</v>
      </c>
      <c r="T424" s="11">
        <v>0</v>
      </c>
      <c r="U424" s="11">
        <v>90100</v>
      </c>
      <c r="V424" s="11">
        <v>90100</v>
      </c>
      <c r="W424" s="11">
        <v>0</v>
      </c>
    </row>
    <row r="425" spans="1:23" s="11" customFormat="1" hidden="1" x14ac:dyDescent="0.25">
      <c r="A425" s="11">
        <v>2018</v>
      </c>
      <c r="B425" s="11">
        <v>136</v>
      </c>
      <c r="C425" s="11">
        <v>1</v>
      </c>
      <c r="D425" s="1">
        <v>43101</v>
      </c>
      <c r="E425" s="1">
        <v>43465</v>
      </c>
      <c r="F425" s="1">
        <v>43465</v>
      </c>
      <c r="G425" s="11" t="s">
        <v>309</v>
      </c>
      <c r="H425" s="11" t="s">
        <v>310</v>
      </c>
      <c r="I425" s="11">
        <v>212</v>
      </c>
      <c r="J425" s="11">
        <v>198</v>
      </c>
      <c r="K425" s="1">
        <v>43423</v>
      </c>
      <c r="L425" s="11" t="s">
        <v>497</v>
      </c>
      <c r="M425" s="11">
        <v>1</v>
      </c>
      <c r="N425" s="11" t="s">
        <v>498</v>
      </c>
      <c r="O425" s="11">
        <v>43</v>
      </c>
      <c r="P425" s="1">
        <v>43423</v>
      </c>
      <c r="Q425" s="11" t="s">
        <v>825</v>
      </c>
      <c r="R425" s="11">
        <v>655800</v>
      </c>
      <c r="S425" s="11">
        <v>0</v>
      </c>
      <c r="T425" s="11">
        <v>0</v>
      </c>
      <c r="U425" s="11">
        <v>655800</v>
      </c>
      <c r="V425" s="11">
        <v>655800</v>
      </c>
      <c r="W425" s="11">
        <v>0</v>
      </c>
    </row>
    <row r="426" spans="1:23" s="11" customFormat="1" hidden="1" x14ac:dyDescent="0.25">
      <c r="A426" s="11">
        <v>2018</v>
      </c>
      <c r="B426" s="11">
        <v>136</v>
      </c>
      <c r="C426" s="11">
        <v>1</v>
      </c>
      <c r="D426" s="1">
        <v>43101</v>
      </c>
      <c r="E426" s="1">
        <v>43465</v>
      </c>
      <c r="F426" s="1">
        <v>43465</v>
      </c>
      <c r="G426" s="11" t="s">
        <v>309</v>
      </c>
      <c r="H426" s="11" t="s">
        <v>310</v>
      </c>
      <c r="I426" s="11">
        <v>222</v>
      </c>
      <c r="J426" s="11">
        <v>204</v>
      </c>
      <c r="K426" s="1">
        <v>43438</v>
      </c>
      <c r="L426" s="11" t="s">
        <v>497</v>
      </c>
      <c r="M426" s="11">
        <v>1</v>
      </c>
      <c r="N426" s="11" t="s">
        <v>498</v>
      </c>
      <c r="O426" s="11">
        <v>45</v>
      </c>
      <c r="P426" s="1">
        <v>43438</v>
      </c>
      <c r="Q426" s="11" t="s">
        <v>881</v>
      </c>
      <c r="R426" s="11">
        <v>23176000</v>
      </c>
      <c r="S426" s="11">
        <v>0</v>
      </c>
      <c r="T426" s="11">
        <v>0</v>
      </c>
      <c r="U426" s="11">
        <v>23176000</v>
      </c>
      <c r="V426" s="11">
        <v>23176000</v>
      </c>
      <c r="W426" s="11">
        <v>0</v>
      </c>
    </row>
    <row r="427" spans="1:23" s="11" customFormat="1" hidden="1" x14ac:dyDescent="0.25">
      <c r="A427" s="11">
        <v>2018</v>
      </c>
      <c r="B427" s="11">
        <v>136</v>
      </c>
      <c r="C427" s="11">
        <v>1</v>
      </c>
      <c r="D427" s="1">
        <v>43101</v>
      </c>
      <c r="E427" s="1">
        <v>43465</v>
      </c>
      <c r="F427" s="1">
        <v>43465</v>
      </c>
      <c r="G427" s="11" t="s">
        <v>309</v>
      </c>
      <c r="H427" s="11" t="s">
        <v>310</v>
      </c>
      <c r="I427" s="11">
        <v>229</v>
      </c>
      <c r="J427" s="11">
        <v>210</v>
      </c>
      <c r="K427" s="1">
        <v>43448</v>
      </c>
      <c r="L427" s="11" t="s">
        <v>497</v>
      </c>
      <c r="M427" s="11">
        <v>1</v>
      </c>
      <c r="N427" s="11" t="s">
        <v>498</v>
      </c>
      <c r="O427" s="11">
        <v>50</v>
      </c>
      <c r="P427" s="1">
        <v>43448</v>
      </c>
      <c r="Q427" s="11" t="s">
        <v>882</v>
      </c>
      <c r="R427" s="11">
        <v>27742400</v>
      </c>
      <c r="S427" s="11">
        <v>0</v>
      </c>
      <c r="T427" s="11">
        <v>0</v>
      </c>
      <c r="U427" s="11">
        <v>27742400</v>
      </c>
      <c r="V427" s="11">
        <v>27742400</v>
      </c>
      <c r="W427" s="11">
        <v>0</v>
      </c>
    </row>
    <row r="428" spans="1:23" s="11" customFormat="1" hidden="1" x14ac:dyDescent="0.25">
      <c r="A428" s="11">
        <v>2018</v>
      </c>
      <c r="B428" s="11">
        <v>136</v>
      </c>
      <c r="C428" s="11">
        <v>1</v>
      </c>
      <c r="D428" s="1">
        <v>43101</v>
      </c>
      <c r="E428" s="1">
        <v>43465</v>
      </c>
      <c r="F428" s="1">
        <v>43465</v>
      </c>
      <c r="G428" s="11" t="s">
        <v>311</v>
      </c>
      <c r="H428" s="11" t="s">
        <v>312</v>
      </c>
      <c r="I428" s="11">
        <v>107</v>
      </c>
      <c r="J428" s="11">
        <v>79</v>
      </c>
      <c r="K428" s="1">
        <v>43133</v>
      </c>
      <c r="L428" s="11" t="s">
        <v>497</v>
      </c>
      <c r="M428" s="11">
        <v>1</v>
      </c>
      <c r="N428" s="11" t="s">
        <v>498</v>
      </c>
      <c r="O428" s="11">
        <v>2</v>
      </c>
      <c r="P428" s="1">
        <v>43133</v>
      </c>
      <c r="Q428" s="11" t="s">
        <v>499</v>
      </c>
      <c r="R428" s="11">
        <v>3357100</v>
      </c>
      <c r="S428" s="11">
        <v>0</v>
      </c>
      <c r="T428" s="11">
        <v>0</v>
      </c>
      <c r="U428" s="11">
        <v>3357100</v>
      </c>
      <c r="V428" s="11">
        <v>3357100</v>
      </c>
      <c r="W428" s="11">
        <v>0</v>
      </c>
    </row>
    <row r="429" spans="1:23" s="11" customFormat="1" hidden="1" x14ac:dyDescent="0.25">
      <c r="A429" s="11">
        <v>2018</v>
      </c>
      <c r="B429" s="11">
        <v>136</v>
      </c>
      <c r="C429" s="11">
        <v>1</v>
      </c>
      <c r="D429" s="1">
        <v>43101</v>
      </c>
      <c r="E429" s="1">
        <v>43465</v>
      </c>
      <c r="F429" s="1">
        <v>43465</v>
      </c>
      <c r="G429" s="11" t="s">
        <v>311</v>
      </c>
      <c r="H429" s="11" t="s">
        <v>312</v>
      </c>
      <c r="I429" s="11">
        <v>112</v>
      </c>
      <c r="J429" s="11">
        <v>86</v>
      </c>
      <c r="K429" s="1">
        <v>43164</v>
      </c>
      <c r="L429" s="11" t="s">
        <v>497</v>
      </c>
      <c r="M429" s="11">
        <v>1</v>
      </c>
      <c r="N429" s="11" t="s">
        <v>498</v>
      </c>
      <c r="O429" s="11">
        <v>6</v>
      </c>
      <c r="P429" s="1">
        <v>43164</v>
      </c>
      <c r="Q429" s="11" t="s">
        <v>523</v>
      </c>
      <c r="R429" s="11">
        <v>4500</v>
      </c>
      <c r="S429" s="11">
        <v>0</v>
      </c>
      <c r="T429" s="11">
        <v>0</v>
      </c>
      <c r="U429" s="11">
        <v>4500</v>
      </c>
      <c r="V429" s="11">
        <v>4500</v>
      </c>
      <c r="W429" s="11">
        <v>0</v>
      </c>
    </row>
    <row r="430" spans="1:23" s="11" customFormat="1" hidden="1" x14ac:dyDescent="0.25">
      <c r="A430" s="11">
        <v>2018</v>
      </c>
      <c r="B430" s="11">
        <v>136</v>
      </c>
      <c r="C430" s="11">
        <v>1</v>
      </c>
      <c r="D430" s="1">
        <v>43101</v>
      </c>
      <c r="E430" s="1">
        <v>43465</v>
      </c>
      <c r="F430" s="1">
        <v>43465</v>
      </c>
      <c r="G430" s="11" t="s">
        <v>311</v>
      </c>
      <c r="H430" s="11" t="s">
        <v>312</v>
      </c>
      <c r="I430" s="11">
        <v>112</v>
      </c>
      <c r="J430" s="11">
        <v>87</v>
      </c>
      <c r="K430" s="1">
        <v>43164</v>
      </c>
      <c r="L430" s="11" t="s">
        <v>497</v>
      </c>
      <c r="M430" s="11">
        <v>1</v>
      </c>
      <c r="N430" s="11" t="s">
        <v>498</v>
      </c>
      <c r="O430" s="11">
        <v>7</v>
      </c>
      <c r="P430" s="1">
        <v>43164</v>
      </c>
      <c r="Q430" s="11" t="s">
        <v>523</v>
      </c>
      <c r="R430" s="11">
        <v>154700</v>
      </c>
      <c r="S430" s="11">
        <v>0</v>
      </c>
      <c r="T430" s="11">
        <v>0</v>
      </c>
      <c r="U430" s="11">
        <v>154700</v>
      </c>
      <c r="V430" s="11">
        <v>154700</v>
      </c>
      <c r="W430" s="11">
        <v>0</v>
      </c>
    </row>
    <row r="431" spans="1:23" s="11" customFormat="1" hidden="1" x14ac:dyDescent="0.25">
      <c r="A431" s="11">
        <v>2018</v>
      </c>
      <c r="B431" s="11">
        <v>136</v>
      </c>
      <c r="C431" s="11">
        <v>1</v>
      </c>
      <c r="D431" s="1">
        <v>43101</v>
      </c>
      <c r="E431" s="1">
        <v>43465</v>
      </c>
      <c r="F431" s="1">
        <v>43465</v>
      </c>
      <c r="G431" s="11" t="s">
        <v>311</v>
      </c>
      <c r="H431" s="11" t="s">
        <v>312</v>
      </c>
      <c r="I431" s="11">
        <v>112</v>
      </c>
      <c r="J431" s="11">
        <v>88</v>
      </c>
      <c r="K431" s="1">
        <v>43164</v>
      </c>
      <c r="L431" s="11" t="s">
        <v>497</v>
      </c>
      <c r="M431" s="11">
        <v>1</v>
      </c>
      <c r="N431" s="11" t="s">
        <v>498</v>
      </c>
      <c r="O431" s="11">
        <v>8</v>
      </c>
      <c r="P431" s="1">
        <v>43164</v>
      </c>
      <c r="Q431" s="11" t="s">
        <v>523</v>
      </c>
      <c r="R431" s="11">
        <v>7600</v>
      </c>
      <c r="S431" s="11">
        <v>0</v>
      </c>
      <c r="T431" s="11">
        <v>0</v>
      </c>
      <c r="U431" s="11">
        <v>7600</v>
      </c>
      <c r="V431" s="11">
        <v>7600</v>
      </c>
      <c r="W431" s="11">
        <v>0</v>
      </c>
    </row>
    <row r="432" spans="1:23" s="11" customFormat="1" hidden="1" x14ac:dyDescent="0.25">
      <c r="A432" s="11">
        <v>2018</v>
      </c>
      <c r="B432" s="11">
        <v>136</v>
      </c>
      <c r="C432" s="11">
        <v>1</v>
      </c>
      <c r="D432" s="1">
        <v>43101</v>
      </c>
      <c r="E432" s="1">
        <v>43465</v>
      </c>
      <c r="F432" s="1">
        <v>43465</v>
      </c>
      <c r="G432" s="11" t="s">
        <v>311</v>
      </c>
      <c r="H432" s="11" t="s">
        <v>312</v>
      </c>
      <c r="I432" s="11">
        <v>114</v>
      </c>
      <c r="J432" s="11">
        <v>89</v>
      </c>
      <c r="K432" s="1">
        <v>43165</v>
      </c>
      <c r="L432" s="11" t="s">
        <v>497</v>
      </c>
      <c r="M432" s="11">
        <v>1</v>
      </c>
      <c r="N432" s="11" t="s">
        <v>498</v>
      </c>
      <c r="O432" s="11">
        <v>9</v>
      </c>
      <c r="P432" s="1">
        <v>43165</v>
      </c>
      <c r="Q432" s="11" t="s">
        <v>536</v>
      </c>
      <c r="R432" s="11">
        <v>3826200</v>
      </c>
      <c r="S432" s="11">
        <v>0</v>
      </c>
      <c r="T432" s="11">
        <v>0</v>
      </c>
      <c r="U432" s="11">
        <v>3826200</v>
      </c>
      <c r="V432" s="11">
        <v>3826200</v>
      </c>
      <c r="W432" s="11">
        <v>0</v>
      </c>
    </row>
    <row r="433" spans="1:23" s="11" customFormat="1" hidden="1" x14ac:dyDescent="0.25">
      <c r="A433" s="11">
        <v>2018</v>
      </c>
      <c r="B433" s="11">
        <v>136</v>
      </c>
      <c r="C433" s="11">
        <v>1</v>
      </c>
      <c r="D433" s="1">
        <v>43101</v>
      </c>
      <c r="E433" s="1">
        <v>43465</v>
      </c>
      <c r="F433" s="1">
        <v>43465</v>
      </c>
      <c r="G433" s="11" t="s">
        <v>311</v>
      </c>
      <c r="H433" s="11" t="s">
        <v>312</v>
      </c>
      <c r="I433" s="11">
        <v>122</v>
      </c>
      <c r="J433" s="11">
        <v>97</v>
      </c>
      <c r="K433" s="1">
        <v>43194</v>
      </c>
      <c r="L433" s="11" t="s">
        <v>497</v>
      </c>
      <c r="M433" s="11">
        <v>1</v>
      </c>
      <c r="N433" s="11" t="s">
        <v>498</v>
      </c>
      <c r="O433" s="11">
        <v>12</v>
      </c>
      <c r="P433" s="1">
        <v>43194</v>
      </c>
      <c r="Q433" s="11" t="s">
        <v>596</v>
      </c>
      <c r="R433" s="11">
        <v>3862900</v>
      </c>
      <c r="S433" s="11">
        <v>0</v>
      </c>
      <c r="T433" s="11">
        <v>0</v>
      </c>
      <c r="U433" s="11">
        <v>3862900</v>
      </c>
      <c r="V433" s="11">
        <v>3862900</v>
      </c>
      <c r="W433" s="11">
        <v>0</v>
      </c>
    </row>
    <row r="434" spans="1:23" s="11" customFormat="1" hidden="1" x14ac:dyDescent="0.25">
      <c r="A434" s="11">
        <v>2018</v>
      </c>
      <c r="B434" s="11">
        <v>136</v>
      </c>
      <c r="C434" s="11">
        <v>1</v>
      </c>
      <c r="D434" s="1">
        <v>43101</v>
      </c>
      <c r="E434" s="1">
        <v>43465</v>
      </c>
      <c r="F434" s="1">
        <v>43465</v>
      </c>
      <c r="G434" s="11" t="s">
        <v>311</v>
      </c>
      <c r="H434" s="11" t="s">
        <v>312</v>
      </c>
      <c r="I434" s="11">
        <v>128</v>
      </c>
      <c r="J434" s="11">
        <v>105</v>
      </c>
      <c r="K434" s="1">
        <v>43224</v>
      </c>
      <c r="L434" s="11" t="s">
        <v>497</v>
      </c>
      <c r="M434" s="11">
        <v>1</v>
      </c>
      <c r="N434" s="11" t="s">
        <v>498</v>
      </c>
      <c r="O434" s="11">
        <v>15</v>
      </c>
      <c r="P434" s="1">
        <v>43224</v>
      </c>
      <c r="Q434" s="11" t="s">
        <v>625</v>
      </c>
      <c r="R434" s="11">
        <v>3717200</v>
      </c>
      <c r="S434" s="11">
        <v>0</v>
      </c>
      <c r="T434" s="11">
        <v>0</v>
      </c>
      <c r="U434" s="11">
        <v>3717200</v>
      </c>
      <c r="V434" s="11">
        <v>3717200</v>
      </c>
      <c r="W434" s="11">
        <v>0</v>
      </c>
    </row>
    <row r="435" spans="1:23" s="11" customFormat="1" hidden="1" x14ac:dyDescent="0.25">
      <c r="A435" s="11">
        <v>2018</v>
      </c>
      <c r="B435" s="11">
        <v>136</v>
      </c>
      <c r="C435" s="11">
        <v>1</v>
      </c>
      <c r="D435" s="1">
        <v>43101</v>
      </c>
      <c r="E435" s="1">
        <v>43465</v>
      </c>
      <c r="F435" s="1">
        <v>43465</v>
      </c>
      <c r="G435" s="11" t="s">
        <v>311</v>
      </c>
      <c r="H435" s="11" t="s">
        <v>312</v>
      </c>
      <c r="I435" s="11">
        <v>134</v>
      </c>
      <c r="J435" s="11">
        <v>116</v>
      </c>
      <c r="K435" s="1">
        <v>43256</v>
      </c>
      <c r="L435" s="11" t="s">
        <v>497</v>
      </c>
      <c r="M435" s="11">
        <v>1</v>
      </c>
      <c r="N435" s="11" t="s">
        <v>498</v>
      </c>
      <c r="O435" s="11">
        <v>19</v>
      </c>
      <c r="P435" s="1">
        <v>43256</v>
      </c>
      <c r="Q435" s="11" t="s">
        <v>658</v>
      </c>
      <c r="R435" s="11">
        <v>3755700</v>
      </c>
      <c r="S435" s="11">
        <v>0</v>
      </c>
      <c r="T435" s="11">
        <v>0</v>
      </c>
      <c r="U435" s="11">
        <v>3755700</v>
      </c>
      <c r="V435" s="11">
        <v>3755700</v>
      </c>
      <c r="W435" s="11">
        <v>0</v>
      </c>
    </row>
    <row r="436" spans="1:23" s="11" customFormat="1" hidden="1" x14ac:dyDescent="0.25">
      <c r="A436" s="11">
        <v>2018</v>
      </c>
      <c r="B436" s="11">
        <v>136</v>
      </c>
      <c r="C436" s="11">
        <v>1</v>
      </c>
      <c r="D436" s="1">
        <v>43101</v>
      </c>
      <c r="E436" s="1">
        <v>43465</v>
      </c>
      <c r="F436" s="1">
        <v>43465</v>
      </c>
      <c r="G436" s="11" t="s">
        <v>311</v>
      </c>
      <c r="H436" s="11" t="s">
        <v>312</v>
      </c>
      <c r="I436" s="11">
        <v>145</v>
      </c>
      <c r="J436" s="11">
        <v>121</v>
      </c>
      <c r="K436" s="1">
        <v>43286</v>
      </c>
      <c r="L436" s="11" t="s">
        <v>497</v>
      </c>
      <c r="M436" s="11">
        <v>1</v>
      </c>
      <c r="N436" s="11" t="s">
        <v>498</v>
      </c>
      <c r="O436" s="11">
        <v>22</v>
      </c>
      <c r="P436" s="1">
        <v>43286</v>
      </c>
      <c r="Q436" s="11" t="s">
        <v>691</v>
      </c>
      <c r="R436" s="11">
        <v>8813700</v>
      </c>
      <c r="S436" s="11">
        <v>0</v>
      </c>
      <c r="T436" s="11">
        <v>0</v>
      </c>
      <c r="U436" s="11">
        <v>8813700</v>
      </c>
      <c r="V436" s="11">
        <v>8813700</v>
      </c>
      <c r="W436" s="11">
        <v>0</v>
      </c>
    </row>
    <row r="437" spans="1:23" s="11" customFormat="1" hidden="1" x14ac:dyDescent="0.25">
      <c r="A437" s="11">
        <v>2018</v>
      </c>
      <c r="B437" s="11">
        <v>136</v>
      </c>
      <c r="C437" s="11">
        <v>1</v>
      </c>
      <c r="D437" s="1">
        <v>43101</v>
      </c>
      <c r="E437" s="1">
        <v>43465</v>
      </c>
      <c r="F437" s="1">
        <v>43465</v>
      </c>
      <c r="G437" s="11" t="s">
        <v>311</v>
      </c>
      <c r="H437" s="11" t="s">
        <v>312</v>
      </c>
      <c r="I437" s="11">
        <v>159</v>
      </c>
      <c r="J437" s="11">
        <v>133</v>
      </c>
      <c r="K437" s="1">
        <v>43314</v>
      </c>
      <c r="L437" s="11" t="s">
        <v>497</v>
      </c>
      <c r="M437" s="11">
        <v>1</v>
      </c>
      <c r="N437" s="11" t="s">
        <v>498</v>
      </c>
      <c r="O437" s="11">
        <v>26</v>
      </c>
      <c r="P437" s="1">
        <v>43314</v>
      </c>
      <c r="Q437" s="11" t="s">
        <v>702</v>
      </c>
      <c r="R437" s="11">
        <v>4204200</v>
      </c>
      <c r="S437" s="11">
        <v>0</v>
      </c>
      <c r="T437" s="11">
        <v>0</v>
      </c>
      <c r="U437" s="11">
        <v>4204200</v>
      </c>
      <c r="V437" s="11">
        <v>4204200</v>
      </c>
      <c r="W437" s="11">
        <v>0</v>
      </c>
    </row>
    <row r="438" spans="1:23" s="11" customFormat="1" hidden="1" x14ac:dyDescent="0.25">
      <c r="A438" s="11">
        <v>2018</v>
      </c>
      <c r="B438" s="11">
        <v>136</v>
      </c>
      <c r="C438" s="11">
        <v>1</v>
      </c>
      <c r="D438" s="1">
        <v>43101</v>
      </c>
      <c r="E438" s="1">
        <v>43465</v>
      </c>
      <c r="F438" s="1">
        <v>43465</v>
      </c>
      <c r="G438" s="11" t="s">
        <v>311</v>
      </c>
      <c r="H438" s="11" t="s">
        <v>312</v>
      </c>
      <c r="I438" s="11">
        <v>167</v>
      </c>
      <c r="J438" s="11">
        <v>140</v>
      </c>
      <c r="K438" s="1">
        <v>43334</v>
      </c>
      <c r="L438" s="11" t="s">
        <v>497</v>
      </c>
      <c r="M438" s="11">
        <v>1</v>
      </c>
      <c r="N438" s="11" t="s">
        <v>498</v>
      </c>
      <c r="O438" s="11">
        <v>28</v>
      </c>
      <c r="P438" s="1">
        <v>43334</v>
      </c>
      <c r="Q438" s="11" t="s">
        <v>724</v>
      </c>
      <c r="R438" s="11">
        <v>74700</v>
      </c>
      <c r="S438" s="11">
        <v>0</v>
      </c>
      <c r="T438" s="11">
        <v>0</v>
      </c>
      <c r="U438" s="11">
        <v>74700</v>
      </c>
      <c r="V438" s="11">
        <v>74700</v>
      </c>
      <c r="W438" s="11">
        <v>0</v>
      </c>
    </row>
    <row r="439" spans="1:23" s="11" customFormat="1" hidden="1" x14ac:dyDescent="0.25">
      <c r="A439" s="11">
        <v>2018</v>
      </c>
      <c r="B439" s="11">
        <v>136</v>
      </c>
      <c r="C439" s="11">
        <v>1</v>
      </c>
      <c r="D439" s="1">
        <v>43101</v>
      </c>
      <c r="E439" s="1">
        <v>43465</v>
      </c>
      <c r="F439" s="1">
        <v>43465</v>
      </c>
      <c r="G439" s="11" t="s">
        <v>311</v>
      </c>
      <c r="H439" s="11" t="s">
        <v>312</v>
      </c>
      <c r="I439" s="11">
        <v>180</v>
      </c>
      <c r="J439" s="11">
        <v>152</v>
      </c>
      <c r="K439" s="1">
        <v>43348</v>
      </c>
      <c r="L439" s="11" t="s">
        <v>497</v>
      </c>
      <c r="M439" s="11">
        <v>1</v>
      </c>
      <c r="N439" s="11" t="s">
        <v>498</v>
      </c>
      <c r="O439" s="11">
        <v>30</v>
      </c>
      <c r="P439" s="1">
        <v>43347</v>
      </c>
      <c r="Q439" s="11" t="s">
        <v>739</v>
      </c>
      <c r="R439" s="11">
        <v>3632000</v>
      </c>
      <c r="S439" s="11">
        <v>0</v>
      </c>
      <c r="T439" s="11">
        <v>0</v>
      </c>
      <c r="U439" s="11">
        <v>3632000</v>
      </c>
      <c r="V439" s="11">
        <v>3632000</v>
      </c>
      <c r="W439" s="11">
        <v>0</v>
      </c>
    </row>
    <row r="440" spans="1:23" s="11" customFormat="1" hidden="1" x14ac:dyDescent="0.25">
      <c r="A440" s="11">
        <v>2018</v>
      </c>
      <c r="B440" s="11">
        <v>136</v>
      </c>
      <c r="C440" s="11">
        <v>1</v>
      </c>
      <c r="D440" s="1">
        <v>43101</v>
      </c>
      <c r="E440" s="1">
        <v>43465</v>
      </c>
      <c r="F440" s="1">
        <v>43465</v>
      </c>
      <c r="G440" s="11" t="s">
        <v>311</v>
      </c>
      <c r="H440" s="11" t="s">
        <v>312</v>
      </c>
      <c r="I440" s="11">
        <v>190</v>
      </c>
      <c r="J440" s="11">
        <v>175</v>
      </c>
      <c r="K440" s="1">
        <v>43377</v>
      </c>
      <c r="L440" s="11" t="s">
        <v>497</v>
      </c>
      <c r="M440" s="11">
        <v>1</v>
      </c>
      <c r="N440" s="11" t="s">
        <v>498</v>
      </c>
      <c r="O440" s="11">
        <v>35</v>
      </c>
      <c r="P440" s="1">
        <v>43377</v>
      </c>
      <c r="Q440" s="11" t="s">
        <v>822</v>
      </c>
      <c r="R440" s="11">
        <v>4171100</v>
      </c>
      <c r="S440" s="11">
        <v>0</v>
      </c>
      <c r="T440" s="11">
        <v>0</v>
      </c>
      <c r="U440" s="11">
        <v>4171100</v>
      </c>
      <c r="V440" s="11">
        <v>4171100</v>
      </c>
      <c r="W440" s="11">
        <v>0</v>
      </c>
    </row>
    <row r="441" spans="1:23" s="11" customFormat="1" hidden="1" x14ac:dyDescent="0.25">
      <c r="A441" s="11">
        <v>2018</v>
      </c>
      <c r="B441" s="11">
        <v>136</v>
      </c>
      <c r="C441" s="11">
        <v>1</v>
      </c>
      <c r="D441" s="1">
        <v>43101</v>
      </c>
      <c r="E441" s="1">
        <v>43465</v>
      </c>
      <c r="F441" s="1">
        <v>43465</v>
      </c>
      <c r="G441" s="11" t="s">
        <v>311</v>
      </c>
      <c r="H441" s="11" t="s">
        <v>312</v>
      </c>
      <c r="I441" s="11">
        <v>209</v>
      </c>
      <c r="J441" s="11">
        <v>195</v>
      </c>
      <c r="K441" s="1">
        <v>43411</v>
      </c>
      <c r="L441" s="11" t="s">
        <v>497</v>
      </c>
      <c r="M441" s="11">
        <v>1</v>
      </c>
      <c r="N441" s="11" t="s">
        <v>498</v>
      </c>
      <c r="O441" s="11">
        <v>39</v>
      </c>
      <c r="P441" s="1">
        <v>43411</v>
      </c>
      <c r="Q441" s="11" t="s">
        <v>823</v>
      </c>
      <c r="R441" s="11">
        <v>3722500</v>
      </c>
      <c r="S441" s="11">
        <v>0</v>
      </c>
      <c r="T441" s="11">
        <v>0</v>
      </c>
      <c r="U441" s="11">
        <v>3722500</v>
      </c>
      <c r="V441" s="11">
        <v>3722500</v>
      </c>
      <c r="W441" s="11">
        <v>0</v>
      </c>
    </row>
    <row r="442" spans="1:23" s="11" customFormat="1" hidden="1" x14ac:dyDescent="0.25">
      <c r="A442" s="11">
        <v>2018</v>
      </c>
      <c r="B442" s="11">
        <v>136</v>
      </c>
      <c r="C442" s="11">
        <v>1</v>
      </c>
      <c r="D442" s="1">
        <v>43101</v>
      </c>
      <c r="E442" s="1">
        <v>43465</v>
      </c>
      <c r="F442" s="1">
        <v>43465</v>
      </c>
      <c r="G442" s="11" t="s">
        <v>311</v>
      </c>
      <c r="H442" s="11" t="s">
        <v>312</v>
      </c>
      <c r="I442" s="11">
        <v>212</v>
      </c>
      <c r="J442" s="11">
        <v>197</v>
      </c>
      <c r="K442" s="1">
        <v>43423</v>
      </c>
      <c r="L442" s="11" t="s">
        <v>497</v>
      </c>
      <c r="M442" s="11">
        <v>1</v>
      </c>
      <c r="N442" s="11" t="s">
        <v>498</v>
      </c>
      <c r="O442" s="11">
        <v>42</v>
      </c>
      <c r="P442" s="1">
        <v>43423</v>
      </c>
      <c r="Q442" s="11" t="s">
        <v>824</v>
      </c>
      <c r="R442" s="11">
        <v>15000</v>
      </c>
      <c r="S442" s="11">
        <v>0</v>
      </c>
      <c r="T442" s="11">
        <v>0</v>
      </c>
      <c r="U442" s="11">
        <v>15000</v>
      </c>
      <c r="V442" s="11">
        <v>15000</v>
      </c>
      <c r="W442" s="11">
        <v>0</v>
      </c>
    </row>
    <row r="443" spans="1:23" s="11" customFormat="1" hidden="1" x14ac:dyDescent="0.25">
      <c r="A443" s="11">
        <v>2018</v>
      </c>
      <c r="B443" s="11">
        <v>136</v>
      </c>
      <c r="C443" s="11">
        <v>1</v>
      </c>
      <c r="D443" s="1">
        <v>43101</v>
      </c>
      <c r="E443" s="1">
        <v>43465</v>
      </c>
      <c r="F443" s="1">
        <v>43465</v>
      </c>
      <c r="G443" s="11" t="s">
        <v>311</v>
      </c>
      <c r="H443" s="11" t="s">
        <v>312</v>
      </c>
      <c r="I443" s="11">
        <v>212</v>
      </c>
      <c r="J443" s="11">
        <v>198</v>
      </c>
      <c r="K443" s="1">
        <v>43423</v>
      </c>
      <c r="L443" s="11" t="s">
        <v>497</v>
      </c>
      <c r="M443" s="11">
        <v>1</v>
      </c>
      <c r="N443" s="11" t="s">
        <v>498</v>
      </c>
      <c r="O443" s="11">
        <v>43</v>
      </c>
      <c r="P443" s="1">
        <v>43423</v>
      </c>
      <c r="Q443" s="11" t="s">
        <v>825</v>
      </c>
      <c r="R443" s="11">
        <v>109300</v>
      </c>
      <c r="S443" s="11">
        <v>0</v>
      </c>
      <c r="T443" s="11">
        <v>0</v>
      </c>
      <c r="U443" s="11">
        <v>109300</v>
      </c>
      <c r="V443" s="11">
        <v>109300</v>
      </c>
      <c r="W443" s="11">
        <v>0</v>
      </c>
    </row>
    <row r="444" spans="1:23" s="11" customFormat="1" hidden="1" x14ac:dyDescent="0.25">
      <c r="A444" s="11">
        <v>2018</v>
      </c>
      <c r="B444" s="11">
        <v>136</v>
      </c>
      <c r="C444" s="11">
        <v>1</v>
      </c>
      <c r="D444" s="1">
        <v>43101</v>
      </c>
      <c r="E444" s="1">
        <v>43465</v>
      </c>
      <c r="F444" s="1">
        <v>43465</v>
      </c>
      <c r="G444" s="11" t="s">
        <v>311</v>
      </c>
      <c r="H444" s="11" t="s">
        <v>312</v>
      </c>
      <c r="I444" s="11">
        <v>222</v>
      </c>
      <c r="J444" s="11">
        <v>204</v>
      </c>
      <c r="K444" s="1">
        <v>43438</v>
      </c>
      <c r="L444" s="11" t="s">
        <v>497</v>
      </c>
      <c r="M444" s="11">
        <v>1</v>
      </c>
      <c r="N444" s="11" t="s">
        <v>498</v>
      </c>
      <c r="O444" s="11">
        <v>45</v>
      </c>
      <c r="P444" s="1">
        <v>43438</v>
      </c>
      <c r="Q444" s="11" t="s">
        <v>881</v>
      </c>
      <c r="R444" s="11">
        <v>3869300</v>
      </c>
      <c r="S444" s="11">
        <v>0</v>
      </c>
      <c r="T444" s="11">
        <v>0</v>
      </c>
      <c r="U444" s="11">
        <v>3869300</v>
      </c>
      <c r="V444" s="11">
        <v>3869300</v>
      </c>
      <c r="W444" s="11">
        <v>0</v>
      </c>
    </row>
    <row r="445" spans="1:23" s="11" customFormat="1" hidden="1" x14ac:dyDescent="0.25">
      <c r="A445" s="11">
        <v>2018</v>
      </c>
      <c r="B445" s="11">
        <v>136</v>
      </c>
      <c r="C445" s="11">
        <v>1</v>
      </c>
      <c r="D445" s="1">
        <v>43101</v>
      </c>
      <c r="E445" s="1">
        <v>43465</v>
      </c>
      <c r="F445" s="1">
        <v>43465</v>
      </c>
      <c r="G445" s="11" t="s">
        <v>311</v>
      </c>
      <c r="H445" s="11" t="s">
        <v>312</v>
      </c>
      <c r="I445" s="11">
        <v>229</v>
      </c>
      <c r="J445" s="11">
        <v>210</v>
      </c>
      <c r="K445" s="1">
        <v>43448</v>
      </c>
      <c r="L445" s="11" t="s">
        <v>497</v>
      </c>
      <c r="M445" s="11">
        <v>1</v>
      </c>
      <c r="N445" s="11" t="s">
        <v>498</v>
      </c>
      <c r="O445" s="11">
        <v>50</v>
      </c>
      <c r="P445" s="1">
        <v>43448</v>
      </c>
      <c r="Q445" s="11" t="s">
        <v>882</v>
      </c>
      <c r="R445" s="11">
        <v>4629800</v>
      </c>
      <c r="S445" s="11">
        <v>0</v>
      </c>
      <c r="T445" s="11">
        <v>0</v>
      </c>
      <c r="U445" s="11">
        <v>4629800</v>
      </c>
      <c r="V445" s="11">
        <v>4629800</v>
      </c>
      <c r="W445" s="11">
        <v>0</v>
      </c>
    </row>
    <row r="446" spans="1:23" s="11" customFormat="1" hidden="1" x14ac:dyDescent="0.25">
      <c r="A446" s="11">
        <v>2018</v>
      </c>
      <c r="B446" s="11">
        <v>136</v>
      </c>
      <c r="C446" s="11">
        <v>1</v>
      </c>
      <c r="D446" s="1">
        <v>43101</v>
      </c>
      <c r="E446" s="1">
        <v>43465</v>
      </c>
      <c r="F446" s="1">
        <v>43465</v>
      </c>
      <c r="G446" s="11" t="s">
        <v>313</v>
      </c>
      <c r="H446" s="11" t="s">
        <v>314</v>
      </c>
      <c r="I446" s="11">
        <v>107</v>
      </c>
      <c r="J446" s="11">
        <v>79</v>
      </c>
      <c r="K446" s="1">
        <v>43133</v>
      </c>
      <c r="L446" s="11" t="s">
        <v>497</v>
      </c>
      <c r="M446" s="11">
        <v>1</v>
      </c>
      <c r="N446" s="11" t="s">
        <v>498</v>
      </c>
      <c r="O446" s="11">
        <v>2</v>
      </c>
      <c r="P446" s="1">
        <v>43133</v>
      </c>
      <c r="Q446" s="11" t="s">
        <v>499</v>
      </c>
      <c r="R446" s="11">
        <v>6707000</v>
      </c>
      <c r="S446" s="11">
        <v>0</v>
      </c>
      <c r="T446" s="11">
        <v>0</v>
      </c>
      <c r="U446" s="11">
        <v>6707000</v>
      </c>
      <c r="V446" s="11">
        <v>6707000</v>
      </c>
      <c r="W446" s="11">
        <v>0</v>
      </c>
    </row>
    <row r="447" spans="1:23" s="11" customFormat="1" hidden="1" x14ac:dyDescent="0.25">
      <c r="A447" s="11">
        <v>2018</v>
      </c>
      <c r="B447" s="11">
        <v>136</v>
      </c>
      <c r="C447" s="11">
        <v>1</v>
      </c>
      <c r="D447" s="1">
        <v>43101</v>
      </c>
      <c r="E447" s="1">
        <v>43465</v>
      </c>
      <c r="F447" s="1">
        <v>43465</v>
      </c>
      <c r="G447" s="11" t="s">
        <v>313</v>
      </c>
      <c r="H447" s="11" t="s">
        <v>314</v>
      </c>
      <c r="I447" s="11">
        <v>112</v>
      </c>
      <c r="J447" s="11">
        <v>86</v>
      </c>
      <c r="K447" s="1">
        <v>43164</v>
      </c>
      <c r="L447" s="11" t="s">
        <v>497</v>
      </c>
      <c r="M447" s="11">
        <v>1</v>
      </c>
      <c r="N447" s="11" t="s">
        <v>498</v>
      </c>
      <c r="O447" s="11">
        <v>6</v>
      </c>
      <c r="P447" s="1">
        <v>43164</v>
      </c>
      <c r="Q447" s="11" t="s">
        <v>523</v>
      </c>
      <c r="R447" s="11">
        <v>9000</v>
      </c>
      <c r="S447" s="11">
        <v>0</v>
      </c>
      <c r="T447" s="11">
        <v>0</v>
      </c>
      <c r="U447" s="11">
        <v>9000</v>
      </c>
      <c r="V447" s="11">
        <v>9000</v>
      </c>
      <c r="W447" s="11">
        <v>0</v>
      </c>
    </row>
    <row r="448" spans="1:23" s="11" customFormat="1" hidden="1" x14ac:dyDescent="0.25">
      <c r="A448" s="11">
        <v>2018</v>
      </c>
      <c r="B448" s="11">
        <v>136</v>
      </c>
      <c r="C448" s="11">
        <v>1</v>
      </c>
      <c r="D448" s="1">
        <v>43101</v>
      </c>
      <c r="E448" s="1">
        <v>43465</v>
      </c>
      <c r="F448" s="1">
        <v>43465</v>
      </c>
      <c r="G448" s="11" t="s">
        <v>313</v>
      </c>
      <c r="H448" s="11" t="s">
        <v>314</v>
      </c>
      <c r="I448" s="11">
        <v>112</v>
      </c>
      <c r="J448" s="11">
        <v>87</v>
      </c>
      <c r="K448" s="1">
        <v>43164</v>
      </c>
      <c r="L448" s="11" t="s">
        <v>497</v>
      </c>
      <c r="M448" s="11">
        <v>1</v>
      </c>
      <c r="N448" s="11" t="s">
        <v>498</v>
      </c>
      <c r="O448" s="11">
        <v>7</v>
      </c>
      <c r="P448" s="1">
        <v>43164</v>
      </c>
      <c r="Q448" s="11" t="s">
        <v>523</v>
      </c>
      <c r="R448" s="11">
        <v>309300</v>
      </c>
      <c r="S448" s="11">
        <v>0</v>
      </c>
      <c r="T448" s="11">
        <v>0</v>
      </c>
      <c r="U448" s="11">
        <v>309300</v>
      </c>
      <c r="V448" s="11">
        <v>309300</v>
      </c>
      <c r="W448" s="11">
        <v>0</v>
      </c>
    </row>
    <row r="449" spans="1:23" s="11" customFormat="1" hidden="1" x14ac:dyDescent="0.25">
      <c r="A449" s="11">
        <v>2018</v>
      </c>
      <c r="B449" s="11">
        <v>136</v>
      </c>
      <c r="C449" s="11">
        <v>1</v>
      </c>
      <c r="D449" s="1">
        <v>43101</v>
      </c>
      <c r="E449" s="1">
        <v>43465</v>
      </c>
      <c r="F449" s="1">
        <v>43465</v>
      </c>
      <c r="G449" s="11" t="s">
        <v>313</v>
      </c>
      <c r="H449" s="11" t="s">
        <v>314</v>
      </c>
      <c r="I449" s="11">
        <v>112</v>
      </c>
      <c r="J449" s="11">
        <v>88</v>
      </c>
      <c r="K449" s="1">
        <v>43164</v>
      </c>
      <c r="L449" s="11" t="s">
        <v>497</v>
      </c>
      <c r="M449" s="11">
        <v>1</v>
      </c>
      <c r="N449" s="11" t="s">
        <v>498</v>
      </c>
      <c r="O449" s="11">
        <v>8</v>
      </c>
      <c r="P449" s="1">
        <v>43164</v>
      </c>
      <c r="Q449" s="11" t="s">
        <v>523</v>
      </c>
      <c r="R449" s="11">
        <v>15100</v>
      </c>
      <c r="S449" s="11">
        <v>0</v>
      </c>
      <c r="T449" s="11">
        <v>0</v>
      </c>
      <c r="U449" s="11">
        <v>15100</v>
      </c>
      <c r="V449" s="11">
        <v>15100</v>
      </c>
      <c r="W449" s="11">
        <v>0</v>
      </c>
    </row>
    <row r="450" spans="1:23" s="11" customFormat="1" hidden="1" x14ac:dyDescent="0.25">
      <c r="A450" s="11">
        <v>2018</v>
      </c>
      <c r="B450" s="11">
        <v>136</v>
      </c>
      <c r="C450" s="11">
        <v>1</v>
      </c>
      <c r="D450" s="1">
        <v>43101</v>
      </c>
      <c r="E450" s="1">
        <v>43465</v>
      </c>
      <c r="F450" s="1">
        <v>43465</v>
      </c>
      <c r="G450" s="11" t="s">
        <v>313</v>
      </c>
      <c r="H450" s="11" t="s">
        <v>314</v>
      </c>
      <c r="I450" s="11">
        <v>114</v>
      </c>
      <c r="J450" s="11">
        <v>89</v>
      </c>
      <c r="K450" s="1">
        <v>43165</v>
      </c>
      <c r="L450" s="11" t="s">
        <v>497</v>
      </c>
      <c r="M450" s="11">
        <v>1</v>
      </c>
      <c r="N450" s="11" t="s">
        <v>498</v>
      </c>
      <c r="O450" s="11">
        <v>9</v>
      </c>
      <c r="P450" s="1">
        <v>43165</v>
      </c>
      <c r="Q450" s="11" t="s">
        <v>536</v>
      </c>
      <c r="R450" s="11">
        <v>7645500</v>
      </c>
      <c r="S450" s="11">
        <v>0</v>
      </c>
      <c r="T450" s="11">
        <v>0</v>
      </c>
      <c r="U450" s="11">
        <v>7645500</v>
      </c>
      <c r="V450" s="11">
        <v>7645500</v>
      </c>
      <c r="W450" s="11">
        <v>0</v>
      </c>
    </row>
    <row r="451" spans="1:23" s="11" customFormat="1" hidden="1" x14ac:dyDescent="0.25">
      <c r="A451" s="11">
        <v>2018</v>
      </c>
      <c r="B451" s="11">
        <v>136</v>
      </c>
      <c r="C451" s="11">
        <v>1</v>
      </c>
      <c r="D451" s="1">
        <v>43101</v>
      </c>
      <c r="E451" s="1">
        <v>43465</v>
      </c>
      <c r="F451" s="1">
        <v>43465</v>
      </c>
      <c r="G451" s="11" t="s">
        <v>313</v>
      </c>
      <c r="H451" s="11" t="s">
        <v>314</v>
      </c>
      <c r="I451" s="11">
        <v>122</v>
      </c>
      <c r="J451" s="11">
        <v>97</v>
      </c>
      <c r="K451" s="1">
        <v>43194</v>
      </c>
      <c r="L451" s="11" t="s">
        <v>497</v>
      </c>
      <c r="M451" s="11">
        <v>1</v>
      </c>
      <c r="N451" s="11" t="s">
        <v>498</v>
      </c>
      <c r="O451" s="11">
        <v>12</v>
      </c>
      <c r="P451" s="1">
        <v>43194</v>
      </c>
      <c r="Q451" s="11" t="s">
        <v>596</v>
      </c>
      <c r="R451" s="11">
        <v>7719500</v>
      </c>
      <c r="S451" s="11">
        <v>0</v>
      </c>
      <c r="T451" s="11">
        <v>0</v>
      </c>
      <c r="U451" s="11">
        <v>7719500</v>
      </c>
      <c r="V451" s="11">
        <v>7719500</v>
      </c>
      <c r="W451" s="11">
        <v>0</v>
      </c>
    </row>
    <row r="452" spans="1:23" s="11" customFormat="1" hidden="1" x14ac:dyDescent="0.25">
      <c r="A452" s="11">
        <v>2018</v>
      </c>
      <c r="B452" s="11">
        <v>136</v>
      </c>
      <c r="C452" s="11">
        <v>1</v>
      </c>
      <c r="D452" s="1">
        <v>43101</v>
      </c>
      <c r="E452" s="1">
        <v>43465</v>
      </c>
      <c r="F452" s="1">
        <v>43465</v>
      </c>
      <c r="G452" s="11" t="s">
        <v>313</v>
      </c>
      <c r="H452" s="11" t="s">
        <v>314</v>
      </c>
      <c r="I452" s="11">
        <v>128</v>
      </c>
      <c r="J452" s="11">
        <v>105</v>
      </c>
      <c r="K452" s="1">
        <v>43224</v>
      </c>
      <c r="L452" s="11" t="s">
        <v>497</v>
      </c>
      <c r="M452" s="11">
        <v>1</v>
      </c>
      <c r="N452" s="11" t="s">
        <v>498</v>
      </c>
      <c r="O452" s="11">
        <v>15</v>
      </c>
      <c r="P452" s="1">
        <v>43224</v>
      </c>
      <c r="Q452" s="11" t="s">
        <v>625</v>
      </c>
      <c r="R452" s="11">
        <v>7426600</v>
      </c>
      <c r="S452" s="11">
        <v>0</v>
      </c>
      <c r="T452" s="11">
        <v>0</v>
      </c>
      <c r="U452" s="11">
        <v>7426600</v>
      </c>
      <c r="V452" s="11">
        <v>7426600</v>
      </c>
      <c r="W452" s="11">
        <v>0</v>
      </c>
    </row>
    <row r="453" spans="1:23" s="11" customFormat="1" hidden="1" x14ac:dyDescent="0.25">
      <c r="A453" s="11">
        <v>2018</v>
      </c>
      <c r="B453" s="11">
        <v>136</v>
      </c>
      <c r="C453" s="11">
        <v>1</v>
      </c>
      <c r="D453" s="1">
        <v>43101</v>
      </c>
      <c r="E453" s="1">
        <v>43465</v>
      </c>
      <c r="F453" s="1">
        <v>43465</v>
      </c>
      <c r="G453" s="11" t="s">
        <v>313</v>
      </c>
      <c r="H453" s="11" t="s">
        <v>314</v>
      </c>
      <c r="I453" s="11">
        <v>134</v>
      </c>
      <c r="J453" s="11">
        <v>116</v>
      </c>
      <c r="K453" s="1">
        <v>43256</v>
      </c>
      <c r="L453" s="11" t="s">
        <v>497</v>
      </c>
      <c r="M453" s="11">
        <v>1</v>
      </c>
      <c r="N453" s="11" t="s">
        <v>498</v>
      </c>
      <c r="O453" s="11">
        <v>19</v>
      </c>
      <c r="P453" s="1">
        <v>43256</v>
      </c>
      <c r="Q453" s="11" t="s">
        <v>658</v>
      </c>
      <c r="R453" s="11">
        <v>7504800</v>
      </c>
      <c r="S453" s="11">
        <v>0</v>
      </c>
      <c r="T453" s="11">
        <v>0</v>
      </c>
      <c r="U453" s="11">
        <v>7504800</v>
      </c>
      <c r="V453" s="11">
        <v>7504800</v>
      </c>
      <c r="W453" s="11">
        <v>0</v>
      </c>
    </row>
    <row r="454" spans="1:23" s="11" customFormat="1" hidden="1" x14ac:dyDescent="0.25">
      <c r="A454" s="11">
        <v>2018</v>
      </c>
      <c r="B454" s="11">
        <v>136</v>
      </c>
      <c r="C454" s="11">
        <v>1</v>
      </c>
      <c r="D454" s="1">
        <v>43101</v>
      </c>
      <c r="E454" s="1">
        <v>43465</v>
      </c>
      <c r="F454" s="1">
        <v>43465</v>
      </c>
      <c r="G454" s="11" t="s">
        <v>313</v>
      </c>
      <c r="H454" s="11" t="s">
        <v>314</v>
      </c>
      <c r="I454" s="11">
        <v>145</v>
      </c>
      <c r="J454" s="11">
        <v>121</v>
      </c>
      <c r="K454" s="1">
        <v>43286</v>
      </c>
      <c r="L454" s="11" t="s">
        <v>497</v>
      </c>
      <c r="M454" s="11">
        <v>1</v>
      </c>
      <c r="N454" s="11" t="s">
        <v>498</v>
      </c>
      <c r="O454" s="11">
        <v>22</v>
      </c>
      <c r="P454" s="1">
        <v>43286</v>
      </c>
      <c r="Q454" s="11" t="s">
        <v>691</v>
      </c>
      <c r="R454" s="11">
        <v>17620700</v>
      </c>
      <c r="S454" s="11">
        <v>0</v>
      </c>
      <c r="T454" s="11">
        <v>0</v>
      </c>
      <c r="U454" s="11">
        <v>17620700</v>
      </c>
      <c r="V454" s="11">
        <v>17620700</v>
      </c>
      <c r="W454" s="11">
        <v>0</v>
      </c>
    </row>
    <row r="455" spans="1:23" s="11" customFormat="1" hidden="1" x14ac:dyDescent="0.25">
      <c r="A455" s="11">
        <v>2018</v>
      </c>
      <c r="B455" s="11">
        <v>136</v>
      </c>
      <c r="C455" s="11">
        <v>1</v>
      </c>
      <c r="D455" s="1">
        <v>43101</v>
      </c>
      <c r="E455" s="1">
        <v>43465</v>
      </c>
      <c r="F455" s="1">
        <v>43465</v>
      </c>
      <c r="G455" s="11" t="s">
        <v>313</v>
      </c>
      <c r="H455" s="11" t="s">
        <v>314</v>
      </c>
      <c r="I455" s="11">
        <v>159</v>
      </c>
      <c r="J455" s="11">
        <v>133</v>
      </c>
      <c r="K455" s="1">
        <v>43314</v>
      </c>
      <c r="L455" s="11" t="s">
        <v>497</v>
      </c>
      <c r="M455" s="11">
        <v>1</v>
      </c>
      <c r="N455" s="11" t="s">
        <v>498</v>
      </c>
      <c r="O455" s="11">
        <v>26</v>
      </c>
      <c r="P455" s="1">
        <v>43314</v>
      </c>
      <c r="Q455" s="11" t="s">
        <v>702</v>
      </c>
      <c r="R455" s="11">
        <v>8400600</v>
      </c>
      <c r="S455" s="11">
        <v>0</v>
      </c>
      <c r="T455" s="11">
        <v>0</v>
      </c>
      <c r="U455" s="11">
        <v>8400600</v>
      </c>
      <c r="V455" s="11">
        <v>8400600</v>
      </c>
      <c r="W455" s="11">
        <v>0</v>
      </c>
    </row>
    <row r="456" spans="1:23" s="11" customFormat="1" hidden="1" x14ac:dyDescent="0.25">
      <c r="A456" s="11">
        <v>2018</v>
      </c>
      <c r="B456" s="11">
        <v>136</v>
      </c>
      <c r="C456" s="11">
        <v>1</v>
      </c>
      <c r="D456" s="1">
        <v>43101</v>
      </c>
      <c r="E456" s="1">
        <v>43465</v>
      </c>
      <c r="F456" s="1">
        <v>43465</v>
      </c>
      <c r="G456" s="11" t="s">
        <v>313</v>
      </c>
      <c r="H456" s="11" t="s">
        <v>314</v>
      </c>
      <c r="I456" s="11">
        <v>167</v>
      </c>
      <c r="J456" s="11">
        <v>140</v>
      </c>
      <c r="K456" s="1">
        <v>43334</v>
      </c>
      <c r="L456" s="11" t="s">
        <v>497</v>
      </c>
      <c r="M456" s="11">
        <v>1</v>
      </c>
      <c r="N456" s="11" t="s">
        <v>498</v>
      </c>
      <c r="O456" s="11">
        <v>28</v>
      </c>
      <c r="P456" s="1">
        <v>43334</v>
      </c>
      <c r="Q456" s="11" t="s">
        <v>724</v>
      </c>
      <c r="R456" s="11">
        <v>149400</v>
      </c>
      <c r="S456" s="11">
        <v>0</v>
      </c>
      <c r="T456" s="11">
        <v>0</v>
      </c>
      <c r="U456" s="11">
        <v>149400</v>
      </c>
      <c r="V456" s="11">
        <v>149400</v>
      </c>
      <c r="W456" s="11">
        <v>0</v>
      </c>
    </row>
    <row r="457" spans="1:23" s="11" customFormat="1" hidden="1" x14ac:dyDescent="0.25">
      <c r="A457" s="11">
        <v>2018</v>
      </c>
      <c r="B457" s="11">
        <v>136</v>
      </c>
      <c r="C457" s="11">
        <v>1</v>
      </c>
      <c r="D457" s="1">
        <v>43101</v>
      </c>
      <c r="E457" s="1">
        <v>43465</v>
      </c>
      <c r="F457" s="1">
        <v>43465</v>
      </c>
      <c r="G457" s="11" t="s">
        <v>313</v>
      </c>
      <c r="H457" s="11" t="s">
        <v>314</v>
      </c>
      <c r="I457" s="11">
        <v>180</v>
      </c>
      <c r="J457" s="11">
        <v>152</v>
      </c>
      <c r="K457" s="1">
        <v>43348</v>
      </c>
      <c r="L457" s="11" t="s">
        <v>497</v>
      </c>
      <c r="M457" s="11">
        <v>1</v>
      </c>
      <c r="N457" s="11" t="s">
        <v>498</v>
      </c>
      <c r="O457" s="11">
        <v>30</v>
      </c>
      <c r="P457" s="1">
        <v>43347</v>
      </c>
      <c r="Q457" s="11" t="s">
        <v>739</v>
      </c>
      <c r="R457" s="11">
        <v>7256600</v>
      </c>
      <c r="S457" s="11">
        <v>0</v>
      </c>
      <c r="T457" s="11">
        <v>0</v>
      </c>
      <c r="U457" s="11">
        <v>7256600</v>
      </c>
      <c r="V457" s="11">
        <v>7256600</v>
      </c>
      <c r="W457" s="11">
        <v>0</v>
      </c>
    </row>
    <row r="458" spans="1:23" s="11" customFormat="1" hidden="1" x14ac:dyDescent="0.25">
      <c r="A458" s="11">
        <v>2018</v>
      </c>
      <c r="B458" s="11">
        <v>136</v>
      </c>
      <c r="C458" s="11">
        <v>1</v>
      </c>
      <c r="D458" s="1">
        <v>43101</v>
      </c>
      <c r="E458" s="1">
        <v>43465</v>
      </c>
      <c r="F458" s="1">
        <v>43465</v>
      </c>
      <c r="G458" s="11" t="s">
        <v>313</v>
      </c>
      <c r="H458" s="11" t="s">
        <v>314</v>
      </c>
      <c r="I458" s="11">
        <v>190</v>
      </c>
      <c r="J458" s="11">
        <v>175</v>
      </c>
      <c r="K458" s="1">
        <v>43377</v>
      </c>
      <c r="L458" s="11" t="s">
        <v>497</v>
      </c>
      <c r="M458" s="11">
        <v>1</v>
      </c>
      <c r="N458" s="11" t="s">
        <v>498</v>
      </c>
      <c r="O458" s="11">
        <v>35</v>
      </c>
      <c r="P458" s="1">
        <v>43377</v>
      </c>
      <c r="Q458" s="11" t="s">
        <v>822</v>
      </c>
      <c r="R458" s="11">
        <v>8335300</v>
      </c>
      <c r="S458" s="11">
        <v>0</v>
      </c>
      <c r="T458" s="11">
        <v>0</v>
      </c>
      <c r="U458" s="11">
        <v>8335300</v>
      </c>
      <c r="V458" s="11">
        <v>8335300</v>
      </c>
      <c r="W458" s="11">
        <v>0</v>
      </c>
    </row>
    <row r="459" spans="1:23" s="11" customFormat="1" hidden="1" x14ac:dyDescent="0.25">
      <c r="A459" s="11">
        <v>2018</v>
      </c>
      <c r="B459" s="11">
        <v>136</v>
      </c>
      <c r="C459" s="11">
        <v>1</v>
      </c>
      <c r="D459" s="1">
        <v>43101</v>
      </c>
      <c r="E459" s="1">
        <v>43465</v>
      </c>
      <c r="F459" s="1">
        <v>43465</v>
      </c>
      <c r="G459" s="11" t="s">
        <v>313</v>
      </c>
      <c r="H459" s="11" t="s">
        <v>314</v>
      </c>
      <c r="I459" s="11">
        <v>209</v>
      </c>
      <c r="J459" s="11">
        <v>195</v>
      </c>
      <c r="K459" s="1">
        <v>43411</v>
      </c>
      <c r="L459" s="11" t="s">
        <v>497</v>
      </c>
      <c r="M459" s="11">
        <v>1</v>
      </c>
      <c r="N459" s="11" t="s">
        <v>498</v>
      </c>
      <c r="O459" s="11">
        <v>39</v>
      </c>
      <c r="P459" s="1">
        <v>43411</v>
      </c>
      <c r="Q459" s="11" t="s">
        <v>823</v>
      </c>
      <c r="R459" s="11">
        <v>7438700</v>
      </c>
      <c r="S459" s="11">
        <v>0</v>
      </c>
      <c r="T459" s="11">
        <v>0</v>
      </c>
      <c r="U459" s="11">
        <v>7438700</v>
      </c>
      <c r="V459" s="11">
        <v>7438700</v>
      </c>
      <c r="W459" s="11">
        <v>0</v>
      </c>
    </row>
    <row r="460" spans="1:23" s="11" customFormat="1" hidden="1" x14ac:dyDescent="0.25">
      <c r="A460" s="11">
        <v>2018</v>
      </c>
      <c r="B460" s="11">
        <v>136</v>
      </c>
      <c r="C460" s="11">
        <v>1</v>
      </c>
      <c r="D460" s="1">
        <v>43101</v>
      </c>
      <c r="E460" s="1">
        <v>43465</v>
      </c>
      <c r="F460" s="1">
        <v>43465</v>
      </c>
      <c r="G460" s="11" t="s">
        <v>313</v>
      </c>
      <c r="H460" s="11" t="s">
        <v>314</v>
      </c>
      <c r="I460" s="11">
        <v>212</v>
      </c>
      <c r="J460" s="11">
        <v>197</v>
      </c>
      <c r="K460" s="1">
        <v>43423</v>
      </c>
      <c r="L460" s="11" t="s">
        <v>497</v>
      </c>
      <c r="M460" s="11">
        <v>1</v>
      </c>
      <c r="N460" s="11" t="s">
        <v>498</v>
      </c>
      <c r="O460" s="11">
        <v>42</v>
      </c>
      <c r="P460" s="1">
        <v>43423</v>
      </c>
      <c r="Q460" s="11" t="s">
        <v>824</v>
      </c>
      <c r="R460" s="11">
        <v>30000</v>
      </c>
      <c r="S460" s="11">
        <v>0</v>
      </c>
      <c r="T460" s="11">
        <v>0</v>
      </c>
      <c r="U460" s="11">
        <v>30000</v>
      </c>
      <c r="V460" s="11">
        <v>30000</v>
      </c>
      <c r="W460" s="11">
        <v>0</v>
      </c>
    </row>
    <row r="461" spans="1:23" s="11" customFormat="1" hidden="1" x14ac:dyDescent="0.25">
      <c r="A461" s="11">
        <v>2018</v>
      </c>
      <c r="B461" s="11">
        <v>136</v>
      </c>
      <c r="C461" s="11">
        <v>1</v>
      </c>
      <c r="D461" s="1">
        <v>43101</v>
      </c>
      <c r="E461" s="1">
        <v>43465</v>
      </c>
      <c r="F461" s="1">
        <v>43465</v>
      </c>
      <c r="G461" s="11" t="s">
        <v>313</v>
      </c>
      <c r="H461" s="11" t="s">
        <v>314</v>
      </c>
      <c r="I461" s="11">
        <v>212</v>
      </c>
      <c r="J461" s="11">
        <v>198</v>
      </c>
      <c r="K461" s="1">
        <v>43423</v>
      </c>
      <c r="L461" s="11" t="s">
        <v>497</v>
      </c>
      <c r="M461" s="11">
        <v>1</v>
      </c>
      <c r="N461" s="11" t="s">
        <v>498</v>
      </c>
      <c r="O461" s="11">
        <v>43</v>
      </c>
      <c r="P461" s="1">
        <v>43423</v>
      </c>
      <c r="Q461" s="11" t="s">
        <v>825</v>
      </c>
      <c r="R461" s="11">
        <v>218600</v>
      </c>
      <c r="S461" s="11">
        <v>0</v>
      </c>
      <c r="T461" s="11">
        <v>0</v>
      </c>
      <c r="U461" s="11">
        <v>218600</v>
      </c>
      <c r="V461" s="11">
        <v>218600</v>
      </c>
      <c r="W461" s="11">
        <v>0</v>
      </c>
    </row>
    <row r="462" spans="1:23" s="11" customFormat="1" hidden="1" x14ac:dyDescent="0.25">
      <c r="A462" s="11">
        <v>2018</v>
      </c>
      <c r="B462" s="11">
        <v>136</v>
      </c>
      <c r="C462" s="11">
        <v>1</v>
      </c>
      <c r="D462" s="1">
        <v>43101</v>
      </c>
      <c r="E462" s="1">
        <v>43465</v>
      </c>
      <c r="F462" s="1">
        <v>43465</v>
      </c>
      <c r="G462" s="11" t="s">
        <v>313</v>
      </c>
      <c r="H462" s="11" t="s">
        <v>314</v>
      </c>
      <c r="I462" s="11">
        <v>222</v>
      </c>
      <c r="J462" s="11">
        <v>204</v>
      </c>
      <c r="K462" s="1">
        <v>43438</v>
      </c>
      <c r="L462" s="11" t="s">
        <v>497</v>
      </c>
      <c r="M462" s="11">
        <v>1</v>
      </c>
      <c r="N462" s="11" t="s">
        <v>498</v>
      </c>
      <c r="O462" s="11">
        <v>45</v>
      </c>
      <c r="P462" s="1">
        <v>43438</v>
      </c>
      <c r="Q462" s="11" t="s">
        <v>881</v>
      </c>
      <c r="R462" s="11">
        <v>7731200</v>
      </c>
      <c r="S462" s="11">
        <v>0</v>
      </c>
      <c r="T462" s="11">
        <v>0</v>
      </c>
      <c r="U462" s="11">
        <v>7731200</v>
      </c>
      <c r="V462" s="11">
        <v>7731200</v>
      </c>
      <c r="W462" s="11">
        <v>0</v>
      </c>
    </row>
    <row r="463" spans="1:23" s="11" customFormat="1" hidden="1" x14ac:dyDescent="0.25">
      <c r="A463" s="11">
        <v>2018</v>
      </c>
      <c r="B463" s="11">
        <v>136</v>
      </c>
      <c r="C463" s="11">
        <v>1</v>
      </c>
      <c r="D463" s="1">
        <v>43101</v>
      </c>
      <c r="E463" s="1">
        <v>43465</v>
      </c>
      <c r="F463" s="1">
        <v>43465</v>
      </c>
      <c r="G463" s="11" t="s">
        <v>313</v>
      </c>
      <c r="H463" s="11" t="s">
        <v>314</v>
      </c>
      <c r="I463" s="11">
        <v>229</v>
      </c>
      <c r="J463" s="11">
        <v>210</v>
      </c>
      <c r="K463" s="1">
        <v>43448</v>
      </c>
      <c r="L463" s="11" t="s">
        <v>497</v>
      </c>
      <c r="M463" s="11">
        <v>1</v>
      </c>
      <c r="N463" s="11" t="s">
        <v>498</v>
      </c>
      <c r="O463" s="11">
        <v>50</v>
      </c>
      <c r="P463" s="1">
        <v>43448</v>
      </c>
      <c r="Q463" s="11" t="s">
        <v>882</v>
      </c>
      <c r="R463" s="11">
        <v>9252900</v>
      </c>
      <c r="S463" s="11">
        <v>0</v>
      </c>
      <c r="T463" s="11">
        <v>0</v>
      </c>
      <c r="U463" s="11">
        <v>9252900</v>
      </c>
      <c r="V463" s="11">
        <v>9252900</v>
      </c>
      <c r="W463" s="11">
        <v>0</v>
      </c>
    </row>
    <row r="464" spans="1:23" s="11" customFormat="1" hidden="1" x14ac:dyDescent="0.25">
      <c r="A464" s="11">
        <v>2018</v>
      </c>
      <c r="B464" s="11">
        <v>136</v>
      </c>
      <c r="C464" s="11">
        <v>1</v>
      </c>
      <c r="D464" s="1">
        <v>43101</v>
      </c>
      <c r="E464" s="1">
        <v>43465</v>
      </c>
      <c r="F464" s="1">
        <v>43465</v>
      </c>
      <c r="G464" s="11" t="s">
        <v>315</v>
      </c>
      <c r="H464" s="11" t="s">
        <v>316</v>
      </c>
      <c r="I464" s="11">
        <v>107</v>
      </c>
      <c r="J464" s="11">
        <v>80</v>
      </c>
      <c r="K464" s="1">
        <v>43133</v>
      </c>
      <c r="L464" s="11" t="s">
        <v>497</v>
      </c>
      <c r="M464" s="11">
        <v>1</v>
      </c>
      <c r="N464" s="11" t="s">
        <v>498</v>
      </c>
      <c r="O464" s="11">
        <v>3</v>
      </c>
      <c r="P464" s="1">
        <v>43133</v>
      </c>
      <c r="Q464" s="11" t="s">
        <v>500</v>
      </c>
      <c r="R464" s="11">
        <v>92677</v>
      </c>
      <c r="S464" s="11">
        <v>0</v>
      </c>
      <c r="T464" s="11">
        <v>0</v>
      </c>
      <c r="U464" s="11">
        <v>92677</v>
      </c>
      <c r="V464" s="11">
        <v>92677</v>
      </c>
      <c r="W464" s="11">
        <v>0</v>
      </c>
    </row>
    <row r="465" spans="1:23" s="11" customFormat="1" hidden="1" x14ac:dyDescent="0.25">
      <c r="A465" s="11">
        <v>2018</v>
      </c>
      <c r="B465" s="11">
        <v>136</v>
      </c>
      <c r="C465" s="11">
        <v>1</v>
      </c>
      <c r="D465" s="1">
        <v>43101</v>
      </c>
      <c r="E465" s="1">
        <v>43465</v>
      </c>
      <c r="F465" s="1">
        <v>43465</v>
      </c>
      <c r="G465" s="11" t="s">
        <v>315</v>
      </c>
      <c r="H465" s="11" t="s">
        <v>316</v>
      </c>
      <c r="I465" s="11">
        <v>114</v>
      </c>
      <c r="J465" s="11">
        <v>90</v>
      </c>
      <c r="K465" s="1">
        <v>43165</v>
      </c>
      <c r="L465" s="11" t="s">
        <v>497</v>
      </c>
      <c r="M465" s="11">
        <v>1</v>
      </c>
      <c r="N465" s="11" t="s">
        <v>498</v>
      </c>
      <c r="O465" s="11">
        <v>10</v>
      </c>
      <c r="P465" s="1">
        <v>43165</v>
      </c>
      <c r="Q465" s="11" t="s">
        <v>537</v>
      </c>
      <c r="R465" s="11">
        <v>113996</v>
      </c>
      <c r="S465" s="11">
        <v>0</v>
      </c>
      <c r="T465" s="11">
        <v>0</v>
      </c>
      <c r="U465" s="11">
        <v>113996</v>
      </c>
      <c r="V465" s="11">
        <v>113996</v>
      </c>
      <c r="W465" s="11">
        <v>0</v>
      </c>
    </row>
    <row r="466" spans="1:23" s="11" customFormat="1" hidden="1" x14ac:dyDescent="0.25">
      <c r="A466" s="11">
        <v>2018</v>
      </c>
      <c r="B466" s="11">
        <v>136</v>
      </c>
      <c r="C466" s="11">
        <v>1</v>
      </c>
      <c r="D466" s="1">
        <v>43101</v>
      </c>
      <c r="E466" s="1">
        <v>43465</v>
      </c>
      <c r="F466" s="1">
        <v>43465</v>
      </c>
      <c r="G466" s="11" t="s">
        <v>315</v>
      </c>
      <c r="H466" s="11" t="s">
        <v>316</v>
      </c>
      <c r="I466" s="11">
        <v>122</v>
      </c>
      <c r="J466" s="11">
        <v>98</v>
      </c>
      <c r="K466" s="1">
        <v>43194</v>
      </c>
      <c r="L466" s="11" t="s">
        <v>497</v>
      </c>
      <c r="M466" s="11">
        <v>1</v>
      </c>
      <c r="N466" s="11" t="s">
        <v>498</v>
      </c>
      <c r="O466" s="11">
        <v>13</v>
      </c>
      <c r="P466" s="1">
        <v>43194</v>
      </c>
      <c r="Q466" s="11" t="s">
        <v>600</v>
      </c>
      <c r="R466" s="11">
        <v>112027</v>
      </c>
      <c r="S466" s="11">
        <v>0</v>
      </c>
      <c r="T466" s="11">
        <v>0</v>
      </c>
      <c r="U466" s="11">
        <v>112027</v>
      </c>
      <c r="V466" s="11">
        <v>112027</v>
      </c>
      <c r="W466" s="11">
        <v>0</v>
      </c>
    </row>
    <row r="467" spans="1:23" s="11" customFormat="1" hidden="1" x14ac:dyDescent="0.25">
      <c r="A467" s="11">
        <v>2018</v>
      </c>
      <c r="B467" s="11">
        <v>136</v>
      </c>
      <c r="C467" s="11">
        <v>1</v>
      </c>
      <c r="D467" s="1">
        <v>43101</v>
      </c>
      <c r="E467" s="1">
        <v>43465</v>
      </c>
      <c r="F467" s="1">
        <v>43465</v>
      </c>
      <c r="G467" s="11" t="s">
        <v>315</v>
      </c>
      <c r="H467" s="11" t="s">
        <v>316</v>
      </c>
      <c r="I467" s="11">
        <v>128</v>
      </c>
      <c r="J467" s="11">
        <v>106</v>
      </c>
      <c r="K467" s="1">
        <v>43224</v>
      </c>
      <c r="L467" s="11" t="s">
        <v>497</v>
      </c>
      <c r="M467" s="11">
        <v>1</v>
      </c>
      <c r="N467" s="11" t="s">
        <v>498</v>
      </c>
      <c r="O467" s="11">
        <v>16</v>
      </c>
      <c r="P467" s="1">
        <v>43224</v>
      </c>
      <c r="Q467" s="11" t="s">
        <v>637</v>
      </c>
      <c r="R467" s="11">
        <v>117734</v>
      </c>
      <c r="S467" s="11">
        <v>0</v>
      </c>
      <c r="T467" s="11">
        <v>0</v>
      </c>
      <c r="U467" s="11">
        <v>117734</v>
      </c>
      <c r="V467" s="11">
        <v>117734</v>
      </c>
      <c r="W467" s="11">
        <v>0</v>
      </c>
    </row>
    <row r="468" spans="1:23" s="11" customFormat="1" hidden="1" x14ac:dyDescent="0.25">
      <c r="A468" s="11">
        <v>2018</v>
      </c>
      <c r="B468" s="11">
        <v>136</v>
      </c>
      <c r="C468" s="11">
        <v>1</v>
      </c>
      <c r="D468" s="1">
        <v>43101</v>
      </c>
      <c r="E468" s="1">
        <v>43465</v>
      </c>
      <c r="F468" s="1">
        <v>43465</v>
      </c>
      <c r="G468" s="11" t="s">
        <v>315</v>
      </c>
      <c r="H468" s="11" t="s">
        <v>316</v>
      </c>
      <c r="I468" s="11">
        <v>134</v>
      </c>
      <c r="J468" s="11">
        <v>117</v>
      </c>
      <c r="K468" s="1">
        <v>43256</v>
      </c>
      <c r="L468" s="11" t="s">
        <v>497</v>
      </c>
      <c r="M468" s="11">
        <v>1</v>
      </c>
      <c r="N468" s="11" t="s">
        <v>498</v>
      </c>
      <c r="O468" s="11">
        <v>20</v>
      </c>
      <c r="P468" s="1">
        <v>43256</v>
      </c>
      <c r="Q468" s="11" t="s">
        <v>659</v>
      </c>
      <c r="R468" s="11">
        <v>112719</v>
      </c>
      <c r="S468" s="11">
        <v>0</v>
      </c>
      <c r="T468" s="11">
        <v>0</v>
      </c>
      <c r="U468" s="11">
        <v>112719</v>
      </c>
      <c r="V468" s="11">
        <v>112719</v>
      </c>
      <c r="W468" s="11">
        <v>0</v>
      </c>
    </row>
    <row r="469" spans="1:23" s="11" customFormat="1" hidden="1" x14ac:dyDescent="0.25">
      <c r="A469" s="11">
        <v>2018</v>
      </c>
      <c r="B469" s="11">
        <v>136</v>
      </c>
      <c r="C469" s="11">
        <v>1</v>
      </c>
      <c r="D469" s="1">
        <v>43101</v>
      </c>
      <c r="E469" s="1">
        <v>43465</v>
      </c>
      <c r="F469" s="1">
        <v>43465</v>
      </c>
      <c r="G469" s="11" t="s">
        <v>315</v>
      </c>
      <c r="H469" s="11" t="s">
        <v>316</v>
      </c>
      <c r="I469" s="11">
        <v>145</v>
      </c>
      <c r="J469" s="11">
        <v>122</v>
      </c>
      <c r="K469" s="1">
        <v>43286</v>
      </c>
      <c r="L469" s="11" t="s">
        <v>497</v>
      </c>
      <c r="M469" s="11">
        <v>1</v>
      </c>
      <c r="N469" s="11" t="s">
        <v>498</v>
      </c>
      <c r="O469" s="11">
        <v>23</v>
      </c>
      <c r="P469" s="1">
        <v>43286</v>
      </c>
      <c r="Q469" s="11" t="s">
        <v>692</v>
      </c>
      <c r="R469" s="11">
        <v>258319</v>
      </c>
      <c r="S469" s="11">
        <v>0</v>
      </c>
      <c r="T469" s="11">
        <v>0</v>
      </c>
      <c r="U469" s="11">
        <v>258319</v>
      </c>
      <c r="V469" s="11">
        <v>258319</v>
      </c>
      <c r="W469" s="11">
        <v>0</v>
      </c>
    </row>
    <row r="470" spans="1:23" s="11" customFormat="1" hidden="1" x14ac:dyDescent="0.25">
      <c r="A470" s="11">
        <v>2018</v>
      </c>
      <c r="B470" s="11">
        <v>136</v>
      </c>
      <c r="C470" s="11">
        <v>1</v>
      </c>
      <c r="D470" s="1">
        <v>43101</v>
      </c>
      <c r="E470" s="1">
        <v>43465</v>
      </c>
      <c r="F470" s="1">
        <v>43465</v>
      </c>
      <c r="G470" s="11" t="s">
        <v>315</v>
      </c>
      <c r="H470" s="11" t="s">
        <v>316</v>
      </c>
      <c r="I470" s="11">
        <v>159</v>
      </c>
      <c r="J470" s="11">
        <v>134</v>
      </c>
      <c r="K470" s="1">
        <v>43314</v>
      </c>
      <c r="L470" s="11" t="s">
        <v>497</v>
      </c>
      <c r="M470" s="11">
        <v>1</v>
      </c>
      <c r="N470" s="11" t="s">
        <v>498</v>
      </c>
      <c r="O470" s="11">
        <v>27</v>
      </c>
      <c r="P470" s="1">
        <v>43314</v>
      </c>
      <c r="Q470" s="11" t="s">
        <v>702</v>
      </c>
      <c r="R470" s="11">
        <v>166880</v>
      </c>
      <c r="S470" s="11">
        <v>0</v>
      </c>
      <c r="T470" s="11">
        <v>0</v>
      </c>
      <c r="U470" s="11">
        <v>166880</v>
      </c>
      <c r="V470" s="11">
        <v>166880</v>
      </c>
      <c r="W470" s="11">
        <v>0</v>
      </c>
    </row>
    <row r="471" spans="1:23" s="11" customFormat="1" hidden="1" x14ac:dyDescent="0.25">
      <c r="A471" s="11">
        <v>2018</v>
      </c>
      <c r="B471" s="11">
        <v>136</v>
      </c>
      <c r="C471" s="11">
        <v>1</v>
      </c>
      <c r="D471" s="1">
        <v>43101</v>
      </c>
      <c r="E471" s="1">
        <v>43465</v>
      </c>
      <c r="F471" s="1">
        <v>43465</v>
      </c>
      <c r="G471" s="11" t="s">
        <v>315</v>
      </c>
      <c r="H471" s="11" t="s">
        <v>316</v>
      </c>
      <c r="I471" s="11">
        <v>180</v>
      </c>
      <c r="J471" s="11">
        <v>153</v>
      </c>
      <c r="K471" s="1">
        <v>43348</v>
      </c>
      <c r="L471" s="11" t="s">
        <v>497</v>
      </c>
      <c r="M471" s="11">
        <v>1</v>
      </c>
      <c r="N471" s="11" t="s">
        <v>498</v>
      </c>
      <c r="O471" s="11">
        <v>31</v>
      </c>
      <c r="P471" s="1">
        <v>43347</v>
      </c>
      <c r="Q471" s="11" t="s">
        <v>740</v>
      </c>
      <c r="R471" s="11">
        <v>96707</v>
      </c>
      <c r="S471" s="11">
        <v>0</v>
      </c>
      <c r="T471" s="11">
        <v>0</v>
      </c>
      <c r="U471" s="11">
        <v>96707</v>
      </c>
      <c r="V471" s="11">
        <v>96707</v>
      </c>
      <c r="W471" s="11">
        <v>0</v>
      </c>
    </row>
    <row r="472" spans="1:23" s="11" customFormat="1" hidden="1" x14ac:dyDescent="0.25">
      <c r="A472" s="11">
        <v>2018</v>
      </c>
      <c r="B472" s="11">
        <v>136</v>
      </c>
      <c r="C472" s="11">
        <v>1</v>
      </c>
      <c r="D472" s="1">
        <v>43101</v>
      </c>
      <c r="E472" s="1">
        <v>43465</v>
      </c>
      <c r="F472" s="1">
        <v>43465</v>
      </c>
      <c r="G472" s="11" t="s">
        <v>315</v>
      </c>
      <c r="H472" s="11" t="s">
        <v>316</v>
      </c>
      <c r="I472" s="11">
        <v>190</v>
      </c>
      <c r="J472" s="11">
        <v>176</v>
      </c>
      <c r="K472" s="1">
        <v>43377</v>
      </c>
      <c r="L472" s="11" t="s">
        <v>497</v>
      </c>
      <c r="M472" s="11">
        <v>1</v>
      </c>
      <c r="N472" s="11" t="s">
        <v>498</v>
      </c>
      <c r="O472" s="11">
        <v>36</v>
      </c>
      <c r="P472" s="1">
        <v>43377</v>
      </c>
      <c r="Q472" s="11" t="s">
        <v>826</v>
      </c>
      <c r="R472" s="11">
        <v>107378</v>
      </c>
      <c r="S472" s="11">
        <v>0</v>
      </c>
      <c r="T472" s="11">
        <v>0</v>
      </c>
      <c r="U472" s="11">
        <v>107378</v>
      </c>
      <c r="V472" s="11">
        <v>107378</v>
      </c>
      <c r="W472" s="11">
        <v>0</v>
      </c>
    </row>
    <row r="473" spans="1:23" s="11" customFormat="1" hidden="1" x14ac:dyDescent="0.25">
      <c r="A473" s="11">
        <v>2018</v>
      </c>
      <c r="B473" s="11">
        <v>136</v>
      </c>
      <c r="C473" s="11">
        <v>1</v>
      </c>
      <c r="D473" s="1">
        <v>43101</v>
      </c>
      <c r="E473" s="1">
        <v>43465</v>
      </c>
      <c r="F473" s="1">
        <v>43465</v>
      </c>
      <c r="G473" s="11" t="s">
        <v>315</v>
      </c>
      <c r="H473" s="11" t="s">
        <v>316</v>
      </c>
      <c r="I473" s="11">
        <v>209</v>
      </c>
      <c r="J473" s="11">
        <v>196</v>
      </c>
      <c r="K473" s="1">
        <v>43411</v>
      </c>
      <c r="L473" s="11" t="s">
        <v>497</v>
      </c>
      <c r="M473" s="11">
        <v>1</v>
      </c>
      <c r="N473" s="11" t="s">
        <v>498</v>
      </c>
      <c r="O473" s="11">
        <v>40</v>
      </c>
      <c r="P473" s="1">
        <v>43411</v>
      </c>
      <c r="Q473" s="11" t="s">
        <v>827</v>
      </c>
      <c r="R473" s="11">
        <v>114556</v>
      </c>
      <c r="S473" s="11">
        <v>0</v>
      </c>
      <c r="T473" s="11">
        <v>0</v>
      </c>
      <c r="U473" s="11">
        <v>114556</v>
      </c>
      <c r="V473" s="11">
        <v>114556</v>
      </c>
      <c r="W473" s="11">
        <v>0</v>
      </c>
    </row>
    <row r="474" spans="1:23" s="11" customFormat="1" hidden="1" x14ac:dyDescent="0.25">
      <c r="A474" s="11">
        <v>2018</v>
      </c>
      <c r="B474" s="11">
        <v>136</v>
      </c>
      <c r="C474" s="11">
        <v>1</v>
      </c>
      <c r="D474" s="1">
        <v>43101</v>
      </c>
      <c r="E474" s="1">
        <v>43465</v>
      </c>
      <c r="F474" s="1">
        <v>43465</v>
      </c>
      <c r="G474" s="11" t="s">
        <v>315</v>
      </c>
      <c r="H474" s="11" t="s">
        <v>316</v>
      </c>
      <c r="I474" s="11">
        <v>222</v>
      </c>
      <c r="J474" s="11">
        <v>205</v>
      </c>
      <c r="K474" s="1">
        <v>43438</v>
      </c>
      <c r="L474" s="11" t="s">
        <v>497</v>
      </c>
      <c r="M474" s="11">
        <v>1</v>
      </c>
      <c r="N474" s="11" t="s">
        <v>498</v>
      </c>
      <c r="O474" s="11">
        <v>46</v>
      </c>
      <c r="P474" s="1">
        <v>43438</v>
      </c>
      <c r="Q474" s="11" t="s">
        <v>883</v>
      </c>
      <c r="R474" s="11">
        <v>109595</v>
      </c>
      <c r="S474" s="11">
        <v>0</v>
      </c>
      <c r="T474" s="11">
        <v>0</v>
      </c>
      <c r="U474" s="11">
        <v>109595</v>
      </c>
      <c r="V474" s="11">
        <v>109595</v>
      </c>
      <c r="W474" s="11">
        <v>0</v>
      </c>
    </row>
    <row r="475" spans="1:23" s="11" customFormat="1" hidden="1" x14ac:dyDescent="0.25">
      <c r="A475" s="11">
        <v>2018</v>
      </c>
      <c r="B475" s="11">
        <v>136</v>
      </c>
      <c r="C475" s="11">
        <v>1</v>
      </c>
      <c r="D475" s="1">
        <v>43101</v>
      </c>
      <c r="E475" s="1">
        <v>43465</v>
      </c>
      <c r="F475" s="1">
        <v>43465</v>
      </c>
      <c r="G475" s="11" t="s">
        <v>315</v>
      </c>
      <c r="H475" s="11" t="s">
        <v>316</v>
      </c>
      <c r="I475" s="11">
        <v>229</v>
      </c>
      <c r="J475" s="11">
        <v>211</v>
      </c>
      <c r="K475" s="1">
        <v>43448</v>
      </c>
      <c r="L475" s="11" t="s">
        <v>497</v>
      </c>
      <c r="M475" s="11">
        <v>1</v>
      </c>
      <c r="N475" s="11" t="s">
        <v>498</v>
      </c>
      <c r="O475" s="11">
        <v>51</v>
      </c>
      <c r="P475" s="1">
        <v>43448</v>
      </c>
      <c r="Q475" s="11" t="s">
        <v>884</v>
      </c>
      <c r="R475" s="11">
        <v>292346</v>
      </c>
      <c r="S475" s="11">
        <v>0</v>
      </c>
      <c r="T475" s="11">
        <v>0</v>
      </c>
      <c r="U475" s="11">
        <v>292346</v>
      </c>
      <c r="V475" s="11">
        <v>292346</v>
      </c>
      <c r="W475" s="11">
        <v>0</v>
      </c>
    </row>
    <row r="476" spans="1:23" s="11" customFormat="1" hidden="1" x14ac:dyDescent="0.25">
      <c r="A476" s="11">
        <v>2018</v>
      </c>
      <c r="B476" s="11">
        <v>136</v>
      </c>
      <c r="C476" s="11">
        <v>1</v>
      </c>
      <c r="D476" s="1">
        <v>43101</v>
      </c>
      <c r="E476" s="1">
        <v>43465</v>
      </c>
      <c r="F476" s="1">
        <v>43465</v>
      </c>
      <c r="G476" s="11" t="s">
        <v>315</v>
      </c>
      <c r="H476" s="11" t="s">
        <v>316</v>
      </c>
      <c r="I476" s="11">
        <v>235</v>
      </c>
      <c r="J476" s="11">
        <v>220</v>
      </c>
      <c r="K476" s="1">
        <v>43462</v>
      </c>
      <c r="L476" s="11" t="s">
        <v>497</v>
      </c>
      <c r="M476" s="11">
        <v>1</v>
      </c>
      <c r="N476" s="11" t="s">
        <v>498</v>
      </c>
      <c r="O476" s="11">
        <v>54</v>
      </c>
      <c r="P476" s="1">
        <v>43462</v>
      </c>
      <c r="Q476" s="11" t="s">
        <v>889</v>
      </c>
      <c r="R476" s="11">
        <v>2202756</v>
      </c>
      <c r="S476" s="11">
        <v>0</v>
      </c>
      <c r="T476" s="11">
        <v>0</v>
      </c>
      <c r="U476" s="11">
        <v>2202756</v>
      </c>
      <c r="V476" s="11">
        <v>2202756</v>
      </c>
      <c r="W476" s="11">
        <v>0</v>
      </c>
    </row>
    <row r="477" spans="1:23" s="11" customFormat="1" hidden="1" x14ac:dyDescent="0.25">
      <c r="A477" s="11">
        <v>2018</v>
      </c>
      <c r="B477" s="11">
        <v>136</v>
      </c>
      <c r="C477" s="11">
        <v>1</v>
      </c>
      <c r="D477" s="1">
        <v>43101</v>
      </c>
      <c r="E477" s="1">
        <v>43465</v>
      </c>
      <c r="F477" s="1">
        <v>43465</v>
      </c>
      <c r="G477" s="11" t="s">
        <v>333</v>
      </c>
      <c r="H477" s="11" t="s">
        <v>334</v>
      </c>
      <c r="I477" s="11">
        <v>228</v>
      </c>
      <c r="J477" s="11">
        <v>216</v>
      </c>
      <c r="K477" s="1">
        <v>43453</v>
      </c>
      <c r="L477" s="11" t="s">
        <v>885</v>
      </c>
      <c r="M477" s="11">
        <v>31</v>
      </c>
      <c r="N477" s="11" t="s">
        <v>538</v>
      </c>
      <c r="O477" s="11">
        <v>236</v>
      </c>
      <c r="P477" s="1">
        <v>43453</v>
      </c>
      <c r="Q477" s="11" t="s">
        <v>872</v>
      </c>
      <c r="R477" s="11">
        <v>1562484</v>
      </c>
      <c r="S477" s="11">
        <v>0</v>
      </c>
      <c r="T477" s="11">
        <v>0</v>
      </c>
      <c r="U477" s="11">
        <v>1562484</v>
      </c>
      <c r="V477" s="11">
        <v>1562484</v>
      </c>
      <c r="W477" s="11">
        <v>0</v>
      </c>
    </row>
    <row r="478" spans="1:23" s="11" customFormat="1" hidden="1" x14ac:dyDescent="0.25">
      <c r="A478" s="11">
        <v>2018</v>
      </c>
      <c r="B478" s="11">
        <v>136</v>
      </c>
      <c r="C478" s="11">
        <v>1</v>
      </c>
      <c r="D478" s="1">
        <v>43101</v>
      </c>
      <c r="E478" s="1">
        <v>43465</v>
      </c>
      <c r="F478" s="1">
        <v>43465</v>
      </c>
      <c r="G478" s="11" t="s">
        <v>758</v>
      </c>
      <c r="H478" s="11" t="s">
        <v>759</v>
      </c>
      <c r="I478" s="11">
        <v>186</v>
      </c>
      <c r="J478" s="11">
        <v>169</v>
      </c>
      <c r="K478" s="1">
        <v>43368</v>
      </c>
      <c r="L478" s="11" t="s">
        <v>778</v>
      </c>
      <c r="M478" s="11">
        <v>31</v>
      </c>
      <c r="N478" s="11" t="s">
        <v>538</v>
      </c>
      <c r="O478" s="11">
        <v>86</v>
      </c>
      <c r="P478" s="1">
        <v>43362</v>
      </c>
      <c r="Q478" s="11" t="s">
        <v>779</v>
      </c>
      <c r="R478" s="11">
        <v>364000000</v>
      </c>
      <c r="S478" s="11">
        <v>0</v>
      </c>
      <c r="T478" s="11">
        <v>0</v>
      </c>
      <c r="U478" s="11">
        <v>364000000</v>
      </c>
      <c r="V478" s="11">
        <v>364000000</v>
      </c>
      <c r="W478" s="11">
        <v>0</v>
      </c>
    </row>
    <row r="479" spans="1:23" s="11" customFormat="1" hidden="1" x14ac:dyDescent="0.25">
      <c r="A479" s="11">
        <v>2018</v>
      </c>
      <c r="B479" s="11">
        <v>136</v>
      </c>
      <c r="C479" s="11">
        <v>1</v>
      </c>
      <c r="D479" s="1">
        <v>43101</v>
      </c>
      <c r="E479" s="1">
        <v>43465</v>
      </c>
      <c r="F479" s="1">
        <v>43465</v>
      </c>
      <c r="G479" s="11" t="s">
        <v>317</v>
      </c>
      <c r="H479" s="11" t="s">
        <v>318</v>
      </c>
      <c r="I479" s="11">
        <v>88</v>
      </c>
      <c r="J479" s="11">
        <v>112</v>
      </c>
      <c r="K479" s="1">
        <v>43242</v>
      </c>
      <c r="L479" s="11" t="s">
        <v>497</v>
      </c>
      <c r="M479" s="11">
        <v>31</v>
      </c>
      <c r="N479" s="11" t="s">
        <v>538</v>
      </c>
      <c r="O479" s="11">
        <v>5</v>
      </c>
      <c r="P479" s="1">
        <v>43138</v>
      </c>
      <c r="Q479" s="11" t="s">
        <v>655</v>
      </c>
      <c r="R479" s="11">
        <v>125000</v>
      </c>
      <c r="S479" s="11">
        <v>0</v>
      </c>
      <c r="T479" s="11">
        <v>0</v>
      </c>
      <c r="U479" s="11">
        <v>125000</v>
      </c>
      <c r="V479" s="11">
        <v>125000</v>
      </c>
      <c r="W479" s="11">
        <v>0</v>
      </c>
    </row>
    <row r="480" spans="1:23" s="11" customFormat="1" hidden="1" x14ac:dyDescent="0.25">
      <c r="A480" s="11">
        <v>2018</v>
      </c>
      <c r="B480" s="11">
        <v>136</v>
      </c>
      <c r="C480" s="11">
        <v>1</v>
      </c>
      <c r="D480" s="1">
        <v>43101</v>
      </c>
      <c r="E480" s="1">
        <v>43465</v>
      </c>
      <c r="F480" s="1">
        <v>43465</v>
      </c>
      <c r="G480" s="11" t="s">
        <v>317</v>
      </c>
      <c r="H480" s="11" t="s">
        <v>318</v>
      </c>
      <c r="I480" s="11">
        <v>88</v>
      </c>
      <c r="J480" s="11">
        <v>129</v>
      </c>
      <c r="K480" s="1">
        <v>43305</v>
      </c>
      <c r="L480" s="11" t="s">
        <v>497</v>
      </c>
      <c r="M480" s="11">
        <v>31</v>
      </c>
      <c r="N480" s="11" t="s">
        <v>538</v>
      </c>
      <c r="O480" s="11">
        <v>5</v>
      </c>
      <c r="P480" s="1">
        <v>43138</v>
      </c>
      <c r="Q480" s="11" t="s">
        <v>626</v>
      </c>
      <c r="R480" s="11">
        <v>180000</v>
      </c>
      <c r="S480" s="11">
        <v>0</v>
      </c>
      <c r="T480" s="11">
        <v>0</v>
      </c>
      <c r="U480" s="11">
        <v>180000</v>
      </c>
      <c r="V480" s="11">
        <v>180000</v>
      </c>
      <c r="W480" s="11">
        <v>0</v>
      </c>
    </row>
    <row r="481" spans="1:23" s="11" customFormat="1" hidden="1" x14ac:dyDescent="0.25">
      <c r="A481" s="11">
        <v>2018</v>
      </c>
      <c r="B481" s="11">
        <v>136</v>
      </c>
      <c r="C481" s="11">
        <v>1</v>
      </c>
      <c r="D481" s="1">
        <v>43101</v>
      </c>
      <c r="E481" s="1">
        <v>43465</v>
      </c>
      <c r="F481" s="1">
        <v>43465</v>
      </c>
      <c r="G481" s="11" t="s">
        <v>317</v>
      </c>
      <c r="H481" s="11" t="s">
        <v>318</v>
      </c>
      <c r="I481" s="11">
        <v>88</v>
      </c>
      <c r="J481" s="11">
        <v>182</v>
      </c>
      <c r="K481" s="1">
        <v>43395</v>
      </c>
      <c r="L481" s="11" t="s">
        <v>497</v>
      </c>
      <c r="M481" s="11">
        <v>31</v>
      </c>
      <c r="N481" s="11" t="s">
        <v>538</v>
      </c>
      <c r="O481" s="11">
        <v>5</v>
      </c>
      <c r="P481" s="1">
        <v>43138</v>
      </c>
      <c r="Q481" s="11" t="s">
        <v>828</v>
      </c>
      <c r="R481" s="11">
        <v>140000</v>
      </c>
      <c r="S481" s="11">
        <v>0</v>
      </c>
      <c r="T481" s="11">
        <v>0</v>
      </c>
      <c r="U481" s="11">
        <v>140000</v>
      </c>
      <c r="V481" s="11">
        <v>140000</v>
      </c>
      <c r="W481" s="11">
        <v>0</v>
      </c>
    </row>
    <row r="482" spans="1:23" s="11" customFormat="1" hidden="1" x14ac:dyDescent="0.25">
      <c r="A482" s="11">
        <v>2018</v>
      </c>
      <c r="B482" s="11">
        <v>136</v>
      </c>
      <c r="C482" s="11">
        <v>1</v>
      </c>
      <c r="D482" s="1">
        <v>43101</v>
      </c>
      <c r="E482" s="1">
        <v>43465</v>
      </c>
      <c r="F482" s="1">
        <v>43465</v>
      </c>
      <c r="G482" s="11" t="s">
        <v>321</v>
      </c>
      <c r="H482" s="11" t="s">
        <v>627</v>
      </c>
      <c r="I482" s="11">
        <v>88</v>
      </c>
      <c r="J482" s="11">
        <v>182</v>
      </c>
      <c r="K482" s="1">
        <v>43395</v>
      </c>
      <c r="L482" s="11" t="s">
        <v>497</v>
      </c>
      <c r="M482" s="11">
        <v>31</v>
      </c>
      <c r="N482" s="11" t="s">
        <v>538</v>
      </c>
      <c r="O482" s="11">
        <v>5</v>
      </c>
      <c r="P482" s="1">
        <v>43138</v>
      </c>
      <c r="Q482" s="11" t="s">
        <v>828</v>
      </c>
      <c r="R482" s="11">
        <v>100000</v>
      </c>
      <c r="S482" s="11">
        <v>0</v>
      </c>
      <c r="T482" s="11">
        <v>0</v>
      </c>
      <c r="U482" s="11">
        <v>100000</v>
      </c>
      <c r="V482" s="11">
        <v>100000</v>
      </c>
      <c r="W482" s="11">
        <v>0</v>
      </c>
    </row>
    <row r="483" spans="1:23" s="11" customFormat="1" hidden="1" x14ac:dyDescent="0.25">
      <c r="A483" s="11">
        <v>2018</v>
      </c>
      <c r="B483" s="11">
        <v>136</v>
      </c>
      <c r="C483" s="11">
        <v>1</v>
      </c>
      <c r="D483" s="1">
        <v>43101</v>
      </c>
      <c r="E483" s="1">
        <v>43465</v>
      </c>
      <c r="F483" s="1">
        <v>43465</v>
      </c>
      <c r="G483" s="11" t="s">
        <v>321</v>
      </c>
      <c r="H483" s="11" t="s">
        <v>627</v>
      </c>
      <c r="I483" s="11">
        <v>88</v>
      </c>
      <c r="J483" s="11">
        <v>217</v>
      </c>
      <c r="K483" s="1">
        <v>43454</v>
      </c>
      <c r="L483" s="11" t="s">
        <v>497</v>
      </c>
      <c r="M483" s="11">
        <v>31</v>
      </c>
      <c r="N483" s="11" t="s">
        <v>538</v>
      </c>
      <c r="O483" s="11">
        <v>5</v>
      </c>
      <c r="P483" s="1">
        <v>43138</v>
      </c>
      <c r="Q483" s="11" t="s">
        <v>886</v>
      </c>
      <c r="R483" s="11">
        <v>1548555</v>
      </c>
      <c r="S483" s="11">
        <v>0</v>
      </c>
      <c r="T483" s="11">
        <v>0</v>
      </c>
      <c r="U483" s="11">
        <v>1548555</v>
      </c>
      <c r="V483" s="11">
        <v>1548555</v>
      </c>
      <c r="W483" s="11">
        <v>0</v>
      </c>
    </row>
    <row r="484" spans="1:23" s="11" customFormat="1" hidden="1" x14ac:dyDescent="0.25">
      <c r="A484" s="11">
        <v>2018</v>
      </c>
      <c r="B484" s="11">
        <v>136</v>
      </c>
      <c r="C484" s="11">
        <v>1</v>
      </c>
      <c r="D484" s="1">
        <v>43101</v>
      </c>
      <c r="E484" s="1">
        <v>43465</v>
      </c>
      <c r="F484" s="1">
        <v>43465</v>
      </c>
      <c r="G484" s="11" t="s">
        <v>322</v>
      </c>
      <c r="H484" s="11" t="s">
        <v>323</v>
      </c>
      <c r="I484" s="11">
        <v>88</v>
      </c>
      <c r="J484" s="11">
        <v>93</v>
      </c>
      <c r="K484" s="1">
        <v>43182</v>
      </c>
      <c r="L484" s="11" t="s">
        <v>497</v>
      </c>
      <c r="M484" s="11">
        <v>31</v>
      </c>
      <c r="N484" s="11" t="s">
        <v>538</v>
      </c>
      <c r="O484" s="11">
        <v>5</v>
      </c>
      <c r="P484" s="1">
        <v>43138</v>
      </c>
      <c r="Q484" s="11" t="s">
        <v>589</v>
      </c>
      <c r="R484" s="11">
        <v>185640</v>
      </c>
      <c r="S484" s="11">
        <v>185640</v>
      </c>
      <c r="T484" s="11">
        <v>0</v>
      </c>
      <c r="U484" s="11">
        <v>0</v>
      </c>
      <c r="V484" s="11">
        <v>0</v>
      </c>
      <c r="W484" s="11">
        <v>0</v>
      </c>
    </row>
    <row r="485" spans="1:23" s="11" customFormat="1" hidden="1" x14ac:dyDescent="0.25">
      <c r="A485" s="11">
        <v>2018</v>
      </c>
      <c r="B485" s="11">
        <v>136</v>
      </c>
      <c r="C485" s="11">
        <v>1</v>
      </c>
      <c r="D485" s="1">
        <v>43101</v>
      </c>
      <c r="E485" s="1">
        <v>43465</v>
      </c>
      <c r="F485" s="1">
        <v>43465</v>
      </c>
      <c r="G485" s="11" t="s">
        <v>322</v>
      </c>
      <c r="H485" s="11" t="s">
        <v>323</v>
      </c>
      <c r="I485" s="11">
        <v>88</v>
      </c>
      <c r="J485" s="11">
        <v>94</v>
      </c>
      <c r="K485" s="1">
        <v>43182</v>
      </c>
      <c r="L485" s="11" t="s">
        <v>497</v>
      </c>
      <c r="M485" s="11">
        <v>31</v>
      </c>
      <c r="N485" s="11" t="s">
        <v>538</v>
      </c>
      <c r="O485" s="11">
        <v>5</v>
      </c>
      <c r="P485" s="1">
        <v>43138</v>
      </c>
      <c r="Q485" s="11" t="s">
        <v>590</v>
      </c>
      <c r="R485" s="11">
        <v>185640</v>
      </c>
      <c r="S485" s="11">
        <v>0</v>
      </c>
      <c r="T485" s="11">
        <v>0</v>
      </c>
      <c r="U485" s="11">
        <v>185640</v>
      </c>
      <c r="V485" s="11">
        <v>185640</v>
      </c>
      <c r="W485" s="11">
        <v>0</v>
      </c>
    </row>
    <row r="486" spans="1:23" s="11" customFormat="1" hidden="1" x14ac:dyDescent="0.25">
      <c r="A486" s="11">
        <v>2018</v>
      </c>
      <c r="B486" s="11">
        <v>136</v>
      </c>
      <c r="C486" s="11">
        <v>1</v>
      </c>
      <c r="D486" s="1">
        <v>43101</v>
      </c>
      <c r="E486" s="1">
        <v>43465</v>
      </c>
      <c r="F486" s="1">
        <v>43465</v>
      </c>
      <c r="G486" s="11" t="s">
        <v>322</v>
      </c>
      <c r="H486" s="11" t="s">
        <v>323</v>
      </c>
      <c r="I486" s="11">
        <v>88</v>
      </c>
      <c r="J486" s="11">
        <v>129</v>
      </c>
      <c r="K486" s="1">
        <v>43305</v>
      </c>
      <c r="L486" s="11" t="s">
        <v>497</v>
      </c>
      <c r="M486" s="11">
        <v>31</v>
      </c>
      <c r="N486" s="11" t="s">
        <v>538</v>
      </c>
      <c r="O486" s="11">
        <v>5</v>
      </c>
      <c r="P486" s="1">
        <v>43138</v>
      </c>
      <c r="Q486" s="11" t="s">
        <v>626</v>
      </c>
      <c r="R486" s="11">
        <v>198000</v>
      </c>
      <c r="S486" s="11">
        <v>0</v>
      </c>
      <c r="T486" s="11">
        <v>0</v>
      </c>
      <c r="U486" s="11">
        <v>198000</v>
      </c>
      <c r="V486" s="11">
        <v>198000</v>
      </c>
      <c r="W486" s="11">
        <v>0</v>
      </c>
    </row>
    <row r="487" spans="1:23" s="11" customFormat="1" hidden="1" x14ac:dyDescent="0.25">
      <c r="A487" s="11">
        <v>2018</v>
      </c>
      <c r="B487" s="11">
        <v>136</v>
      </c>
      <c r="C487" s="11">
        <v>1</v>
      </c>
      <c r="D487" s="1">
        <v>43101</v>
      </c>
      <c r="E487" s="1">
        <v>43465</v>
      </c>
      <c r="F487" s="1">
        <v>43465</v>
      </c>
      <c r="G487" s="11" t="s">
        <v>322</v>
      </c>
      <c r="H487" s="11" t="s">
        <v>323</v>
      </c>
      <c r="I487" s="11">
        <v>88</v>
      </c>
      <c r="J487" s="11">
        <v>182</v>
      </c>
      <c r="K487" s="1">
        <v>43395</v>
      </c>
      <c r="L487" s="11" t="s">
        <v>497</v>
      </c>
      <c r="M487" s="11">
        <v>31</v>
      </c>
      <c r="N487" s="11" t="s">
        <v>538</v>
      </c>
      <c r="O487" s="11">
        <v>5</v>
      </c>
      <c r="P487" s="1">
        <v>43138</v>
      </c>
      <c r="Q487" s="11" t="s">
        <v>828</v>
      </c>
      <c r="R487" s="11">
        <v>135000</v>
      </c>
      <c r="S487" s="11">
        <v>0</v>
      </c>
      <c r="T487" s="11">
        <v>0</v>
      </c>
      <c r="U487" s="11">
        <v>135000</v>
      </c>
      <c r="V487" s="11">
        <v>135000</v>
      </c>
      <c r="W487" s="11">
        <v>0</v>
      </c>
    </row>
    <row r="488" spans="1:23" s="11" customFormat="1" hidden="1" x14ac:dyDescent="0.25">
      <c r="A488" s="11">
        <v>2018</v>
      </c>
      <c r="B488" s="11">
        <v>136</v>
      </c>
      <c r="C488" s="11">
        <v>1</v>
      </c>
      <c r="D488" s="1">
        <v>43101</v>
      </c>
      <c r="E488" s="1">
        <v>43465</v>
      </c>
      <c r="F488" s="1">
        <v>43465</v>
      </c>
      <c r="G488" s="11" t="s">
        <v>322</v>
      </c>
      <c r="H488" s="11" t="s">
        <v>323</v>
      </c>
      <c r="I488" s="11">
        <v>88</v>
      </c>
      <c r="J488" s="11">
        <v>217</v>
      </c>
      <c r="K488" s="1">
        <v>43454</v>
      </c>
      <c r="L488" s="11" t="s">
        <v>497</v>
      </c>
      <c r="M488" s="11">
        <v>31</v>
      </c>
      <c r="N488" s="11" t="s">
        <v>538</v>
      </c>
      <c r="O488" s="11">
        <v>5</v>
      </c>
      <c r="P488" s="1">
        <v>43138</v>
      </c>
      <c r="Q488" s="11" t="s">
        <v>886</v>
      </c>
      <c r="R488" s="11">
        <v>16800</v>
      </c>
      <c r="S488" s="11">
        <v>0</v>
      </c>
      <c r="T488" s="11">
        <v>0</v>
      </c>
      <c r="U488" s="11">
        <v>16800</v>
      </c>
      <c r="V488" s="11">
        <v>16800</v>
      </c>
      <c r="W488" s="11">
        <v>0</v>
      </c>
    </row>
    <row r="489" spans="1:23" s="11" customFormat="1" hidden="1" x14ac:dyDescent="0.25">
      <c r="A489" s="11">
        <v>2018</v>
      </c>
      <c r="B489" s="11">
        <v>136</v>
      </c>
      <c r="C489" s="11">
        <v>1</v>
      </c>
      <c r="D489" s="1">
        <v>43101</v>
      </c>
      <c r="E489" s="1">
        <v>43465</v>
      </c>
      <c r="F489" s="1">
        <v>43465</v>
      </c>
      <c r="G489" s="11" t="s">
        <v>324</v>
      </c>
      <c r="H489" s="11" t="s">
        <v>325</v>
      </c>
      <c r="I489" s="11">
        <v>108</v>
      </c>
      <c r="J489" s="11">
        <v>81</v>
      </c>
      <c r="K489" s="1">
        <v>43144</v>
      </c>
      <c r="L489" s="11" t="s">
        <v>272</v>
      </c>
      <c r="M489" s="11">
        <v>31</v>
      </c>
      <c r="N489" s="11" t="s">
        <v>538</v>
      </c>
      <c r="O489" s="11">
        <v>28</v>
      </c>
      <c r="P489" s="1">
        <v>43143</v>
      </c>
      <c r="Q489" s="11" t="s">
        <v>539</v>
      </c>
      <c r="R489" s="11">
        <v>2534423</v>
      </c>
      <c r="S489" s="11">
        <v>0</v>
      </c>
      <c r="T489" s="11">
        <v>0</v>
      </c>
      <c r="U489" s="11">
        <v>2534423</v>
      </c>
      <c r="V489" s="11">
        <v>2534423</v>
      </c>
      <c r="W489" s="11">
        <v>0</v>
      </c>
    </row>
    <row r="490" spans="1:23" s="11" customFormat="1" hidden="1" x14ac:dyDescent="0.25">
      <c r="A490" s="11">
        <v>2018</v>
      </c>
      <c r="B490" s="11">
        <v>136</v>
      </c>
      <c r="C490" s="11">
        <v>1</v>
      </c>
      <c r="D490" s="1">
        <v>43101</v>
      </c>
      <c r="E490" s="1">
        <v>43465</v>
      </c>
      <c r="F490" s="1">
        <v>43465</v>
      </c>
      <c r="G490" s="11" t="s">
        <v>324</v>
      </c>
      <c r="H490" s="11" t="s">
        <v>325</v>
      </c>
      <c r="I490" s="11">
        <v>117</v>
      </c>
      <c r="J490" s="11">
        <v>95</v>
      </c>
      <c r="K490" s="1">
        <v>43182</v>
      </c>
      <c r="L490" s="11" t="s">
        <v>272</v>
      </c>
      <c r="M490" s="11">
        <v>31</v>
      </c>
      <c r="N490" s="11" t="s">
        <v>538</v>
      </c>
      <c r="O490" s="11">
        <v>65</v>
      </c>
      <c r="P490" s="1">
        <v>43182</v>
      </c>
      <c r="Q490" s="11" t="s">
        <v>591</v>
      </c>
      <c r="R490" s="11">
        <v>7907990</v>
      </c>
      <c r="S490" s="11">
        <v>0</v>
      </c>
      <c r="T490" s="11">
        <v>0</v>
      </c>
      <c r="U490" s="11">
        <v>7907990</v>
      </c>
      <c r="V490" s="11">
        <v>7907990</v>
      </c>
      <c r="W490" s="11">
        <v>0</v>
      </c>
    </row>
    <row r="491" spans="1:23" s="11" customFormat="1" hidden="1" x14ac:dyDescent="0.25">
      <c r="A491" s="11">
        <v>2018</v>
      </c>
      <c r="B491" s="11">
        <v>136</v>
      </c>
      <c r="C491" s="11">
        <v>1</v>
      </c>
      <c r="D491" s="1">
        <v>43101</v>
      </c>
      <c r="E491" s="1">
        <v>43465</v>
      </c>
      <c r="F491" s="1">
        <v>43465</v>
      </c>
      <c r="G491" s="11" t="s">
        <v>324</v>
      </c>
      <c r="H491" s="11" t="s">
        <v>325</v>
      </c>
      <c r="I491" s="11">
        <v>171</v>
      </c>
      <c r="J491" s="11">
        <v>145</v>
      </c>
      <c r="K491" s="1">
        <v>43339</v>
      </c>
      <c r="L491" s="11" t="s">
        <v>384</v>
      </c>
      <c r="M491" s="11">
        <v>31</v>
      </c>
      <c r="N491" s="11" t="s">
        <v>538</v>
      </c>
      <c r="O491" s="11">
        <v>152</v>
      </c>
      <c r="P491" s="1">
        <v>43339</v>
      </c>
      <c r="Q491" s="11" t="s">
        <v>741</v>
      </c>
      <c r="R491" s="11">
        <v>1734521</v>
      </c>
      <c r="S491" s="11">
        <v>0</v>
      </c>
      <c r="T491" s="11">
        <v>0</v>
      </c>
      <c r="U491" s="11">
        <v>1734521</v>
      </c>
      <c r="V491" s="11">
        <v>1734521</v>
      </c>
      <c r="W491" s="11">
        <v>0</v>
      </c>
    </row>
    <row r="492" spans="1:23" s="11" customFormat="1" hidden="1" x14ac:dyDescent="0.25">
      <c r="A492" s="11">
        <v>2018</v>
      </c>
      <c r="B492" s="11">
        <v>136</v>
      </c>
      <c r="C492" s="11">
        <v>1</v>
      </c>
      <c r="D492" s="1">
        <v>43101</v>
      </c>
      <c r="E492" s="1">
        <v>43465</v>
      </c>
      <c r="F492" s="1">
        <v>43465</v>
      </c>
      <c r="G492" s="11" t="s">
        <v>324</v>
      </c>
      <c r="H492" s="11" t="s">
        <v>325</v>
      </c>
      <c r="I492" s="11">
        <v>178</v>
      </c>
      <c r="J492" s="11">
        <v>148</v>
      </c>
      <c r="K492" s="1">
        <v>43347</v>
      </c>
      <c r="L492" s="11" t="s">
        <v>742</v>
      </c>
      <c r="M492" s="11">
        <v>31</v>
      </c>
      <c r="N492" s="11" t="s">
        <v>538</v>
      </c>
      <c r="O492" s="11">
        <v>155</v>
      </c>
      <c r="P492" s="1">
        <v>43346</v>
      </c>
      <c r="Q492" s="11" t="s">
        <v>726</v>
      </c>
      <c r="R492" s="11">
        <v>1131480</v>
      </c>
      <c r="S492" s="11">
        <v>0</v>
      </c>
      <c r="T492" s="11">
        <v>0</v>
      </c>
      <c r="U492" s="11">
        <v>1131480</v>
      </c>
      <c r="V492" s="11">
        <v>1131480</v>
      </c>
      <c r="W492" s="11">
        <v>0</v>
      </c>
    </row>
    <row r="493" spans="1:23" s="11" customFormat="1" hidden="1" x14ac:dyDescent="0.25">
      <c r="A493" s="11">
        <v>2018</v>
      </c>
      <c r="B493" s="11">
        <v>136</v>
      </c>
      <c r="C493" s="11">
        <v>1</v>
      </c>
      <c r="D493" s="1">
        <v>43101</v>
      </c>
      <c r="E493" s="1">
        <v>43465</v>
      </c>
      <c r="F493" s="1">
        <v>43465</v>
      </c>
      <c r="G493" s="11" t="s">
        <v>324</v>
      </c>
      <c r="H493" s="11" t="s">
        <v>325</v>
      </c>
      <c r="I493" s="11">
        <v>178</v>
      </c>
      <c r="J493" s="11">
        <v>149</v>
      </c>
      <c r="K493" s="1">
        <v>43347</v>
      </c>
      <c r="L493" s="11" t="s">
        <v>743</v>
      </c>
      <c r="M493" s="11">
        <v>31</v>
      </c>
      <c r="N493" s="11" t="s">
        <v>538</v>
      </c>
      <c r="O493" s="11">
        <v>155</v>
      </c>
      <c r="P493" s="1">
        <v>43346</v>
      </c>
      <c r="Q493" s="11" t="s">
        <v>726</v>
      </c>
      <c r="R493" s="11">
        <v>1061015</v>
      </c>
      <c r="S493" s="11">
        <v>0</v>
      </c>
      <c r="T493" s="11">
        <v>0</v>
      </c>
      <c r="U493" s="11">
        <v>1061015</v>
      </c>
      <c r="V493" s="11">
        <v>1061015</v>
      </c>
      <c r="W493" s="11">
        <v>0</v>
      </c>
    </row>
    <row r="494" spans="1:23" s="11" customFormat="1" hidden="1" x14ac:dyDescent="0.25">
      <c r="A494" s="11">
        <v>2018</v>
      </c>
      <c r="B494" s="11">
        <v>136</v>
      </c>
      <c r="C494" s="11">
        <v>1</v>
      </c>
      <c r="D494" s="1">
        <v>43101</v>
      </c>
      <c r="E494" s="1">
        <v>43465</v>
      </c>
      <c r="F494" s="1">
        <v>43465</v>
      </c>
      <c r="G494" s="11" t="s">
        <v>324</v>
      </c>
      <c r="H494" s="11" t="s">
        <v>325</v>
      </c>
      <c r="I494" s="11">
        <v>178</v>
      </c>
      <c r="J494" s="11">
        <v>150</v>
      </c>
      <c r="K494" s="1">
        <v>43347</v>
      </c>
      <c r="L494" s="11" t="s">
        <v>744</v>
      </c>
      <c r="M494" s="11">
        <v>31</v>
      </c>
      <c r="N494" s="11" t="s">
        <v>538</v>
      </c>
      <c r="O494" s="11">
        <v>155</v>
      </c>
      <c r="P494" s="1">
        <v>43346</v>
      </c>
      <c r="Q494" s="11" t="s">
        <v>726</v>
      </c>
      <c r="R494" s="11">
        <v>1061015</v>
      </c>
      <c r="S494" s="11">
        <v>0</v>
      </c>
      <c r="T494" s="11">
        <v>0</v>
      </c>
      <c r="U494" s="11">
        <v>1061015</v>
      </c>
      <c r="V494" s="11">
        <v>1061015</v>
      </c>
      <c r="W494" s="11">
        <v>0</v>
      </c>
    </row>
    <row r="495" spans="1:23" s="11" customFormat="1" hidden="1" x14ac:dyDescent="0.25">
      <c r="A495" s="11">
        <v>2018</v>
      </c>
      <c r="B495" s="11">
        <v>136</v>
      </c>
      <c r="C495" s="11">
        <v>1</v>
      </c>
      <c r="D495" s="1">
        <v>43101</v>
      </c>
      <c r="E495" s="1">
        <v>43465</v>
      </c>
      <c r="F495" s="1">
        <v>43465</v>
      </c>
      <c r="G495" s="11" t="s">
        <v>324</v>
      </c>
      <c r="H495" s="11" t="s">
        <v>325</v>
      </c>
      <c r="I495" s="11">
        <v>205</v>
      </c>
      <c r="J495" s="11">
        <v>185</v>
      </c>
      <c r="K495" s="1">
        <v>43403</v>
      </c>
      <c r="L495" s="11" t="s">
        <v>293</v>
      </c>
      <c r="M495" s="11">
        <v>31</v>
      </c>
      <c r="N495" s="11" t="s">
        <v>538</v>
      </c>
      <c r="O495" s="11">
        <v>207</v>
      </c>
      <c r="P495" s="1">
        <v>43403</v>
      </c>
      <c r="Q495" s="11" t="s">
        <v>829</v>
      </c>
      <c r="R495" s="11">
        <v>2112378</v>
      </c>
      <c r="S495" s="11">
        <v>0</v>
      </c>
      <c r="T495" s="11">
        <v>0</v>
      </c>
      <c r="U495" s="11">
        <v>2112378</v>
      </c>
      <c r="V495" s="11">
        <v>2112378</v>
      </c>
      <c r="W495" s="11">
        <v>0</v>
      </c>
    </row>
    <row r="496" spans="1:23" s="11" customFormat="1" hidden="1" x14ac:dyDescent="0.25">
      <c r="A496" s="11">
        <v>2018</v>
      </c>
      <c r="B496" s="11">
        <v>136</v>
      </c>
      <c r="C496" s="11">
        <v>1</v>
      </c>
      <c r="D496" s="1">
        <v>43101</v>
      </c>
      <c r="E496" s="1">
        <v>43465</v>
      </c>
      <c r="F496" s="1">
        <v>43465</v>
      </c>
      <c r="G496" s="11" t="s">
        <v>324</v>
      </c>
      <c r="H496" s="11" t="s">
        <v>325</v>
      </c>
      <c r="I496" s="11">
        <v>205</v>
      </c>
      <c r="J496" s="11">
        <v>186</v>
      </c>
      <c r="K496" s="1">
        <v>43403</v>
      </c>
      <c r="L496" s="11" t="s">
        <v>280</v>
      </c>
      <c r="M496" s="11">
        <v>31</v>
      </c>
      <c r="N496" s="11" t="s">
        <v>538</v>
      </c>
      <c r="O496" s="11">
        <v>207</v>
      </c>
      <c r="P496" s="1">
        <v>43403</v>
      </c>
      <c r="Q496" s="11" t="s">
        <v>829</v>
      </c>
      <c r="R496" s="11">
        <v>2112378</v>
      </c>
      <c r="S496" s="11">
        <v>0</v>
      </c>
      <c r="T496" s="11">
        <v>0</v>
      </c>
      <c r="U496" s="11">
        <v>2112378</v>
      </c>
      <c r="V496" s="11">
        <v>2112378</v>
      </c>
      <c r="W496" s="11">
        <v>0</v>
      </c>
    </row>
    <row r="497" spans="1:23" s="11" customFormat="1" hidden="1" x14ac:dyDescent="0.25">
      <c r="A497" s="11">
        <v>2018</v>
      </c>
      <c r="B497" s="11">
        <v>136</v>
      </c>
      <c r="C497" s="11">
        <v>1</v>
      </c>
      <c r="D497" s="1">
        <v>43101</v>
      </c>
      <c r="E497" s="1">
        <v>43465</v>
      </c>
      <c r="F497" s="1">
        <v>43465</v>
      </c>
      <c r="G497" s="11" t="s">
        <v>324</v>
      </c>
      <c r="H497" s="11" t="s">
        <v>325</v>
      </c>
      <c r="I497" s="11">
        <v>205</v>
      </c>
      <c r="J497" s="11">
        <v>187</v>
      </c>
      <c r="K497" s="1">
        <v>43403</v>
      </c>
      <c r="L497" s="11" t="s">
        <v>830</v>
      </c>
      <c r="M497" s="11">
        <v>31</v>
      </c>
      <c r="N497" s="11" t="s">
        <v>538</v>
      </c>
      <c r="O497" s="11">
        <v>207</v>
      </c>
      <c r="P497" s="1">
        <v>43403</v>
      </c>
      <c r="Q497" s="11" t="s">
        <v>831</v>
      </c>
      <c r="R497" s="11">
        <v>1433481</v>
      </c>
      <c r="S497" s="11">
        <v>0</v>
      </c>
      <c r="T497" s="11">
        <v>0</v>
      </c>
      <c r="U497" s="11">
        <v>1433481</v>
      </c>
      <c r="V497" s="11">
        <v>1433481</v>
      </c>
      <c r="W497" s="11">
        <v>0</v>
      </c>
    </row>
    <row r="498" spans="1:23" s="11" customFormat="1" hidden="1" x14ac:dyDescent="0.25">
      <c r="A498" s="11">
        <v>2018</v>
      </c>
      <c r="B498" s="11">
        <v>136</v>
      </c>
      <c r="C498" s="11">
        <v>1</v>
      </c>
      <c r="D498" s="1">
        <v>43101</v>
      </c>
      <c r="E498" s="1">
        <v>43465</v>
      </c>
      <c r="F498" s="1">
        <v>43465</v>
      </c>
      <c r="G498" s="11" t="s">
        <v>324</v>
      </c>
      <c r="H498" s="11" t="s">
        <v>325</v>
      </c>
      <c r="I498" s="11">
        <v>205</v>
      </c>
      <c r="J498" s="11">
        <v>188</v>
      </c>
      <c r="K498" s="1">
        <v>43403</v>
      </c>
      <c r="L498" s="11" t="s">
        <v>296</v>
      </c>
      <c r="M498" s="11">
        <v>31</v>
      </c>
      <c r="N498" s="11" t="s">
        <v>538</v>
      </c>
      <c r="O498" s="11">
        <v>207</v>
      </c>
      <c r="P498" s="1">
        <v>43403</v>
      </c>
      <c r="Q498" s="11" t="s">
        <v>831</v>
      </c>
      <c r="R498" s="11">
        <v>1274298</v>
      </c>
      <c r="S498" s="11">
        <v>0</v>
      </c>
      <c r="T498" s="11">
        <v>0</v>
      </c>
      <c r="U498" s="11">
        <v>1274298</v>
      </c>
      <c r="V498" s="11">
        <v>1274298</v>
      </c>
      <c r="W498" s="11">
        <v>0</v>
      </c>
    </row>
    <row r="499" spans="1:23" s="11" customFormat="1" hidden="1" x14ac:dyDescent="0.25">
      <c r="A499" s="11">
        <v>2018</v>
      </c>
      <c r="B499" s="11">
        <v>136</v>
      </c>
      <c r="C499" s="11">
        <v>1</v>
      </c>
      <c r="D499" s="1">
        <v>43101</v>
      </c>
      <c r="E499" s="1">
        <v>43465</v>
      </c>
      <c r="F499" s="1">
        <v>43465</v>
      </c>
      <c r="G499" s="11" t="s">
        <v>324</v>
      </c>
      <c r="H499" s="11" t="s">
        <v>325</v>
      </c>
      <c r="I499" s="11">
        <v>205</v>
      </c>
      <c r="J499" s="11">
        <v>189</v>
      </c>
      <c r="K499" s="1">
        <v>43403</v>
      </c>
      <c r="L499" s="11" t="s">
        <v>594</v>
      </c>
      <c r="M499" s="11">
        <v>31</v>
      </c>
      <c r="N499" s="11" t="s">
        <v>538</v>
      </c>
      <c r="O499" s="11">
        <v>207</v>
      </c>
      <c r="P499" s="1">
        <v>43403</v>
      </c>
      <c r="Q499" s="11" t="s">
        <v>831</v>
      </c>
      <c r="R499" s="11">
        <v>1274298</v>
      </c>
      <c r="S499" s="11">
        <v>0</v>
      </c>
      <c r="T499" s="11">
        <v>0</v>
      </c>
      <c r="U499" s="11">
        <v>1274298</v>
      </c>
      <c r="V499" s="11">
        <v>1274298</v>
      </c>
      <c r="W499" s="11">
        <v>0</v>
      </c>
    </row>
    <row r="500" spans="1:23" s="11" customFormat="1" hidden="1" x14ac:dyDescent="0.25">
      <c r="A500" s="11">
        <v>2018</v>
      </c>
      <c r="B500" s="11">
        <v>136</v>
      </c>
      <c r="C500" s="11">
        <v>1</v>
      </c>
      <c r="D500" s="1">
        <v>43101</v>
      </c>
      <c r="E500" s="1">
        <v>43465</v>
      </c>
      <c r="F500" s="1">
        <v>43465</v>
      </c>
      <c r="G500" s="11" t="s">
        <v>324</v>
      </c>
      <c r="H500" s="11" t="s">
        <v>325</v>
      </c>
      <c r="I500" s="11">
        <v>205</v>
      </c>
      <c r="J500" s="11">
        <v>190</v>
      </c>
      <c r="K500" s="1">
        <v>43403</v>
      </c>
      <c r="L500" s="11" t="s">
        <v>832</v>
      </c>
      <c r="M500" s="11">
        <v>31</v>
      </c>
      <c r="N500" s="11" t="s">
        <v>538</v>
      </c>
      <c r="O500" s="11">
        <v>207</v>
      </c>
      <c r="P500" s="1">
        <v>43403</v>
      </c>
      <c r="Q500" s="11" t="s">
        <v>829</v>
      </c>
      <c r="R500" s="11">
        <v>1274298</v>
      </c>
      <c r="S500" s="11">
        <v>0</v>
      </c>
      <c r="T500" s="11">
        <v>0</v>
      </c>
      <c r="U500" s="11">
        <v>1274298</v>
      </c>
      <c r="V500" s="11">
        <v>1274298</v>
      </c>
      <c r="W500" s="11">
        <v>0</v>
      </c>
    </row>
    <row r="501" spans="1:23" s="11" customFormat="1" hidden="1" x14ac:dyDescent="0.25">
      <c r="A501" s="11">
        <v>2018</v>
      </c>
      <c r="B501" s="11">
        <v>136</v>
      </c>
      <c r="C501" s="11">
        <v>1</v>
      </c>
      <c r="D501" s="1">
        <v>43101</v>
      </c>
      <c r="E501" s="1">
        <v>43465</v>
      </c>
      <c r="F501" s="1">
        <v>43465</v>
      </c>
      <c r="G501" s="11" t="s">
        <v>324</v>
      </c>
      <c r="H501" s="11" t="s">
        <v>325</v>
      </c>
      <c r="I501" s="11">
        <v>206</v>
      </c>
      <c r="J501" s="11">
        <v>193</v>
      </c>
      <c r="K501" s="1">
        <v>43404</v>
      </c>
      <c r="L501" s="11" t="s">
        <v>833</v>
      </c>
      <c r="M501" s="11">
        <v>31</v>
      </c>
      <c r="N501" s="11" t="s">
        <v>538</v>
      </c>
      <c r="O501" s="11">
        <v>210</v>
      </c>
      <c r="P501" s="1">
        <v>43404</v>
      </c>
      <c r="Q501" s="11" t="s">
        <v>800</v>
      </c>
      <c r="R501" s="11">
        <v>2112378</v>
      </c>
      <c r="S501" s="11">
        <v>0</v>
      </c>
      <c r="T501" s="11">
        <v>0</v>
      </c>
      <c r="U501" s="11">
        <v>2112378</v>
      </c>
      <c r="V501" s="11">
        <v>2112378</v>
      </c>
      <c r="W501" s="11">
        <v>0</v>
      </c>
    </row>
    <row r="502" spans="1:23" s="11" customFormat="1" hidden="1" x14ac:dyDescent="0.25">
      <c r="A502" s="11">
        <v>2018</v>
      </c>
      <c r="B502" s="11">
        <v>136</v>
      </c>
      <c r="C502" s="11">
        <v>1</v>
      </c>
      <c r="D502" s="1">
        <v>43101</v>
      </c>
      <c r="E502" s="1">
        <v>43465</v>
      </c>
      <c r="F502" s="1">
        <v>43465</v>
      </c>
      <c r="G502" s="11" t="s">
        <v>327</v>
      </c>
      <c r="H502" s="11" t="s">
        <v>328</v>
      </c>
      <c r="I502" s="11">
        <v>88</v>
      </c>
      <c r="J502" s="11">
        <v>91</v>
      </c>
      <c r="K502" s="1">
        <v>43171</v>
      </c>
      <c r="L502" s="11" t="s">
        <v>497</v>
      </c>
      <c r="M502" s="11">
        <v>31</v>
      </c>
      <c r="N502" s="11" t="s">
        <v>538</v>
      </c>
      <c r="O502" s="11">
        <v>5</v>
      </c>
      <c r="P502" s="1">
        <v>43138</v>
      </c>
      <c r="Q502" s="11" t="s">
        <v>592</v>
      </c>
      <c r="R502" s="11">
        <v>387000</v>
      </c>
      <c r="S502" s="11">
        <v>0</v>
      </c>
      <c r="T502" s="11">
        <v>0</v>
      </c>
      <c r="U502" s="11">
        <v>387000</v>
      </c>
      <c r="V502" s="11">
        <v>387000</v>
      </c>
      <c r="W502" s="11">
        <v>0</v>
      </c>
    </row>
    <row r="503" spans="1:23" s="11" customFormat="1" hidden="1" x14ac:dyDescent="0.25">
      <c r="A503" s="11">
        <v>2018</v>
      </c>
      <c r="B503" s="11">
        <v>136</v>
      </c>
      <c r="C503" s="11">
        <v>1</v>
      </c>
      <c r="D503" s="1">
        <v>43101</v>
      </c>
      <c r="E503" s="1">
        <v>43465</v>
      </c>
      <c r="F503" s="1">
        <v>43465</v>
      </c>
      <c r="G503" s="11" t="s">
        <v>327</v>
      </c>
      <c r="H503" s="11" t="s">
        <v>328</v>
      </c>
      <c r="I503" s="11">
        <v>88</v>
      </c>
      <c r="J503" s="11">
        <v>93</v>
      </c>
      <c r="K503" s="1">
        <v>43182</v>
      </c>
      <c r="L503" s="11" t="s">
        <v>497</v>
      </c>
      <c r="M503" s="11">
        <v>31</v>
      </c>
      <c r="N503" s="11" t="s">
        <v>538</v>
      </c>
      <c r="O503" s="11">
        <v>5</v>
      </c>
      <c r="P503" s="1">
        <v>43138</v>
      </c>
      <c r="Q503" s="11" t="s">
        <v>589</v>
      </c>
      <c r="R503" s="11">
        <v>21000</v>
      </c>
      <c r="S503" s="11">
        <v>21000</v>
      </c>
      <c r="T503" s="11">
        <v>0</v>
      </c>
      <c r="U503" s="11">
        <v>0</v>
      </c>
      <c r="V503" s="11">
        <v>0</v>
      </c>
      <c r="W503" s="11">
        <v>0</v>
      </c>
    </row>
    <row r="504" spans="1:23" s="11" customFormat="1" hidden="1" x14ac:dyDescent="0.25">
      <c r="A504" s="11">
        <v>2018</v>
      </c>
      <c r="B504" s="11">
        <v>136</v>
      </c>
      <c r="C504" s="11">
        <v>1</v>
      </c>
      <c r="D504" s="1">
        <v>43101</v>
      </c>
      <c r="E504" s="1">
        <v>43465</v>
      </c>
      <c r="F504" s="1">
        <v>43465</v>
      </c>
      <c r="G504" s="11" t="s">
        <v>327</v>
      </c>
      <c r="H504" s="11" t="s">
        <v>328</v>
      </c>
      <c r="I504" s="11">
        <v>88</v>
      </c>
      <c r="J504" s="11">
        <v>94</v>
      </c>
      <c r="K504" s="1">
        <v>43182</v>
      </c>
      <c r="L504" s="11" t="s">
        <v>497</v>
      </c>
      <c r="M504" s="11">
        <v>31</v>
      </c>
      <c r="N504" s="11" t="s">
        <v>538</v>
      </c>
      <c r="O504" s="11">
        <v>5</v>
      </c>
      <c r="P504" s="1">
        <v>43138</v>
      </c>
      <c r="Q504" s="11" t="s">
        <v>590</v>
      </c>
      <c r="R504" s="11">
        <v>21000</v>
      </c>
      <c r="S504" s="11">
        <v>0</v>
      </c>
      <c r="T504" s="11">
        <v>0</v>
      </c>
      <c r="U504" s="11">
        <v>21000</v>
      </c>
      <c r="V504" s="11">
        <v>21000</v>
      </c>
      <c r="W504" s="11">
        <v>0</v>
      </c>
    </row>
    <row r="505" spans="1:23" s="11" customFormat="1" hidden="1" x14ac:dyDescent="0.25">
      <c r="A505" s="11">
        <v>2018</v>
      </c>
      <c r="B505" s="11">
        <v>136</v>
      </c>
      <c r="C505" s="11">
        <v>1</v>
      </c>
      <c r="D505" s="1">
        <v>43101</v>
      </c>
      <c r="E505" s="1">
        <v>43465</v>
      </c>
      <c r="F505" s="1">
        <v>43465</v>
      </c>
      <c r="G505" s="11" t="s">
        <v>327</v>
      </c>
      <c r="H505" s="11" t="s">
        <v>328</v>
      </c>
      <c r="I505" s="11">
        <v>88</v>
      </c>
      <c r="J505" s="11">
        <v>104</v>
      </c>
      <c r="K505" s="1">
        <v>43214</v>
      </c>
      <c r="L505" s="11" t="s">
        <v>497</v>
      </c>
      <c r="M505" s="11">
        <v>31</v>
      </c>
      <c r="N505" s="11" t="s">
        <v>538</v>
      </c>
      <c r="O505" s="11">
        <v>5</v>
      </c>
      <c r="P505" s="1">
        <v>43138</v>
      </c>
      <c r="Q505" s="11" t="s">
        <v>617</v>
      </c>
      <c r="R505" s="11">
        <v>204800</v>
      </c>
      <c r="S505" s="11">
        <v>0</v>
      </c>
      <c r="T505" s="11">
        <v>0</v>
      </c>
      <c r="U505" s="11">
        <v>204800</v>
      </c>
      <c r="V505" s="11">
        <v>204800</v>
      </c>
      <c r="W505" s="11">
        <v>0</v>
      </c>
    </row>
    <row r="506" spans="1:23" s="11" customFormat="1" hidden="1" x14ac:dyDescent="0.25">
      <c r="A506" s="11">
        <v>2018</v>
      </c>
      <c r="B506" s="11">
        <v>136</v>
      </c>
      <c r="C506" s="11">
        <v>1</v>
      </c>
      <c r="D506" s="1">
        <v>43101</v>
      </c>
      <c r="E506" s="1">
        <v>43465</v>
      </c>
      <c r="F506" s="1">
        <v>43465</v>
      </c>
      <c r="G506" s="11" t="s">
        <v>327</v>
      </c>
      <c r="H506" s="11" t="s">
        <v>328</v>
      </c>
      <c r="I506" s="11">
        <v>88</v>
      </c>
      <c r="J506" s="11">
        <v>112</v>
      </c>
      <c r="K506" s="1">
        <v>43242</v>
      </c>
      <c r="L506" s="11" t="s">
        <v>497</v>
      </c>
      <c r="M506" s="11">
        <v>31</v>
      </c>
      <c r="N506" s="11" t="s">
        <v>538</v>
      </c>
      <c r="O506" s="11">
        <v>5</v>
      </c>
      <c r="P506" s="1">
        <v>43138</v>
      </c>
      <c r="Q506" s="11" t="s">
        <v>655</v>
      </c>
      <c r="R506" s="11">
        <v>148300</v>
      </c>
      <c r="S506" s="11">
        <v>0</v>
      </c>
      <c r="T506" s="11">
        <v>0</v>
      </c>
      <c r="U506" s="11">
        <v>148300</v>
      </c>
      <c r="V506" s="11">
        <v>148300</v>
      </c>
      <c r="W506" s="11">
        <v>0</v>
      </c>
    </row>
    <row r="507" spans="1:23" s="11" customFormat="1" hidden="1" x14ac:dyDescent="0.25">
      <c r="A507" s="11">
        <v>2018</v>
      </c>
      <c r="B507" s="11">
        <v>136</v>
      </c>
      <c r="C507" s="11">
        <v>1</v>
      </c>
      <c r="D507" s="1">
        <v>43101</v>
      </c>
      <c r="E507" s="1">
        <v>43465</v>
      </c>
      <c r="F507" s="1">
        <v>43465</v>
      </c>
      <c r="G507" s="11" t="s">
        <v>327</v>
      </c>
      <c r="H507" s="11" t="s">
        <v>328</v>
      </c>
      <c r="I507" s="11">
        <v>88</v>
      </c>
      <c r="J507" s="11">
        <v>119</v>
      </c>
      <c r="K507" s="1">
        <v>43273</v>
      </c>
      <c r="L507" s="11" t="s">
        <v>497</v>
      </c>
      <c r="M507" s="11">
        <v>31</v>
      </c>
      <c r="N507" s="11" t="s">
        <v>538</v>
      </c>
      <c r="O507" s="11">
        <v>5</v>
      </c>
      <c r="P507" s="1">
        <v>43138</v>
      </c>
      <c r="Q507" s="11" t="s">
        <v>674</v>
      </c>
      <c r="R507" s="11">
        <v>215600</v>
      </c>
      <c r="S507" s="11">
        <v>0</v>
      </c>
      <c r="T507" s="11">
        <v>0</v>
      </c>
      <c r="U507" s="11">
        <v>215600</v>
      </c>
      <c r="V507" s="11">
        <v>215600</v>
      </c>
      <c r="W507" s="11">
        <v>0</v>
      </c>
    </row>
    <row r="508" spans="1:23" s="11" customFormat="1" hidden="1" x14ac:dyDescent="0.25">
      <c r="A508" s="11">
        <v>2018</v>
      </c>
      <c r="B508" s="11">
        <v>136</v>
      </c>
      <c r="C508" s="11">
        <v>1</v>
      </c>
      <c r="D508" s="1">
        <v>43101</v>
      </c>
      <c r="E508" s="1">
        <v>43465</v>
      </c>
      <c r="F508" s="1">
        <v>43465</v>
      </c>
      <c r="G508" s="11" t="s">
        <v>327</v>
      </c>
      <c r="H508" s="11" t="s">
        <v>328</v>
      </c>
      <c r="I508" s="11">
        <v>88</v>
      </c>
      <c r="J508" s="11">
        <v>129</v>
      </c>
      <c r="K508" s="1">
        <v>43305</v>
      </c>
      <c r="L508" s="11" t="s">
        <v>497</v>
      </c>
      <c r="M508" s="11">
        <v>31</v>
      </c>
      <c r="N508" s="11" t="s">
        <v>538</v>
      </c>
      <c r="O508" s="11">
        <v>5</v>
      </c>
      <c r="P508" s="1">
        <v>43138</v>
      </c>
      <c r="Q508" s="11" t="s">
        <v>626</v>
      </c>
      <c r="R508" s="11">
        <v>193000</v>
      </c>
      <c r="S508" s="11">
        <v>0</v>
      </c>
      <c r="T508" s="11">
        <v>0</v>
      </c>
      <c r="U508" s="11">
        <v>193000</v>
      </c>
      <c r="V508" s="11">
        <v>193000</v>
      </c>
      <c r="W508" s="11">
        <v>0</v>
      </c>
    </row>
    <row r="509" spans="1:23" s="11" customFormat="1" hidden="1" x14ac:dyDescent="0.25">
      <c r="A509" s="11">
        <v>2018</v>
      </c>
      <c r="B509" s="11">
        <v>136</v>
      </c>
      <c r="C509" s="11">
        <v>1</v>
      </c>
      <c r="D509" s="1">
        <v>43101</v>
      </c>
      <c r="E509" s="1">
        <v>43465</v>
      </c>
      <c r="F509" s="1">
        <v>43465</v>
      </c>
      <c r="G509" s="11" t="s">
        <v>327</v>
      </c>
      <c r="H509" s="11" t="s">
        <v>328</v>
      </c>
      <c r="I509" s="11">
        <v>88</v>
      </c>
      <c r="J509" s="11">
        <v>143</v>
      </c>
      <c r="K509" s="1">
        <v>43336</v>
      </c>
      <c r="L509" s="11" t="s">
        <v>497</v>
      </c>
      <c r="M509" s="11">
        <v>31</v>
      </c>
      <c r="N509" s="11" t="s">
        <v>538</v>
      </c>
      <c r="O509" s="11">
        <v>5</v>
      </c>
      <c r="P509" s="1">
        <v>43138</v>
      </c>
      <c r="Q509" s="11" t="s">
        <v>745</v>
      </c>
      <c r="R509" s="11">
        <v>429600</v>
      </c>
      <c r="S509" s="11">
        <v>0</v>
      </c>
      <c r="T509" s="11">
        <v>0</v>
      </c>
      <c r="U509" s="11">
        <v>429600</v>
      </c>
      <c r="V509" s="11">
        <v>429600</v>
      </c>
      <c r="W509" s="11">
        <v>0</v>
      </c>
    </row>
    <row r="510" spans="1:23" s="11" customFormat="1" hidden="1" x14ac:dyDescent="0.25">
      <c r="A510" s="11">
        <v>2018</v>
      </c>
      <c r="B510" s="11">
        <v>136</v>
      </c>
      <c r="C510" s="11">
        <v>1</v>
      </c>
      <c r="D510" s="1">
        <v>43101</v>
      </c>
      <c r="E510" s="1">
        <v>43465</v>
      </c>
      <c r="F510" s="1">
        <v>43465</v>
      </c>
      <c r="G510" s="11" t="s">
        <v>327</v>
      </c>
      <c r="H510" s="11" t="s">
        <v>328</v>
      </c>
      <c r="I510" s="11">
        <v>88</v>
      </c>
      <c r="J510" s="11">
        <v>166</v>
      </c>
      <c r="K510" s="1">
        <v>43363</v>
      </c>
      <c r="L510" s="11" t="s">
        <v>497</v>
      </c>
      <c r="M510" s="11">
        <v>31</v>
      </c>
      <c r="N510" s="11" t="s">
        <v>538</v>
      </c>
      <c r="O510" s="11">
        <v>5</v>
      </c>
      <c r="P510" s="1">
        <v>43138</v>
      </c>
      <c r="Q510" s="11" t="s">
        <v>780</v>
      </c>
      <c r="R510" s="11">
        <v>286500</v>
      </c>
      <c r="S510" s="11">
        <v>0</v>
      </c>
      <c r="T510" s="11">
        <v>0</v>
      </c>
      <c r="U510" s="11">
        <v>286500</v>
      </c>
      <c r="V510" s="11">
        <v>286500</v>
      </c>
      <c r="W510" s="11">
        <v>0</v>
      </c>
    </row>
    <row r="511" spans="1:23" s="11" customFormat="1" hidden="1" x14ac:dyDescent="0.25">
      <c r="A511" s="11">
        <v>2018</v>
      </c>
      <c r="B511" s="11">
        <v>136</v>
      </c>
      <c r="C511" s="11">
        <v>1</v>
      </c>
      <c r="D511" s="1">
        <v>43101</v>
      </c>
      <c r="E511" s="1">
        <v>43465</v>
      </c>
      <c r="F511" s="1">
        <v>43465</v>
      </c>
      <c r="G511" s="11" t="s">
        <v>327</v>
      </c>
      <c r="H511" s="11" t="s">
        <v>328</v>
      </c>
      <c r="I511" s="11">
        <v>88</v>
      </c>
      <c r="J511" s="11">
        <v>182</v>
      </c>
      <c r="K511" s="1">
        <v>43395</v>
      </c>
      <c r="L511" s="11" t="s">
        <v>497</v>
      </c>
      <c r="M511" s="11">
        <v>31</v>
      </c>
      <c r="N511" s="11" t="s">
        <v>538</v>
      </c>
      <c r="O511" s="11">
        <v>5</v>
      </c>
      <c r="P511" s="1">
        <v>43138</v>
      </c>
      <c r="Q511" s="11" t="s">
        <v>828</v>
      </c>
      <c r="R511" s="11">
        <v>166000</v>
      </c>
      <c r="S511" s="11">
        <v>0</v>
      </c>
      <c r="T511" s="11">
        <v>0</v>
      </c>
      <c r="U511" s="11">
        <v>166000</v>
      </c>
      <c r="V511" s="11">
        <v>166000</v>
      </c>
      <c r="W511" s="11">
        <v>0</v>
      </c>
    </row>
    <row r="512" spans="1:23" s="11" customFormat="1" hidden="1" x14ac:dyDescent="0.25">
      <c r="A512" s="11">
        <v>2018</v>
      </c>
      <c r="B512" s="11">
        <v>136</v>
      </c>
      <c r="C512" s="11">
        <v>1</v>
      </c>
      <c r="D512" s="1">
        <v>43101</v>
      </c>
      <c r="E512" s="1">
        <v>43465</v>
      </c>
      <c r="F512" s="1">
        <v>43465</v>
      </c>
      <c r="G512" s="11" t="s">
        <v>327</v>
      </c>
      <c r="H512" s="11" t="s">
        <v>328</v>
      </c>
      <c r="I512" s="11">
        <v>88</v>
      </c>
      <c r="J512" s="11">
        <v>203</v>
      </c>
      <c r="K512" s="1">
        <v>43430</v>
      </c>
      <c r="L512" s="11" t="s">
        <v>497</v>
      </c>
      <c r="M512" s="11">
        <v>31</v>
      </c>
      <c r="N512" s="11" t="s">
        <v>538</v>
      </c>
      <c r="O512" s="11">
        <v>5</v>
      </c>
      <c r="P512" s="1">
        <v>43138</v>
      </c>
      <c r="Q512" s="11" t="s">
        <v>834</v>
      </c>
      <c r="R512" s="11">
        <v>260100</v>
      </c>
      <c r="S512" s="11">
        <v>0</v>
      </c>
      <c r="T512" s="11">
        <v>0</v>
      </c>
      <c r="U512" s="11">
        <v>260100</v>
      </c>
      <c r="V512" s="11">
        <v>260100</v>
      </c>
      <c r="W512" s="11">
        <v>0</v>
      </c>
    </row>
    <row r="513" spans="1:23" s="11" customFormat="1" hidden="1" x14ac:dyDescent="0.25">
      <c r="A513" s="11">
        <v>2018</v>
      </c>
      <c r="B513" s="11">
        <v>136</v>
      </c>
      <c r="C513" s="11">
        <v>1</v>
      </c>
      <c r="D513" s="1">
        <v>43101</v>
      </c>
      <c r="E513" s="1">
        <v>43465</v>
      </c>
      <c r="F513" s="1">
        <v>43465</v>
      </c>
      <c r="G513" s="11" t="s">
        <v>327</v>
      </c>
      <c r="H513" s="11" t="s">
        <v>328</v>
      </c>
      <c r="I513" s="11">
        <v>88</v>
      </c>
      <c r="J513" s="11">
        <v>217</v>
      </c>
      <c r="K513" s="1">
        <v>43454</v>
      </c>
      <c r="L513" s="11" t="s">
        <v>497</v>
      </c>
      <c r="M513" s="11">
        <v>31</v>
      </c>
      <c r="N513" s="11" t="s">
        <v>538</v>
      </c>
      <c r="O513" s="11">
        <v>5</v>
      </c>
      <c r="P513" s="1">
        <v>43138</v>
      </c>
      <c r="Q513" s="11" t="s">
        <v>886</v>
      </c>
      <c r="R513" s="11">
        <v>178600</v>
      </c>
      <c r="S513" s="11">
        <v>0</v>
      </c>
      <c r="T513" s="11">
        <v>0</v>
      </c>
      <c r="U513" s="11">
        <v>178600</v>
      </c>
      <c r="V513" s="11">
        <v>178600</v>
      </c>
      <c r="W513" s="11">
        <v>0</v>
      </c>
    </row>
    <row r="514" spans="1:23" s="11" customFormat="1" hidden="1" x14ac:dyDescent="0.25">
      <c r="A514" s="11">
        <v>2018</v>
      </c>
      <c r="B514" s="11">
        <v>136</v>
      </c>
      <c r="C514" s="11">
        <v>1</v>
      </c>
      <c r="D514" s="1">
        <v>43101</v>
      </c>
      <c r="E514" s="1">
        <v>43465</v>
      </c>
      <c r="F514" s="1">
        <v>43465</v>
      </c>
      <c r="G514" s="11" t="s">
        <v>329</v>
      </c>
      <c r="H514" s="11" t="s">
        <v>330</v>
      </c>
      <c r="I514" s="11">
        <v>88</v>
      </c>
      <c r="J514" s="11">
        <v>91</v>
      </c>
      <c r="K514" s="1">
        <v>43171</v>
      </c>
      <c r="L514" s="11" t="s">
        <v>497</v>
      </c>
      <c r="M514" s="11">
        <v>31</v>
      </c>
      <c r="N514" s="11" t="s">
        <v>538</v>
      </c>
      <c r="O514" s="11">
        <v>5</v>
      </c>
      <c r="P514" s="1">
        <v>43138</v>
      </c>
      <c r="Q514" s="11" t="s">
        <v>592</v>
      </c>
      <c r="R514" s="11">
        <v>192600</v>
      </c>
      <c r="S514" s="11">
        <v>0</v>
      </c>
      <c r="T514" s="11">
        <v>0</v>
      </c>
      <c r="U514" s="11">
        <v>192600</v>
      </c>
      <c r="V514" s="11">
        <v>192600</v>
      </c>
      <c r="W514" s="11">
        <v>0</v>
      </c>
    </row>
    <row r="515" spans="1:23" s="11" customFormat="1" hidden="1" x14ac:dyDescent="0.25">
      <c r="A515" s="11">
        <v>2018</v>
      </c>
      <c r="B515" s="11">
        <v>136</v>
      </c>
      <c r="C515" s="11">
        <v>1</v>
      </c>
      <c r="D515" s="1">
        <v>43101</v>
      </c>
      <c r="E515" s="1">
        <v>43465</v>
      </c>
      <c r="F515" s="1">
        <v>43465</v>
      </c>
      <c r="G515" s="11" t="s">
        <v>329</v>
      </c>
      <c r="H515" s="11" t="s">
        <v>330</v>
      </c>
      <c r="I515" s="11">
        <v>88</v>
      </c>
      <c r="J515" s="11">
        <v>93</v>
      </c>
      <c r="K515" s="1">
        <v>43182</v>
      </c>
      <c r="L515" s="11" t="s">
        <v>497</v>
      </c>
      <c r="M515" s="11">
        <v>31</v>
      </c>
      <c r="N515" s="11" t="s">
        <v>538</v>
      </c>
      <c r="O515" s="11">
        <v>5</v>
      </c>
      <c r="P515" s="1">
        <v>43138</v>
      </c>
      <c r="Q515" s="11" t="s">
        <v>589</v>
      </c>
      <c r="R515" s="11">
        <v>32000</v>
      </c>
      <c r="S515" s="11">
        <v>32000</v>
      </c>
      <c r="T515" s="11">
        <v>0</v>
      </c>
      <c r="U515" s="11">
        <v>0</v>
      </c>
      <c r="V515" s="11">
        <v>0</v>
      </c>
      <c r="W515" s="11">
        <v>0</v>
      </c>
    </row>
    <row r="516" spans="1:23" s="11" customFormat="1" hidden="1" x14ac:dyDescent="0.25">
      <c r="A516" s="11">
        <v>2018</v>
      </c>
      <c r="B516" s="11">
        <v>136</v>
      </c>
      <c r="C516" s="11">
        <v>1</v>
      </c>
      <c r="D516" s="1">
        <v>43101</v>
      </c>
      <c r="E516" s="1">
        <v>43465</v>
      </c>
      <c r="F516" s="1">
        <v>43465</v>
      </c>
      <c r="G516" s="11" t="s">
        <v>329</v>
      </c>
      <c r="H516" s="11" t="s">
        <v>330</v>
      </c>
      <c r="I516" s="11">
        <v>88</v>
      </c>
      <c r="J516" s="11">
        <v>94</v>
      </c>
      <c r="K516" s="1">
        <v>43182</v>
      </c>
      <c r="L516" s="11" t="s">
        <v>497</v>
      </c>
      <c r="M516" s="11">
        <v>31</v>
      </c>
      <c r="N516" s="11" t="s">
        <v>538</v>
      </c>
      <c r="O516" s="11">
        <v>5</v>
      </c>
      <c r="P516" s="1">
        <v>43138</v>
      </c>
      <c r="Q516" s="11" t="s">
        <v>590</v>
      </c>
      <c r="R516" s="11">
        <v>32000</v>
      </c>
      <c r="S516" s="11">
        <v>0</v>
      </c>
      <c r="T516" s="11">
        <v>0</v>
      </c>
      <c r="U516" s="11">
        <v>32000</v>
      </c>
      <c r="V516" s="11">
        <v>32000</v>
      </c>
      <c r="W516" s="11">
        <v>0</v>
      </c>
    </row>
    <row r="517" spans="1:23" hidden="1" x14ac:dyDescent="0.25">
      <c r="A517" s="11">
        <v>2018</v>
      </c>
      <c r="B517" s="11">
        <v>136</v>
      </c>
      <c r="C517" s="11">
        <v>1</v>
      </c>
      <c r="D517" s="1">
        <v>43101</v>
      </c>
      <c r="E517" s="1">
        <v>43465</v>
      </c>
      <c r="F517" s="1">
        <v>43465</v>
      </c>
      <c r="G517" s="11" t="s">
        <v>329</v>
      </c>
      <c r="H517" s="11" t="s">
        <v>330</v>
      </c>
      <c r="I517" s="11">
        <v>88</v>
      </c>
      <c r="J517" s="11">
        <v>104</v>
      </c>
      <c r="K517" s="1">
        <v>43214</v>
      </c>
      <c r="L517" s="11" t="s">
        <v>497</v>
      </c>
      <c r="M517" s="11">
        <v>31</v>
      </c>
      <c r="N517" s="11" t="s">
        <v>538</v>
      </c>
      <c r="O517" s="11">
        <v>5</v>
      </c>
      <c r="P517" s="1">
        <v>43138</v>
      </c>
      <c r="Q517" s="11" t="s">
        <v>617</v>
      </c>
      <c r="R517" s="11">
        <v>280650</v>
      </c>
      <c r="S517" s="11">
        <v>0</v>
      </c>
      <c r="T517" s="11">
        <v>0</v>
      </c>
      <c r="U517" s="11">
        <v>280650</v>
      </c>
      <c r="V517" s="11">
        <v>280650</v>
      </c>
      <c r="W517" s="11">
        <v>0</v>
      </c>
    </row>
    <row r="518" spans="1:23" hidden="1" x14ac:dyDescent="0.25">
      <c r="A518" s="11">
        <v>2018</v>
      </c>
      <c r="B518" s="11">
        <v>136</v>
      </c>
      <c r="C518" s="11">
        <v>1</v>
      </c>
      <c r="D518" s="1">
        <v>43101</v>
      </c>
      <c r="E518" s="1">
        <v>43465</v>
      </c>
      <c r="F518" s="1">
        <v>43465</v>
      </c>
      <c r="G518" s="11" t="s">
        <v>329</v>
      </c>
      <c r="H518" s="11" t="s">
        <v>330</v>
      </c>
      <c r="I518" s="11">
        <v>88</v>
      </c>
      <c r="J518" s="11">
        <v>112</v>
      </c>
      <c r="K518" s="1">
        <v>43242</v>
      </c>
      <c r="L518" s="11" t="s">
        <v>497</v>
      </c>
      <c r="M518" s="11">
        <v>31</v>
      </c>
      <c r="N518" s="11" t="s">
        <v>538</v>
      </c>
      <c r="O518" s="11">
        <v>5</v>
      </c>
      <c r="P518" s="1">
        <v>43138</v>
      </c>
      <c r="Q518" s="11" t="s">
        <v>655</v>
      </c>
      <c r="R518" s="11">
        <v>212200</v>
      </c>
      <c r="S518" s="11">
        <v>0</v>
      </c>
      <c r="T518" s="11">
        <v>0</v>
      </c>
      <c r="U518" s="11">
        <v>212200</v>
      </c>
      <c r="V518" s="11">
        <v>212200</v>
      </c>
      <c r="W518" s="11">
        <v>0</v>
      </c>
    </row>
    <row r="519" spans="1:23" hidden="1" x14ac:dyDescent="0.25">
      <c r="A519" s="11">
        <v>2018</v>
      </c>
      <c r="B519" s="11">
        <v>136</v>
      </c>
      <c r="C519" s="11">
        <v>1</v>
      </c>
      <c r="D519" s="1">
        <v>43101</v>
      </c>
      <c r="E519" s="1">
        <v>43465</v>
      </c>
      <c r="F519" s="1">
        <v>43465</v>
      </c>
      <c r="G519" s="11" t="s">
        <v>329</v>
      </c>
      <c r="H519" s="11" t="s">
        <v>330</v>
      </c>
      <c r="I519" s="11">
        <v>88</v>
      </c>
      <c r="J519" s="11">
        <v>119</v>
      </c>
      <c r="K519" s="1">
        <v>43273</v>
      </c>
      <c r="L519" s="11" t="s">
        <v>497</v>
      </c>
      <c r="M519" s="11">
        <v>31</v>
      </c>
      <c r="N519" s="11" t="s">
        <v>538</v>
      </c>
      <c r="O519" s="11">
        <v>5</v>
      </c>
      <c r="P519" s="1">
        <v>43138</v>
      </c>
      <c r="Q519" s="11" t="s">
        <v>674</v>
      </c>
      <c r="R519" s="11">
        <v>440250</v>
      </c>
      <c r="S519" s="11">
        <v>0</v>
      </c>
      <c r="T519" s="11">
        <v>0</v>
      </c>
      <c r="U519" s="11">
        <v>440250</v>
      </c>
      <c r="V519" s="11">
        <v>440250</v>
      </c>
      <c r="W519" s="11">
        <v>0</v>
      </c>
    </row>
    <row r="520" spans="1:23" hidden="1" x14ac:dyDescent="0.25">
      <c r="A520" s="11">
        <v>2018</v>
      </c>
      <c r="B520" s="11">
        <v>136</v>
      </c>
      <c r="C520" s="11">
        <v>1</v>
      </c>
      <c r="D520" s="1">
        <v>43101</v>
      </c>
      <c r="E520" s="1">
        <v>43465</v>
      </c>
      <c r="F520" s="1">
        <v>43465</v>
      </c>
      <c r="G520" s="11" t="s">
        <v>329</v>
      </c>
      <c r="H520" s="11" t="s">
        <v>330</v>
      </c>
      <c r="I520" s="11">
        <v>88</v>
      </c>
      <c r="J520" s="11">
        <v>129</v>
      </c>
      <c r="K520" s="1">
        <v>43305</v>
      </c>
      <c r="L520" s="11" t="s">
        <v>497</v>
      </c>
      <c r="M520" s="11">
        <v>31</v>
      </c>
      <c r="N520" s="11" t="s">
        <v>538</v>
      </c>
      <c r="O520" s="11">
        <v>5</v>
      </c>
      <c r="P520" s="1">
        <v>43138</v>
      </c>
      <c r="Q520" s="11" t="s">
        <v>626</v>
      </c>
      <c r="R520" s="11">
        <v>213280</v>
      </c>
      <c r="S520" s="11">
        <v>0</v>
      </c>
      <c r="T520" s="11">
        <v>0</v>
      </c>
      <c r="U520" s="11">
        <v>213280</v>
      </c>
      <c r="V520" s="11">
        <v>213280</v>
      </c>
      <c r="W520" s="11">
        <v>0</v>
      </c>
    </row>
    <row r="521" spans="1:23" hidden="1" x14ac:dyDescent="0.25">
      <c r="A521" s="11">
        <v>2018</v>
      </c>
      <c r="B521" s="11">
        <v>136</v>
      </c>
      <c r="C521" s="11">
        <v>1</v>
      </c>
      <c r="D521" s="1">
        <v>43101</v>
      </c>
      <c r="E521" s="1">
        <v>43465</v>
      </c>
      <c r="F521" s="1">
        <v>43465</v>
      </c>
      <c r="G521" s="11" t="s">
        <v>329</v>
      </c>
      <c r="H521" s="11" t="s">
        <v>330</v>
      </c>
      <c r="I521" s="11">
        <v>88</v>
      </c>
      <c r="J521" s="11">
        <v>143</v>
      </c>
      <c r="K521" s="1">
        <v>43336</v>
      </c>
      <c r="L521" s="11" t="s">
        <v>497</v>
      </c>
      <c r="M521" s="11">
        <v>31</v>
      </c>
      <c r="N521" s="11" t="s">
        <v>538</v>
      </c>
      <c r="O521" s="11">
        <v>5</v>
      </c>
      <c r="P521" s="1">
        <v>43138</v>
      </c>
      <c r="Q521" s="11" t="s">
        <v>745</v>
      </c>
      <c r="R521" s="11">
        <v>679180</v>
      </c>
      <c r="S521" s="11">
        <v>0</v>
      </c>
      <c r="T521" s="11">
        <v>0</v>
      </c>
      <c r="U521" s="11">
        <v>679180</v>
      </c>
      <c r="V521" s="11">
        <v>679180</v>
      </c>
      <c r="W521" s="11">
        <v>0</v>
      </c>
    </row>
    <row r="522" spans="1:23" hidden="1" x14ac:dyDescent="0.25">
      <c r="A522" s="11">
        <v>2018</v>
      </c>
      <c r="B522" s="11">
        <v>136</v>
      </c>
      <c r="C522" s="11">
        <v>1</v>
      </c>
      <c r="D522" s="1">
        <v>43101</v>
      </c>
      <c r="E522" s="1">
        <v>43465</v>
      </c>
      <c r="F522" s="1">
        <v>43465</v>
      </c>
      <c r="G522" s="11" t="s">
        <v>329</v>
      </c>
      <c r="H522" s="11" t="s">
        <v>330</v>
      </c>
      <c r="I522" s="11">
        <v>88</v>
      </c>
      <c r="J522" s="11">
        <v>166</v>
      </c>
      <c r="K522" s="1">
        <v>43363</v>
      </c>
      <c r="L522" s="11" t="s">
        <v>497</v>
      </c>
      <c r="M522" s="11">
        <v>31</v>
      </c>
      <c r="N522" s="11" t="s">
        <v>538</v>
      </c>
      <c r="O522" s="11">
        <v>5</v>
      </c>
      <c r="P522" s="1">
        <v>43138</v>
      </c>
      <c r="Q522" s="11" t="s">
        <v>780</v>
      </c>
      <c r="R522" s="11">
        <v>375300</v>
      </c>
      <c r="S522" s="11">
        <v>0</v>
      </c>
      <c r="T522" s="11">
        <v>0</v>
      </c>
      <c r="U522" s="11">
        <v>375300</v>
      </c>
      <c r="V522" s="11">
        <v>375300</v>
      </c>
      <c r="W522" s="11">
        <v>0</v>
      </c>
    </row>
    <row r="523" spans="1:23" hidden="1" x14ac:dyDescent="0.25">
      <c r="A523" s="11">
        <v>2018</v>
      </c>
      <c r="B523" s="11">
        <v>136</v>
      </c>
      <c r="C523" s="11">
        <v>1</v>
      </c>
      <c r="D523" s="1">
        <v>43101</v>
      </c>
      <c r="E523" s="1">
        <v>43465</v>
      </c>
      <c r="F523" s="1">
        <v>43465</v>
      </c>
      <c r="G523" s="11" t="s">
        <v>329</v>
      </c>
      <c r="H523" s="11" t="s">
        <v>330</v>
      </c>
      <c r="I523" s="11">
        <v>88</v>
      </c>
      <c r="J523" s="11">
        <v>182</v>
      </c>
      <c r="K523" s="1">
        <v>43395</v>
      </c>
      <c r="L523" s="11" t="s">
        <v>497</v>
      </c>
      <c r="M523" s="11">
        <v>31</v>
      </c>
      <c r="N523" s="11" t="s">
        <v>538</v>
      </c>
      <c r="O523" s="11">
        <v>5</v>
      </c>
      <c r="P523" s="1">
        <v>43138</v>
      </c>
      <c r="Q523" s="11" t="s">
        <v>828</v>
      </c>
      <c r="R523" s="11">
        <v>162330</v>
      </c>
      <c r="S523" s="11">
        <v>0</v>
      </c>
      <c r="T523" s="11">
        <v>0</v>
      </c>
      <c r="U523" s="11">
        <v>162330</v>
      </c>
      <c r="V523" s="11">
        <v>162330</v>
      </c>
      <c r="W523" s="11">
        <v>0</v>
      </c>
    </row>
    <row r="524" spans="1:23" hidden="1" x14ac:dyDescent="0.25">
      <c r="A524" s="11">
        <v>2018</v>
      </c>
      <c r="B524" s="11">
        <v>136</v>
      </c>
      <c r="C524" s="11">
        <v>1</v>
      </c>
      <c r="D524" s="1">
        <v>43101</v>
      </c>
      <c r="E524" s="1">
        <v>43465</v>
      </c>
      <c r="F524" s="1">
        <v>43465</v>
      </c>
      <c r="G524" s="11" t="s">
        <v>329</v>
      </c>
      <c r="H524" s="11" t="s">
        <v>330</v>
      </c>
      <c r="I524" s="11">
        <v>88</v>
      </c>
      <c r="J524" s="11">
        <v>203</v>
      </c>
      <c r="K524" s="1">
        <v>43430</v>
      </c>
      <c r="L524" s="11" t="s">
        <v>497</v>
      </c>
      <c r="M524" s="11">
        <v>31</v>
      </c>
      <c r="N524" s="11" t="s">
        <v>538</v>
      </c>
      <c r="O524" s="11">
        <v>5</v>
      </c>
      <c r="P524" s="1">
        <v>43138</v>
      </c>
      <c r="Q524" s="11" t="s">
        <v>834</v>
      </c>
      <c r="R524" s="11">
        <v>63128</v>
      </c>
      <c r="S524" s="11">
        <v>0</v>
      </c>
      <c r="T524" s="11">
        <v>0</v>
      </c>
      <c r="U524" s="11">
        <v>63128</v>
      </c>
      <c r="V524" s="11">
        <v>63128</v>
      </c>
      <c r="W524" s="11">
        <v>0</v>
      </c>
    </row>
    <row r="525" spans="1:23" hidden="1" x14ac:dyDescent="0.25">
      <c r="A525" s="11">
        <v>2018</v>
      </c>
      <c r="B525" s="11">
        <v>136</v>
      </c>
      <c r="C525" s="11">
        <v>1</v>
      </c>
      <c r="D525" s="1">
        <v>43101</v>
      </c>
      <c r="E525" s="1">
        <v>43465</v>
      </c>
      <c r="F525" s="1">
        <v>43465</v>
      </c>
      <c r="G525" s="11" t="s">
        <v>329</v>
      </c>
      <c r="H525" s="11" t="s">
        <v>330</v>
      </c>
      <c r="I525" s="11">
        <v>88</v>
      </c>
      <c r="J525" s="11">
        <v>217</v>
      </c>
      <c r="K525" s="1">
        <v>43454</v>
      </c>
      <c r="L525" s="11" t="s">
        <v>497</v>
      </c>
      <c r="M525" s="11">
        <v>31</v>
      </c>
      <c r="N525" s="11" t="s">
        <v>538</v>
      </c>
      <c r="O525" s="11">
        <v>5</v>
      </c>
      <c r="P525" s="1">
        <v>43138</v>
      </c>
      <c r="Q525" s="11" t="s">
        <v>886</v>
      </c>
      <c r="R525" s="11">
        <v>429846</v>
      </c>
      <c r="S525" s="11">
        <v>0</v>
      </c>
      <c r="T525" s="11">
        <v>0</v>
      </c>
      <c r="U525" s="11">
        <v>429846</v>
      </c>
      <c r="V525" s="11">
        <v>429846</v>
      </c>
      <c r="W525" s="11">
        <v>0</v>
      </c>
    </row>
    <row r="526" spans="1:23" hidden="1" x14ac:dyDescent="0.25">
      <c r="A526" s="11">
        <v>2018</v>
      </c>
      <c r="B526" s="11">
        <v>136</v>
      </c>
      <c r="C526" s="11">
        <v>1</v>
      </c>
      <c r="D526" s="1">
        <v>43101</v>
      </c>
      <c r="E526" s="1">
        <v>43465</v>
      </c>
      <c r="F526" s="1">
        <v>43465</v>
      </c>
      <c r="G526" s="11" t="s">
        <v>331</v>
      </c>
      <c r="H526" s="11" t="s">
        <v>332</v>
      </c>
      <c r="I526" s="11">
        <v>88</v>
      </c>
      <c r="J526" s="11">
        <v>91</v>
      </c>
      <c r="K526" s="1">
        <v>43171</v>
      </c>
      <c r="L526" s="11" t="s">
        <v>497</v>
      </c>
      <c r="M526" s="11">
        <v>31</v>
      </c>
      <c r="N526" s="11" t="s">
        <v>538</v>
      </c>
      <c r="O526" s="11">
        <v>5</v>
      </c>
      <c r="P526" s="1">
        <v>43138</v>
      </c>
      <c r="Q526" s="11" t="s">
        <v>592</v>
      </c>
      <c r="R526" s="11">
        <v>254500</v>
      </c>
      <c r="S526" s="11">
        <v>0</v>
      </c>
      <c r="T526" s="11">
        <v>0</v>
      </c>
      <c r="U526" s="11">
        <v>254500</v>
      </c>
      <c r="V526" s="11">
        <v>254500</v>
      </c>
      <c r="W526" s="11">
        <v>0</v>
      </c>
    </row>
    <row r="527" spans="1:23" hidden="1" x14ac:dyDescent="0.25">
      <c r="A527" s="11">
        <v>2018</v>
      </c>
      <c r="B527" s="11">
        <v>136</v>
      </c>
      <c r="C527" s="11">
        <v>1</v>
      </c>
      <c r="D527" s="1">
        <v>43101</v>
      </c>
      <c r="E527" s="1">
        <v>43465</v>
      </c>
      <c r="F527" s="1">
        <v>43465</v>
      </c>
      <c r="G527" s="11" t="s">
        <v>331</v>
      </c>
      <c r="H527" s="11" t="s">
        <v>332</v>
      </c>
      <c r="I527" s="11">
        <v>88</v>
      </c>
      <c r="J527" s="11">
        <v>93</v>
      </c>
      <c r="K527" s="1">
        <v>43182</v>
      </c>
      <c r="L527" s="11" t="s">
        <v>497</v>
      </c>
      <c r="M527" s="11">
        <v>31</v>
      </c>
      <c r="N527" s="11" t="s">
        <v>538</v>
      </c>
      <c r="O527" s="11">
        <v>5</v>
      </c>
      <c r="P527" s="1">
        <v>43138</v>
      </c>
      <c r="Q527" s="11" t="s">
        <v>589</v>
      </c>
      <c r="R527" s="11">
        <v>34000</v>
      </c>
      <c r="S527" s="11">
        <v>34000</v>
      </c>
      <c r="T527" s="11">
        <v>0</v>
      </c>
      <c r="U527" s="11">
        <v>0</v>
      </c>
      <c r="V527" s="11">
        <v>0</v>
      </c>
      <c r="W527" s="11">
        <v>0</v>
      </c>
    </row>
    <row r="528" spans="1:23" hidden="1" x14ac:dyDescent="0.25">
      <c r="A528" s="11">
        <v>2018</v>
      </c>
      <c r="B528" s="11">
        <v>136</v>
      </c>
      <c r="C528" s="11">
        <v>1</v>
      </c>
      <c r="D528" s="1">
        <v>43101</v>
      </c>
      <c r="E528" s="1">
        <v>43465</v>
      </c>
      <c r="F528" s="1">
        <v>43465</v>
      </c>
      <c r="G528" s="11" t="s">
        <v>331</v>
      </c>
      <c r="H528" s="11" t="s">
        <v>332</v>
      </c>
      <c r="I528" s="11">
        <v>88</v>
      </c>
      <c r="J528" s="11">
        <v>94</v>
      </c>
      <c r="K528" s="1">
        <v>43182</v>
      </c>
      <c r="L528" s="11" t="s">
        <v>497</v>
      </c>
      <c r="M528" s="11">
        <v>31</v>
      </c>
      <c r="N528" s="11" t="s">
        <v>538</v>
      </c>
      <c r="O528" s="11">
        <v>5</v>
      </c>
      <c r="P528" s="1">
        <v>43138</v>
      </c>
      <c r="Q528" s="11" t="s">
        <v>590</v>
      </c>
      <c r="R528" s="11">
        <v>34000</v>
      </c>
      <c r="S528" s="11">
        <v>0</v>
      </c>
      <c r="T528" s="11">
        <v>0</v>
      </c>
      <c r="U528" s="11">
        <v>34000</v>
      </c>
      <c r="V528" s="11">
        <v>34000</v>
      </c>
      <c r="W528" s="11">
        <v>0</v>
      </c>
    </row>
    <row r="529" spans="1:23" hidden="1" x14ac:dyDescent="0.25">
      <c r="A529" s="11">
        <v>2018</v>
      </c>
      <c r="B529" s="11">
        <v>136</v>
      </c>
      <c r="C529" s="11">
        <v>1</v>
      </c>
      <c r="D529" s="1">
        <v>43101</v>
      </c>
      <c r="E529" s="1">
        <v>43465</v>
      </c>
      <c r="F529" s="1">
        <v>43465</v>
      </c>
      <c r="G529" s="11" t="s">
        <v>331</v>
      </c>
      <c r="H529" s="11" t="s">
        <v>332</v>
      </c>
      <c r="I529" s="11">
        <v>88</v>
      </c>
      <c r="J529" s="11">
        <v>112</v>
      </c>
      <c r="K529" s="1">
        <v>43242</v>
      </c>
      <c r="L529" s="11" t="s">
        <v>497</v>
      </c>
      <c r="M529" s="11">
        <v>31</v>
      </c>
      <c r="N529" s="11" t="s">
        <v>538</v>
      </c>
      <c r="O529" s="11">
        <v>5</v>
      </c>
      <c r="P529" s="1">
        <v>43138</v>
      </c>
      <c r="Q529" s="11" t="s">
        <v>655</v>
      </c>
      <c r="R529" s="11">
        <v>17000</v>
      </c>
      <c r="S529" s="11">
        <v>0</v>
      </c>
      <c r="T529" s="11">
        <v>0</v>
      </c>
      <c r="U529" s="11">
        <v>17000</v>
      </c>
      <c r="V529" s="11">
        <v>17000</v>
      </c>
      <c r="W529" s="11">
        <v>0</v>
      </c>
    </row>
    <row r="530" spans="1:23" hidden="1" x14ac:dyDescent="0.25">
      <c r="A530" s="11">
        <v>2018</v>
      </c>
      <c r="B530" s="11">
        <v>136</v>
      </c>
      <c r="C530" s="11">
        <v>1</v>
      </c>
      <c r="D530" s="1">
        <v>43101</v>
      </c>
      <c r="E530" s="1">
        <v>43465</v>
      </c>
      <c r="F530" s="1">
        <v>43465</v>
      </c>
      <c r="G530" s="11" t="s">
        <v>331</v>
      </c>
      <c r="H530" s="11" t="s">
        <v>332</v>
      </c>
      <c r="I530" s="11">
        <v>163</v>
      </c>
      <c r="J530" s="11">
        <v>139</v>
      </c>
      <c r="K530" s="1">
        <v>43334</v>
      </c>
      <c r="L530" s="11" t="s">
        <v>746</v>
      </c>
      <c r="M530" s="11">
        <v>21</v>
      </c>
      <c r="N530" s="11" t="s">
        <v>747</v>
      </c>
      <c r="O530" s="11">
        <v>102</v>
      </c>
      <c r="P530" s="1">
        <v>43334</v>
      </c>
      <c r="Q530" s="11" t="s">
        <v>748</v>
      </c>
      <c r="R530" s="11">
        <v>805000000</v>
      </c>
      <c r="S530" s="11">
        <v>0</v>
      </c>
      <c r="T530" s="11">
        <v>0</v>
      </c>
      <c r="U530" s="11">
        <v>805000000</v>
      </c>
      <c r="V530" s="11">
        <v>805000000</v>
      </c>
      <c r="W530" s="11">
        <v>0</v>
      </c>
    </row>
    <row r="531" spans="1:23" hidden="1" x14ac:dyDescent="0.25">
      <c r="A531" s="11">
        <v>2018</v>
      </c>
      <c r="B531" s="11">
        <v>136</v>
      </c>
      <c r="C531" s="11">
        <v>1</v>
      </c>
      <c r="D531" s="1">
        <v>43101</v>
      </c>
      <c r="E531" s="1">
        <v>43465</v>
      </c>
      <c r="F531" s="1">
        <v>43465</v>
      </c>
      <c r="G531" s="11" t="s">
        <v>331</v>
      </c>
      <c r="H531" s="11" t="s">
        <v>332</v>
      </c>
      <c r="I531" s="11">
        <v>88</v>
      </c>
      <c r="J531" s="11">
        <v>182</v>
      </c>
      <c r="K531" s="1">
        <v>43395</v>
      </c>
      <c r="L531" s="11" t="s">
        <v>497</v>
      </c>
      <c r="M531" s="11">
        <v>31</v>
      </c>
      <c r="N531" s="11" t="s">
        <v>538</v>
      </c>
      <c r="O531" s="11">
        <v>5</v>
      </c>
      <c r="P531" s="1">
        <v>43138</v>
      </c>
      <c r="Q531" s="11" t="s">
        <v>828</v>
      </c>
      <c r="R531" s="11">
        <v>70000</v>
      </c>
      <c r="S531" s="11">
        <v>0</v>
      </c>
      <c r="T531" s="11">
        <v>0</v>
      </c>
      <c r="U531" s="11">
        <v>70000</v>
      </c>
      <c r="V531" s="11">
        <v>70000</v>
      </c>
      <c r="W531" s="11">
        <v>0</v>
      </c>
    </row>
    <row r="532" spans="1:23" hidden="1" x14ac:dyDescent="0.25">
      <c r="A532" s="11">
        <v>2018</v>
      </c>
      <c r="B532" s="11">
        <v>136</v>
      </c>
      <c r="C532" s="11">
        <v>1</v>
      </c>
      <c r="D532" s="1">
        <v>43101</v>
      </c>
      <c r="E532" s="1">
        <v>43465</v>
      </c>
      <c r="F532" s="1">
        <v>43465</v>
      </c>
      <c r="G532" s="11" t="s">
        <v>331</v>
      </c>
      <c r="H532" s="11" t="s">
        <v>332</v>
      </c>
      <c r="I532" s="11">
        <v>88</v>
      </c>
      <c r="J532" s="11">
        <v>203</v>
      </c>
      <c r="K532" s="1">
        <v>43430</v>
      </c>
      <c r="L532" s="11" t="s">
        <v>497</v>
      </c>
      <c r="M532" s="11">
        <v>31</v>
      </c>
      <c r="N532" s="11" t="s">
        <v>538</v>
      </c>
      <c r="O532" s="11">
        <v>5</v>
      </c>
      <c r="P532" s="1">
        <v>43138</v>
      </c>
      <c r="Q532" s="11" t="s">
        <v>834</v>
      </c>
      <c r="R532" s="11">
        <v>222442</v>
      </c>
      <c r="S532" s="11">
        <v>0</v>
      </c>
      <c r="T532" s="11">
        <v>0</v>
      </c>
      <c r="U532" s="11">
        <v>222442</v>
      </c>
      <c r="V532" s="11">
        <v>222442</v>
      </c>
      <c r="W532" s="11">
        <v>0</v>
      </c>
    </row>
    <row r="533" spans="1:23" hidden="1" x14ac:dyDescent="0.25">
      <c r="A533" s="11">
        <v>2018</v>
      </c>
      <c r="B533" s="11">
        <v>136</v>
      </c>
      <c r="C533" s="11">
        <v>1</v>
      </c>
      <c r="D533" s="1">
        <v>43101</v>
      </c>
      <c r="E533" s="1">
        <v>43465</v>
      </c>
      <c r="F533" s="1">
        <v>43465</v>
      </c>
      <c r="G533" s="11" t="s">
        <v>331</v>
      </c>
      <c r="H533" s="11" t="s">
        <v>332</v>
      </c>
      <c r="I533" s="11">
        <v>88</v>
      </c>
      <c r="J533" s="11">
        <v>217</v>
      </c>
      <c r="K533" s="1">
        <v>43454</v>
      </c>
      <c r="L533" s="11" t="s">
        <v>497</v>
      </c>
      <c r="M533" s="11">
        <v>31</v>
      </c>
      <c r="N533" s="11" t="s">
        <v>538</v>
      </c>
      <c r="O533" s="11">
        <v>5</v>
      </c>
      <c r="P533" s="1">
        <v>43138</v>
      </c>
      <c r="Q533" s="11" t="s">
        <v>886</v>
      </c>
      <c r="R533" s="11">
        <v>249900</v>
      </c>
      <c r="S533" s="11">
        <v>0</v>
      </c>
      <c r="T533" s="11">
        <v>0</v>
      </c>
      <c r="U533" s="11">
        <v>249900</v>
      </c>
      <c r="V533" s="11">
        <v>249900</v>
      </c>
      <c r="W533" s="11">
        <v>0</v>
      </c>
    </row>
    <row r="534" spans="1:23" hidden="1" x14ac:dyDescent="0.25">
      <c r="A534" s="11">
        <v>2018</v>
      </c>
      <c r="B534" s="11">
        <v>136</v>
      </c>
      <c r="C534" s="11">
        <v>1</v>
      </c>
      <c r="D534" s="1">
        <v>43101</v>
      </c>
      <c r="E534" s="1">
        <v>43465</v>
      </c>
      <c r="F534" s="1">
        <v>43465</v>
      </c>
      <c r="G534" s="11" t="s">
        <v>668</v>
      </c>
      <c r="H534" s="11" t="s">
        <v>669</v>
      </c>
      <c r="I534" s="11">
        <v>161</v>
      </c>
      <c r="J534" s="11">
        <v>135</v>
      </c>
      <c r="K534" s="1">
        <v>43320</v>
      </c>
      <c r="L534" s="11" t="s">
        <v>719</v>
      </c>
      <c r="M534" s="11">
        <v>31</v>
      </c>
      <c r="N534" s="11" t="s">
        <v>538</v>
      </c>
      <c r="O534" s="11">
        <v>145</v>
      </c>
      <c r="P534" s="1">
        <v>43315</v>
      </c>
      <c r="Q534" s="11" t="s">
        <v>716</v>
      </c>
      <c r="R534" s="11">
        <v>1480000</v>
      </c>
      <c r="S534" s="11">
        <v>0</v>
      </c>
      <c r="T534" s="11">
        <v>0</v>
      </c>
      <c r="U534" s="11">
        <v>1480000</v>
      </c>
      <c r="V534" s="11">
        <v>1480000</v>
      </c>
      <c r="W534" s="11">
        <v>0</v>
      </c>
    </row>
    <row r="535" spans="1:23" hidden="1" x14ac:dyDescent="0.25">
      <c r="A535" s="11">
        <v>2018</v>
      </c>
      <c r="B535" s="11">
        <v>136</v>
      </c>
      <c r="C535" s="11">
        <v>1</v>
      </c>
      <c r="D535" s="1">
        <v>43101</v>
      </c>
      <c r="E535" s="1">
        <v>43465</v>
      </c>
      <c r="F535" s="1">
        <v>43465</v>
      </c>
      <c r="G535" s="11" t="s">
        <v>668</v>
      </c>
      <c r="H535" s="11" t="s">
        <v>669</v>
      </c>
      <c r="I535" s="11">
        <v>170</v>
      </c>
      <c r="J535" s="11">
        <v>142</v>
      </c>
      <c r="K535" s="1">
        <v>43335</v>
      </c>
      <c r="L535" s="11" t="s">
        <v>749</v>
      </c>
      <c r="M535" s="11">
        <v>31</v>
      </c>
      <c r="N535" s="11" t="s">
        <v>538</v>
      </c>
      <c r="O535" s="11">
        <v>151</v>
      </c>
      <c r="P535" s="1">
        <v>43335</v>
      </c>
      <c r="Q535" s="11" t="s">
        <v>750</v>
      </c>
      <c r="R535" s="11">
        <v>3561075</v>
      </c>
      <c r="S535" s="11">
        <v>0</v>
      </c>
      <c r="T535" s="11">
        <v>0</v>
      </c>
      <c r="U535" s="11">
        <v>3561075</v>
      </c>
      <c r="V535" s="11">
        <v>3561075</v>
      </c>
      <c r="W535" s="11">
        <v>0</v>
      </c>
    </row>
    <row r="536" spans="1:23" hidden="1" x14ac:dyDescent="0.25">
      <c r="A536" s="11">
        <v>2018</v>
      </c>
      <c r="B536" s="11">
        <v>136</v>
      </c>
      <c r="C536" s="11">
        <v>1</v>
      </c>
      <c r="D536" s="1">
        <v>43101</v>
      </c>
      <c r="E536" s="1">
        <v>43465</v>
      </c>
      <c r="F536" s="1">
        <v>43465</v>
      </c>
      <c r="G536" s="11" t="s">
        <v>668</v>
      </c>
      <c r="H536" s="11" t="s">
        <v>669</v>
      </c>
      <c r="I536" s="11">
        <v>177</v>
      </c>
      <c r="J536" s="11">
        <v>151</v>
      </c>
      <c r="K536" s="1">
        <v>43348</v>
      </c>
      <c r="L536" s="11" t="s">
        <v>751</v>
      </c>
      <c r="M536" s="11">
        <v>31</v>
      </c>
      <c r="N536" s="11" t="s">
        <v>538</v>
      </c>
      <c r="O536" s="11">
        <v>154</v>
      </c>
      <c r="P536" s="1">
        <v>43347</v>
      </c>
      <c r="Q536" s="11" t="s">
        <v>752</v>
      </c>
      <c r="R536" s="11">
        <v>2700000</v>
      </c>
      <c r="S536" s="11">
        <v>0</v>
      </c>
      <c r="T536" s="11">
        <v>0</v>
      </c>
      <c r="U536" s="11">
        <v>2700000</v>
      </c>
      <c r="V536" s="11">
        <v>2700000</v>
      </c>
      <c r="W536" s="11">
        <v>0</v>
      </c>
    </row>
    <row r="537" spans="1:23" hidden="1" x14ac:dyDescent="0.25">
      <c r="A537" s="11">
        <v>2018</v>
      </c>
      <c r="B537" s="11">
        <v>136</v>
      </c>
      <c r="C537" s="11">
        <v>1</v>
      </c>
      <c r="D537" s="1">
        <v>43101</v>
      </c>
      <c r="E537" s="1">
        <v>43465</v>
      </c>
      <c r="F537" s="1">
        <v>43465</v>
      </c>
      <c r="G537" s="11" t="s">
        <v>668</v>
      </c>
      <c r="H537" s="11" t="s">
        <v>669</v>
      </c>
      <c r="I537" s="11">
        <v>182</v>
      </c>
      <c r="J537" s="11">
        <v>164</v>
      </c>
      <c r="K537" s="1">
        <v>43362</v>
      </c>
      <c r="L537" s="11" t="s">
        <v>781</v>
      </c>
      <c r="M537" s="11">
        <v>31</v>
      </c>
      <c r="N537" s="11" t="s">
        <v>538</v>
      </c>
      <c r="O537" s="11">
        <v>174</v>
      </c>
      <c r="P537" s="1">
        <v>43357</v>
      </c>
      <c r="Q537" s="11" t="s">
        <v>761</v>
      </c>
      <c r="R537" s="11">
        <v>560574</v>
      </c>
      <c r="S537" s="11">
        <v>0</v>
      </c>
      <c r="T537" s="11">
        <v>0</v>
      </c>
      <c r="U537" s="11">
        <v>560574</v>
      </c>
      <c r="V537" s="11">
        <v>560574</v>
      </c>
      <c r="W537" s="11">
        <v>0</v>
      </c>
    </row>
    <row r="538" spans="1:23" hidden="1" x14ac:dyDescent="0.25">
      <c r="A538" s="11">
        <v>2018</v>
      </c>
      <c r="B538" s="11">
        <v>136</v>
      </c>
      <c r="C538" s="11">
        <v>1</v>
      </c>
      <c r="D538" s="1">
        <v>43101</v>
      </c>
      <c r="E538" s="1">
        <v>43465</v>
      </c>
      <c r="F538" s="1">
        <v>43465</v>
      </c>
      <c r="G538" s="11" t="s">
        <v>668</v>
      </c>
      <c r="H538" s="11" t="s">
        <v>669</v>
      </c>
      <c r="I538" s="11">
        <v>187</v>
      </c>
      <c r="J538" s="11">
        <v>165</v>
      </c>
      <c r="K538" s="1">
        <v>43362</v>
      </c>
      <c r="L538" s="11" t="s">
        <v>782</v>
      </c>
      <c r="M538" s="11">
        <v>31</v>
      </c>
      <c r="N538" s="11" t="s">
        <v>538</v>
      </c>
      <c r="O538" s="11">
        <v>176</v>
      </c>
      <c r="P538" s="1">
        <v>43362</v>
      </c>
      <c r="Q538" s="11" t="s">
        <v>783</v>
      </c>
      <c r="R538" s="11">
        <v>2397260</v>
      </c>
      <c r="S538" s="11">
        <v>0</v>
      </c>
      <c r="T538" s="11">
        <v>0</v>
      </c>
      <c r="U538" s="11">
        <v>2397260</v>
      </c>
      <c r="V538" s="11">
        <v>2397260</v>
      </c>
      <c r="W538" s="11">
        <v>0</v>
      </c>
    </row>
    <row r="539" spans="1:23" hidden="1" x14ac:dyDescent="0.25">
      <c r="A539" s="11">
        <v>2018</v>
      </c>
      <c r="B539" s="11">
        <v>136</v>
      </c>
      <c r="C539" s="11">
        <v>1</v>
      </c>
      <c r="D539" s="1">
        <v>43101</v>
      </c>
      <c r="E539" s="1">
        <v>43465</v>
      </c>
      <c r="F539" s="1">
        <v>43465</v>
      </c>
      <c r="G539" s="11" t="s">
        <v>668</v>
      </c>
      <c r="H539" s="11" t="s">
        <v>669</v>
      </c>
      <c r="I539" s="11">
        <v>188</v>
      </c>
      <c r="J539" s="11">
        <v>167</v>
      </c>
      <c r="K539" s="1">
        <v>43363</v>
      </c>
      <c r="L539" s="11" t="s">
        <v>784</v>
      </c>
      <c r="M539" s="11">
        <v>31</v>
      </c>
      <c r="N539" s="11" t="s">
        <v>538</v>
      </c>
      <c r="O539" s="11">
        <v>178</v>
      </c>
      <c r="P539" s="1">
        <v>43363</v>
      </c>
      <c r="Q539" s="11" t="s">
        <v>766</v>
      </c>
      <c r="R539" s="11">
        <v>3780000</v>
      </c>
      <c r="S539" s="11">
        <v>0</v>
      </c>
      <c r="T539" s="11">
        <v>0</v>
      </c>
      <c r="U539" s="11">
        <v>3780000</v>
      </c>
      <c r="V539" s="11">
        <v>3780000</v>
      </c>
      <c r="W539" s="11">
        <v>0</v>
      </c>
    </row>
    <row r="540" spans="1:23" hidden="1" x14ac:dyDescent="0.25">
      <c r="A540" s="11">
        <v>2018</v>
      </c>
      <c r="B540" s="11">
        <v>136</v>
      </c>
      <c r="C540" s="11">
        <v>1</v>
      </c>
      <c r="D540" s="1">
        <v>43101</v>
      </c>
      <c r="E540" s="1">
        <v>43465</v>
      </c>
      <c r="F540" s="1">
        <v>43465</v>
      </c>
      <c r="G540" s="11" t="s">
        <v>668</v>
      </c>
      <c r="H540" s="11" t="s">
        <v>669</v>
      </c>
      <c r="I540" s="11">
        <v>196</v>
      </c>
      <c r="J540" s="11">
        <v>178</v>
      </c>
      <c r="K540" s="1">
        <v>43389</v>
      </c>
      <c r="L540" s="11" t="s">
        <v>719</v>
      </c>
      <c r="M540" s="11">
        <v>31</v>
      </c>
      <c r="N540" s="11" t="s">
        <v>538</v>
      </c>
      <c r="O540" s="11">
        <v>192</v>
      </c>
      <c r="P540" s="1">
        <v>43389</v>
      </c>
      <c r="Q540" s="11" t="s">
        <v>835</v>
      </c>
      <c r="R540" s="11">
        <v>1800000</v>
      </c>
      <c r="S540" s="11">
        <v>0</v>
      </c>
      <c r="T540" s="11">
        <v>0</v>
      </c>
      <c r="U540" s="11">
        <v>1800000</v>
      </c>
      <c r="V540" s="11">
        <v>1800000</v>
      </c>
      <c r="W540" s="11">
        <v>0</v>
      </c>
    </row>
    <row r="541" spans="1:23" hidden="1" x14ac:dyDescent="0.25">
      <c r="A541" s="11">
        <v>2018</v>
      </c>
      <c r="B541" s="11">
        <v>136</v>
      </c>
      <c r="C541" s="11">
        <v>1</v>
      </c>
      <c r="D541" s="1">
        <v>43101</v>
      </c>
      <c r="E541" s="1">
        <v>43465</v>
      </c>
      <c r="F541" s="1">
        <v>43465</v>
      </c>
      <c r="G541" s="11" t="s">
        <v>668</v>
      </c>
      <c r="H541" s="11" t="s">
        <v>669</v>
      </c>
      <c r="I541" s="11">
        <v>203</v>
      </c>
      <c r="J541" s="11">
        <v>191</v>
      </c>
      <c r="K541" s="1">
        <v>43403</v>
      </c>
      <c r="L541" s="11" t="s">
        <v>836</v>
      </c>
      <c r="M541" s="11">
        <v>31</v>
      </c>
      <c r="N541" s="11" t="s">
        <v>538</v>
      </c>
      <c r="O541" s="11">
        <v>199</v>
      </c>
      <c r="P541" s="1">
        <v>43402</v>
      </c>
      <c r="Q541" s="11" t="s">
        <v>837</v>
      </c>
      <c r="R541" s="11">
        <v>8520000</v>
      </c>
      <c r="S541" s="11">
        <v>0</v>
      </c>
      <c r="T541" s="11">
        <v>0</v>
      </c>
      <c r="U541" s="11">
        <v>8520000</v>
      </c>
      <c r="V541" s="11">
        <v>8520000</v>
      </c>
      <c r="W541" s="11">
        <v>0</v>
      </c>
    </row>
    <row r="542" spans="1:23" hidden="1" x14ac:dyDescent="0.25">
      <c r="A542" s="11">
        <v>2018</v>
      </c>
      <c r="B542" s="11">
        <v>136</v>
      </c>
      <c r="C542" s="11">
        <v>1</v>
      </c>
      <c r="D542" s="1">
        <v>43101</v>
      </c>
      <c r="E542" s="1">
        <v>43465</v>
      </c>
      <c r="F542" s="1">
        <v>43465</v>
      </c>
      <c r="G542" s="11" t="s">
        <v>668</v>
      </c>
      <c r="H542" s="11" t="s">
        <v>669</v>
      </c>
      <c r="I542" s="11">
        <v>203</v>
      </c>
      <c r="J542" s="11">
        <v>192</v>
      </c>
      <c r="K542" s="1">
        <v>43404</v>
      </c>
      <c r="L542" s="11" t="s">
        <v>836</v>
      </c>
      <c r="M542" s="11">
        <v>31</v>
      </c>
      <c r="N542" s="11" t="s">
        <v>538</v>
      </c>
      <c r="O542" s="11">
        <v>199</v>
      </c>
      <c r="P542" s="1">
        <v>43402</v>
      </c>
      <c r="Q542" s="11" t="s">
        <v>805</v>
      </c>
      <c r="R542" s="11">
        <v>1420000</v>
      </c>
      <c r="S542" s="11">
        <v>0</v>
      </c>
      <c r="T542" s="11">
        <v>0</v>
      </c>
      <c r="U542" s="11">
        <v>1420000</v>
      </c>
      <c r="V542" s="11">
        <v>1420000</v>
      </c>
      <c r="W542" s="11">
        <v>0</v>
      </c>
    </row>
    <row r="543" spans="1:23" hidden="1" x14ac:dyDescent="0.25">
      <c r="A543" s="11">
        <v>2018</v>
      </c>
      <c r="B543" s="11">
        <v>136</v>
      </c>
      <c r="C543" s="11">
        <v>1</v>
      </c>
      <c r="D543" s="1">
        <v>43101</v>
      </c>
      <c r="E543" s="1">
        <v>43465</v>
      </c>
      <c r="F543" s="1">
        <v>43465</v>
      </c>
      <c r="G543" s="11" t="s">
        <v>668</v>
      </c>
      <c r="H543" s="11" t="s">
        <v>669</v>
      </c>
      <c r="I543" s="11">
        <v>216</v>
      </c>
      <c r="J543" s="11">
        <v>202</v>
      </c>
      <c r="K543" s="1">
        <v>43427</v>
      </c>
      <c r="L543" s="11" t="s">
        <v>838</v>
      </c>
      <c r="M543" s="11">
        <v>31</v>
      </c>
      <c r="N543" s="11" t="s">
        <v>538</v>
      </c>
      <c r="O543" s="11">
        <v>216</v>
      </c>
      <c r="P543" s="1">
        <v>43427</v>
      </c>
      <c r="Q543" s="11" t="s">
        <v>839</v>
      </c>
      <c r="R543" s="11">
        <v>5750000</v>
      </c>
      <c r="S543" s="11">
        <v>0</v>
      </c>
      <c r="T543" s="11">
        <v>0</v>
      </c>
      <c r="U543" s="11">
        <v>5750000</v>
      </c>
      <c r="V543" s="11">
        <v>5750000</v>
      </c>
      <c r="W543" s="11">
        <v>0</v>
      </c>
    </row>
    <row r="544" spans="1:23" hidden="1" x14ac:dyDescent="0.25">
      <c r="A544" s="11">
        <v>2018</v>
      </c>
      <c r="B544" s="11">
        <v>136</v>
      </c>
      <c r="C544" s="11">
        <v>1</v>
      </c>
      <c r="D544" s="1">
        <v>43101</v>
      </c>
      <c r="E544" s="1">
        <v>43465</v>
      </c>
      <c r="F544" s="1">
        <v>43465</v>
      </c>
      <c r="G544" s="11" t="s">
        <v>333</v>
      </c>
      <c r="H544" s="11" t="s">
        <v>334</v>
      </c>
      <c r="I544" s="11">
        <v>109</v>
      </c>
      <c r="J544" s="11">
        <v>103</v>
      </c>
      <c r="K544" s="1">
        <v>43209</v>
      </c>
      <c r="L544" s="11" t="s">
        <v>618</v>
      </c>
      <c r="M544" s="11">
        <v>31</v>
      </c>
      <c r="N544" s="11" t="s">
        <v>538</v>
      </c>
      <c r="O544" s="11">
        <v>74</v>
      </c>
      <c r="P544" s="1">
        <v>43199</v>
      </c>
      <c r="Q544" s="11" t="s">
        <v>619</v>
      </c>
      <c r="R544" s="11">
        <v>774323</v>
      </c>
      <c r="S544" s="11">
        <v>0</v>
      </c>
      <c r="T544" s="11">
        <v>0</v>
      </c>
      <c r="U544" s="11">
        <v>774323</v>
      </c>
      <c r="V544" s="11">
        <v>774323</v>
      </c>
      <c r="W544" s="11">
        <v>0</v>
      </c>
    </row>
    <row r="545" spans="1:23" hidden="1" x14ac:dyDescent="0.25">
      <c r="A545" s="11">
        <v>2018</v>
      </c>
      <c r="B545" s="11">
        <v>136</v>
      </c>
      <c r="C545" s="11">
        <v>1</v>
      </c>
      <c r="D545" s="1">
        <v>43101</v>
      </c>
      <c r="E545" s="1">
        <v>43465</v>
      </c>
      <c r="F545" s="1">
        <v>43465</v>
      </c>
      <c r="G545" s="11" t="s">
        <v>333</v>
      </c>
      <c r="H545" s="11" t="s">
        <v>334</v>
      </c>
      <c r="I545" s="11">
        <v>147</v>
      </c>
      <c r="J545" s="11">
        <v>158</v>
      </c>
      <c r="K545" s="1">
        <v>43360</v>
      </c>
      <c r="L545" s="11" t="s">
        <v>785</v>
      </c>
      <c r="M545" s="11">
        <v>31</v>
      </c>
      <c r="N545" s="11" t="s">
        <v>538</v>
      </c>
      <c r="O545" s="11">
        <v>165</v>
      </c>
      <c r="P545" s="1">
        <v>43353</v>
      </c>
      <c r="Q545" s="11" t="s">
        <v>786</v>
      </c>
      <c r="R545" s="11">
        <v>9401242</v>
      </c>
      <c r="S545" s="11">
        <v>0</v>
      </c>
      <c r="T545" s="11">
        <v>0</v>
      </c>
      <c r="U545" s="11">
        <v>9401242</v>
      </c>
      <c r="V545" s="11">
        <v>9401242</v>
      </c>
      <c r="W545" s="11">
        <v>0</v>
      </c>
    </row>
    <row r="546" spans="1:23" hidden="1" x14ac:dyDescent="0.25">
      <c r="A546" s="11">
        <v>2018</v>
      </c>
      <c r="B546" s="11">
        <v>136</v>
      </c>
      <c r="C546" s="11">
        <v>1</v>
      </c>
      <c r="D546" s="1">
        <v>43101</v>
      </c>
      <c r="E546" s="1">
        <v>43465</v>
      </c>
      <c r="F546" s="1">
        <v>43465</v>
      </c>
      <c r="G546" s="11" t="s">
        <v>333</v>
      </c>
      <c r="H546" s="11" t="s">
        <v>334</v>
      </c>
      <c r="I546" s="11">
        <v>147</v>
      </c>
      <c r="J546" s="11">
        <v>159</v>
      </c>
      <c r="K546" s="1">
        <v>43360</v>
      </c>
      <c r="L546" s="11" t="s">
        <v>618</v>
      </c>
      <c r="M546" s="11">
        <v>31</v>
      </c>
      <c r="N546" s="11" t="s">
        <v>538</v>
      </c>
      <c r="O546" s="11">
        <v>163</v>
      </c>
      <c r="P546" s="1">
        <v>43353</v>
      </c>
      <c r="Q546" s="11" t="s">
        <v>787</v>
      </c>
      <c r="R546" s="11">
        <v>3530150</v>
      </c>
      <c r="S546" s="11">
        <v>0</v>
      </c>
      <c r="T546" s="11">
        <v>0</v>
      </c>
      <c r="U546" s="11">
        <v>3530150</v>
      </c>
      <c r="V546" s="11">
        <v>3530150</v>
      </c>
      <c r="W546" s="11">
        <v>0</v>
      </c>
    </row>
    <row r="547" spans="1:23" hidden="1" x14ac:dyDescent="0.25">
      <c r="A547" s="11">
        <v>2018</v>
      </c>
      <c r="B547" s="11">
        <v>136</v>
      </c>
      <c r="C547" s="11">
        <v>1</v>
      </c>
      <c r="D547" s="1">
        <v>43101</v>
      </c>
      <c r="E547" s="1">
        <v>43465</v>
      </c>
      <c r="F547" s="1">
        <v>43465</v>
      </c>
      <c r="G547" s="11" t="s">
        <v>333</v>
      </c>
      <c r="H547" s="11" t="s">
        <v>334</v>
      </c>
      <c r="I547" s="11">
        <v>147</v>
      </c>
      <c r="J547" s="11">
        <v>160</v>
      </c>
      <c r="K547" s="1">
        <v>43360</v>
      </c>
      <c r="L547" s="11" t="s">
        <v>788</v>
      </c>
      <c r="M547" s="11">
        <v>31</v>
      </c>
      <c r="N547" s="11" t="s">
        <v>538</v>
      </c>
      <c r="O547" s="11">
        <v>164</v>
      </c>
      <c r="P547" s="1">
        <v>43353</v>
      </c>
      <c r="Q547" s="11" t="s">
        <v>789</v>
      </c>
      <c r="R547" s="11">
        <v>1220000</v>
      </c>
      <c r="S547" s="11">
        <v>0</v>
      </c>
      <c r="T547" s="11">
        <v>0</v>
      </c>
      <c r="U547" s="11">
        <v>1220000</v>
      </c>
      <c r="V547" s="11">
        <v>1220000</v>
      </c>
      <c r="W547" s="11">
        <v>0</v>
      </c>
    </row>
    <row r="548" spans="1:23" hidden="1" x14ac:dyDescent="0.25">
      <c r="A548" s="11">
        <v>2018</v>
      </c>
      <c r="B548" s="11">
        <v>136</v>
      </c>
      <c r="C548" s="11">
        <v>1</v>
      </c>
      <c r="D548" s="1">
        <v>43101</v>
      </c>
      <c r="E548" s="1">
        <v>43465</v>
      </c>
      <c r="F548" s="1">
        <v>43465</v>
      </c>
      <c r="G548" s="11" t="s">
        <v>333</v>
      </c>
      <c r="H548" s="11" t="s">
        <v>334</v>
      </c>
      <c r="I548" s="11">
        <v>147</v>
      </c>
      <c r="J548" s="11">
        <v>201</v>
      </c>
      <c r="K548" s="1">
        <v>43427</v>
      </c>
      <c r="L548" s="11" t="s">
        <v>840</v>
      </c>
      <c r="M548" s="11">
        <v>31</v>
      </c>
      <c r="N548" s="11" t="s">
        <v>538</v>
      </c>
      <c r="O548" s="11">
        <v>198</v>
      </c>
      <c r="P548" s="1">
        <v>43427</v>
      </c>
      <c r="Q548" s="11" t="s">
        <v>841</v>
      </c>
      <c r="R548" s="11">
        <v>755000</v>
      </c>
      <c r="S548" s="11">
        <v>0</v>
      </c>
      <c r="T548" s="11">
        <v>0</v>
      </c>
      <c r="U548" s="11">
        <v>755000</v>
      </c>
      <c r="V548" s="11">
        <v>755000</v>
      </c>
      <c r="W548" s="11">
        <v>0</v>
      </c>
    </row>
    <row r="549" spans="1:23" hidden="1" x14ac:dyDescent="0.25">
      <c r="A549" s="11">
        <v>2018</v>
      </c>
      <c r="B549" s="11">
        <v>136</v>
      </c>
      <c r="C549" s="11">
        <v>1</v>
      </c>
      <c r="D549" s="1">
        <v>43101</v>
      </c>
      <c r="E549" s="1">
        <v>43465</v>
      </c>
      <c r="F549" s="1">
        <v>43465</v>
      </c>
      <c r="G549" s="11" t="s">
        <v>333</v>
      </c>
      <c r="H549" s="11" t="s">
        <v>334</v>
      </c>
      <c r="I549" s="11">
        <v>228</v>
      </c>
      <c r="J549" s="11">
        <v>214</v>
      </c>
      <c r="K549" s="1">
        <v>43453</v>
      </c>
      <c r="L549" s="11" t="s">
        <v>594</v>
      </c>
      <c r="M549" s="11">
        <v>31</v>
      </c>
      <c r="N549" s="11" t="s">
        <v>538</v>
      </c>
      <c r="O549" s="11">
        <v>236</v>
      </c>
      <c r="P549" s="1">
        <v>43453</v>
      </c>
      <c r="Q549" s="11" t="s">
        <v>872</v>
      </c>
      <c r="R549" s="11">
        <v>1562484</v>
      </c>
      <c r="S549" s="11">
        <v>0</v>
      </c>
      <c r="T549" s="11">
        <v>0</v>
      </c>
      <c r="U549" s="11">
        <v>1562484</v>
      </c>
      <c r="V549" s="11">
        <v>1562484</v>
      </c>
      <c r="W549" s="11">
        <v>0</v>
      </c>
    </row>
    <row r="550" spans="1:23" hidden="1" x14ac:dyDescent="0.25">
      <c r="A550" s="11">
        <v>2018</v>
      </c>
      <c r="B550" s="11">
        <v>136</v>
      </c>
      <c r="C550" s="11">
        <v>1</v>
      </c>
      <c r="D550" s="1">
        <v>43101</v>
      </c>
      <c r="E550" s="1">
        <v>43465</v>
      </c>
      <c r="F550" s="1">
        <v>43465</v>
      </c>
      <c r="G550" s="11" t="s">
        <v>333</v>
      </c>
      <c r="H550" s="11" t="s">
        <v>334</v>
      </c>
      <c r="I550" s="11">
        <v>228</v>
      </c>
      <c r="J550" s="11">
        <v>215</v>
      </c>
      <c r="K550" s="1">
        <v>43453</v>
      </c>
      <c r="L550" s="11" t="s">
        <v>887</v>
      </c>
      <c r="M550" s="11">
        <v>31</v>
      </c>
      <c r="N550" s="11" t="s">
        <v>538</v>
      </c>
      <c r="O550" s="11">
        <v>236</v>
      </c>
      <c r="P550" s="1">
        <v>43453</v>
      </c>
      <c r="Q550" s="11" t="s">
        <v>872</v>
      </c>
      <c r="R550" s="11">
        <v>1562484</v>
      </c>
      <c r="S550" s="11">
        <v>0</v>
      </c>
      <c r="T550" s="11">
        <v>0</v>
      </c>
      <c r="U550" s="11">
        <v>1562484</v>
      </c>
      <c r="V550" s="11">
        <v>1562484</v>
      </c>
      <c r="W550" s="11">
        <v>0</v>
      </c>
    </row>
    <row r="551" spans="1:23" hidden="1" x14ac:dyDescent="0.25">
      <c r="A551" s="11">
        <v>2018</v>
      </c>
      <c r="B551" s="11">
        <v>136</v>
      </c>
      <c r="C551" s="11">
        <v>1</v>
      </c>
      <c r="D551" s="1">
        <v>43101</v>
      </c>
      <c r="E551" s="1">
        <v>43465</v>
      </c>
      <c r="F551" s="1">
        <v>43465</v>
      </c>
      <c r="G551" s="11" t="s">
        <v>335</v>
      </c>
      <c r="H551" s="11" t="s">
        <v>336</v>
      </c>
      <c r="I551" s="11">
        <v>88</v>
      </c>
      <c r="J551" s="11">
        <v>91</v>
      </c>
      <c r="K551" s="1">
        <v>43171</v>
      </c>
      <c r="L551" s="11" t="s">
        <v>497</v>
      </c>
      <c r="M551" s="11">
        <v>31</v>
      </c>
      <c r="N551" s="11" t="s">
        <v>538</v>
      </c>
      <c r="O551" s="11">
        <v>5</v>
      </c>
      <c r="P551" s="1">
        <v>43138</v>
      </c>
      <c r="Q551" s="11" t="s">
        <v>592</v>
      </c>
      <c r="R551" s="11">
        <v>24280</v>
      </c>
      <c r="S551" s="11">
        <v>0</v>
      </c>
      <c r="T551" s="11">
        <v>0</v>
      </c>
      <c r="U551" s="11">
        <v>24280</v>
      </c>
      <c r="V551" s="11">
        <v>24280</v>
      </c>
      <c r="W551" s="11">
        <v>0</v>
      </c>
    </row>
    <row r="552" spans="1:23" hidden="1" x14ac:dyDescent="0.25">
      <c r="A552" s="11">
        <v>2018</v>
      </c>
      <c r="B552" s="11">
        <v>136</v>
      </c>
      <c r="C552" s="11">
        <v>1</v>
      </c>
      <c r="D552" s="1">
        <v>43101</v>
      </c>
      <c r="E552" s="1">
        <v>43465</v>
      </c>
      <c r="F552" s="1">
        <v>43465</v>
      </c>
      <c r="G552" s="11" t="s">
        <v>335</v>
      </c>
      <c r="H552" s="11" t="s">
        <v>336</v>
      </c>
      <c r="I552" s="11">
        <v>88</v>
      </c>
      <c r="J552" s="11">
        <v>93</v>
      </c>
      <c r="K552" s="1">
        <v>43182</v>
      </c>
      <c r="L552" s="11" t="s">
        <v>497</v>
      </c>
      <c r="M552" s="11">
        <v>31</v>
      </c>
      <c r="N552" s="11" t="s">
        <v>538</v>
      </c>
      <c r="O552" s="11">
        <v>5</v>
      </c>
      <c r="P552" s="1">
        <v>43138</v>
      </c>
      <c r="Q552" s="11" t="s">
        <v>589</v>
      </c>
      <c r="R552" s="11">
        <v>62710</v>
      </c>
      <c r="S552" s="11">
        <v>62710</v>
      </c>
      <c r="T552" s="11">
        <v>0</v>
      </c>
      <c r="U552" s="11">
        <v>0</v>
      </c>
      <c r="V552" s="11">
        <v>0</v>
      </c>
      <c r="W552" s="11">
        <v>0</v>
      </c>
    </row>
    <row r="553" spans="1:23" hidden="1" x14ac:dyDescent="0.25">
      <c r="A553" s="11">
        <v>2018</v>
      </c>
      <c r="B553" s="11">
        <v>136</v>
      </c>
      <c r="C553" s="11">
        <v>1</v>
      </c>
      <c r="D553" s="1">
        <v>43101</v>
      </c>
      <c r="E553" s="1">
        <v>43465</v>
      </c>
      <c r="F553" s="1">
        <v>43465</v>
      </c>
      <c r="G553" s="11" t="s">
        <v>335</v>
      </c>
      <c r="H553" s="11" t="s">
        <v>336</v>
      </c>
      <c r="I553" s="11">
        <v>88</v>
      </c>
      <c r="J553" s="11">
        <v>94</v>
      </c>
      <c r="K553" s="1">
        <v>43182</v>
      </c>
      <c r="L553" s="11" t="s">
        <v>497</v>
      </c>
      <c r="M553" s="11">
        <v>31</v>
      </c>
      <c r="N553" s="11" t="s">
        <v>538</v>
      </c>
      <c r="O553" s="11">
        <v>5</v>
      </c>
      <c r="P553" s="1">
        <v>43138</v>
      </c>
      <c r="Q553" s="11" t="s">
        <v>590</v>
      </c>
      <c r="R553" s="11">
        <v>62710</v>
      </c>
      <c r="S553" s="11">
        <v>0</v>
      </c>
      <c r="T553" s="11">
        <v>0</v>
      </c>
      <c r="U553" s="11">
        <v>62710</v>
      </c>
      <c r="V553" s="11">
        <v>62710</v>
      </c>
      <c r="W553" s="11">
        <v>0</v>
      </c>
    </row>
    <row r="554" spans="1:23" hidden="1" x14ac:dyDescent="0.25">
      <c r="A554" s="11">
        <v>2018</v>
      </c>
      <c r="B554" s="11">
        <v>136</v>
      </c>
      <c r="C554" s="11">
        <v>1</v>
      </c>
      <c r="D554" s="1">
        <v>43101</v>
      </c>
      <c r="E554" s="1">
        <v>43465</v>
      </c>
      <c r="F554" s="1">
        <v>43465</v>
      </c>
      <c r="G554" s="11" t="s">
        <v>335</v>
      </c>
      <c r="H554" s="11" t="s">
        <v>336</v>
      </c>
      <c r="I554" s="11">
        <v>88</v>
      </c>
      <c r="J554" s="11">
        <v>104</v>
      </c>
      <c r="K554" s="1">
        <v>43214</v>
      </c>
      <c r="L554" s="11" t="s">
        <v>497</v>
      </c>
      <c r="M554" s="11">
        <v>31</v>
      </c>
      <c r="N554" s="11" t="s">
        <v>538</v>
      </c>
      <c r="O554" s="11">
        <v>5</v>
      </c>
      <c r="P554" s="1">
        <v>43138</v>
      </c>
      <c r="Q554" s="11" t="s">
        <v>617</v>
      </c>
      <c r="R554" s="11">
        <v>58000</v>
      </c>
      <c r="S554" s="11">
        <v>0</v>
      </c>
      <c r="T554" s="11">
        <v>0</v>
      </c>
      <c r="U554" s="11">
        <v>58000</v>
      </c>
      <c r="V554" s="11">
        <v>58000</v>
      </c>
      <c r="W554" s="11">
        <v>0</v>
      </c>
    </row>
    <row r="555" spans="1:23" hidden="1" x14ac:dyDescent="0.25">
      <c r="A555" s="11">
        <v>2018</v>
      </c>
      <c r="B555" s="11">
        <v>136</v>
      </c>
      <c r="C555" s="11">
        <v>1</v>
      </c>
      <c r="D555" s="1">
        <v>43101</v>
      </c>
      <c r="E555" s="1">
        <v>43465</v>
      </c>
      <c r="F555" s="1">
        <v>43465</v>
      </c>
      <c r="G555" s="11" t="s">
        <v>335</v>
      </c>
      <c r="H555" s="11" t="s">
        <v>336</v>
      </c>
      <c r="I555" s="11">
        <v>88</v>
      </c>
      <c r="J555" s="11">
        <v>112</v>
      </c>
      <c r="K555" s="1">
        <v>43242</v>
      </c>
      <c r="L555" s="11" t="s">
        <v>497</v>
      </c>
      <c r="M555" s="11">
        <v>31</v>
      </c>
      <c r="N555" s="11" t="s">
        <v>538</v>
      </c>
      <c r="O555" s="11">
        <v>5</v>
      </c>
      <c r="P555" s="1">
        <v>43138</v>
      </c>
      <c r="Q555" s="11" t="s">
        <v>655</v>
      </c>
      <c r="R555" s="11">
        <v>49270</v>
      </c>
      <c r="S555" s="11">
        <v>0</v>
      </c>
      <c r="T555" s="11">
        <v>0</v>
      </c>
      <c r="U555" s="11">
        <v>49270</v>
      </c>
      <c r="V555" s="11">
        <v>49270</v>
      </c>
      <c r="W555" s="11">
        <v>0</v>
      </c>
    </row>
    <row r="556" spans="1:23" hidden="1" x14ac:dyDescent="0.25">
      <c r="A556" s="11">
        <v>2018</v>
      </c>
      <c r="B556" s="11">
        <v>136</v>
      </c>
      <c r="C556" s="11">
        <v>1</v>
      </c>
      <c r="D556" s="1">
        <v>43101</v>
      </c>
      <c r="E556" s="1">
        <v>43465</v>
      </c>
      <c r="F556" s="1">
        <v>43465</v>
      </c>
      <c r="G556" s="11" t="s">
        <v>335</v>
      </c>
      <c r="H556" s="11" t="s">
        <v>336</v>
      </c>
      <c r="I556" s="11">
        <v>88</v>
      </c>
      <c r="J556" s="11">
        <v>119</v>
      </c>
      <c r="K556" s="1">
        <v>43273</v>
      </c>
      <c r="L556" s="11" t="s">
        <v>497</v>
      </c>
      <c r="M556" s="11">
        <v>31</v>
      </c>
      <c r="N556" s="11" t="s">
        <v>538</v>
      </c>
      <c r="O556" s="11">
        <v>5</v>
      </c>
      <c r="P556" s="1">
        <v>43138</v>
      </c>
      <c r="Q556" s="11" t="s">
        <v>674</v>
      </c>
      <c r="R556" s="11">
        <v>42840</v>
      </c>
      <c r="S556" s="11">
        <v>0</v>
      </c>
      <c r="T556" s="11">
        <v>0</v>
      </c>
      <c r="U556" s="11">
        <v>42840</v>
      </c>
      <c r="V556" s="11">
        <v>42840</v>
      </c>
      <c r="W556" s="11">
        <v>0</v>
      </c>
    </row>
    <row r="557" spans="1:23" hidden="1" x14ac:dyDescent="0.25">
      <c r="A557" s="11">
        <v>2018</v>
      </c>
      <c r="B557" s="11">
        <v>136</v>
      </c>
      <c r="C557" s="11">
        <v>1</v>
      </c>
      <c r="D557" s="1">
        <v>43101</v>
      </c>
      <c r="E557" s="1">
        <v>43465</v>
      </c>
      <c r="F557" s="1">
        <v>43465</v>
      </c>
      <c r="G557" s="11" t="s">
        <v>335</v>
      </c>
      <c r="H557" s="11" t="s">
        <v>336</v>
      </c>
      <c r="I557" s="11">
        <v>88</v>
      </c>
      <c r="J557" s="11">
        <v>129</v>
      </c>
      <c r="K557" s="1">
        <v>43305</v>
      </c>
      <c r="L557" s="11" t="s">
        <v>497</v>
      </c>
      <c r="M557" s="11">
        <v>31</v>
      </c>
      <c r="N557" s="11" t="s">
        <v>538</v>
      </c>
      <c r="O557" s="11">
        <v>5</v>
      </c>
      <c r="P557" s="1">
        <v>43138</v>
      </c>
      <c r="Q557" s="11" t="s">
        <v>626</v>
      </c>
      <c r="R557" s="11">
        <v>12209</v>
      </c>
      <c r="S557" s="11">
        <v>0</v>
      </c>
      <c r="T557" s="11">
        <v>0</v>
      </c>
      <c r="U557" s="11">
        <v>12209</v>
      </c>
      <c r="V557" s="11">
        <v>12209</v>
      </c>
      <c r="W557" s="11">
        <v>0</v>
      </c>
    </row>
    <row r="558" spans="1:23" hidden="1" x14ac:dyDescent="0.25">
      <c r="A558" s="11">
        <v>2018</v>
      </c>
      <c r="B558" s="11">
        <v>136</v>
      </c>
      <c r="C558" s="11">
        <v>1</v>
      </c>
      <c r="D558" s="1">
        <v>43101</v>
      </c>
      <c r="E558" s="1">
        <v>43465</v>
      </c>
      <c r="F558" s="1">
        <v>43465</v>
      </c>
      <c r="G558" s="11" t="s">
        <v>335</v>
      </c>
      <c r="H558" s="11" t="s">
        <v>336</v>
      </c>
      <c r="I558" s="11">
        <v>88</v>
      </c>
      <c r="J558" s="11">
        <v>182</v>
      </c>
      <c r="K558" s="1">
        <v>43395</v>
      </c>
      <c r="L558" s="11" t="s">
        <v>497</v>
      </c>
      <c r="M558" s="11">
        <v>31</v>
      </c>
      <c r="N558" s="11" t="s">
        <v>538</v>
      </c>
      <c r="O558" s="11">
        <v>5</v>
      </c>
      <c r="P558" s="1">
        <v>43138</v>
      </c>
      <c r="Q558" s="11" t="s">
        <v>828</v>
      </c>
      <c r="R558" s="11">
        <v>187991</v>
      </c>
      <c r="S558" s="11">
        <v>0</v>
      </c>
      <c r="T558" s="11">
        <v>0</v>
      </c>
      <c r="U558" s="11">
        <v>187991</v>
      </c>
      <c r="V558" s="11">
        <v>187991</v>
      </c>
      <c r="W558" s="11">
        <v>0</v>
      </c>
    </row>
    <row r="559" spans="1:23" hidden="1" x14ac:dyDescent="0.25">
      <c r="A559" s="11">
        <v>2018</v>
      </c>
      <c r="B559" s="11">
        <v>136</v>
      </c>
      <c r="C559" s="11">
        <v>1</v>
      </c>
      <c r="D559" s="1">
        <v>43101</v>
      </c>
      <c r="E559" s="1">
        <v>43465</v>
      </c>
      <c r="F559" s="1">
        <v>43465</v>
      </c>
      <c r="G559" s="11" t="s">
        <v>335</v>
      </c>
      <c r="H559" s="11" t="s">
        <v>336</v>
      </c>
      <c r="I559" s="11">
        <v>88</v>
      </c>
      <c r="J559" s="11">
        <v>203</v>
      </c>
      <c r="K559" s="1">
        <v>43430</v>
      </c>
      <c r="L559" s="11" t="s">
        <v>497</v>
      </c>
      <c r="M559" s="11">
        <v>31</v>
      </c>
      <c r="N559" s="11" t="s">
        <v>538</v>
      </c>
      <c r="O559" s="11">
        <v>5</v>
      </c>
      <c r="P559" s="1">
        <v>43138</v>
      </c>
      <c r="Q559" s="11" t="s">
        <v>834</v>
      </c>
      <c r="R559" s="11">
        <v>7645</v>
      </c>
      <c r="S559" s="11">
        <v>0</v>
      </c>
      <c r="T559" s="11">
        <v>0</v>
      </c>
      <c r="U559" s="11">
        <v>7645</v>
      </c>
      <c r="V559" s="11">
        <v>7645</v>
      </c>
      <c r="W559" s="11">
        <v>0</v>
      </c>
    </row>
    <row r="560" spans="1:23" hidden="1" x14ac:dyDescent="0.25">
      <c r="A560" s="11">
        <v>2018</v>
      </c>
      <c r="B560" s="11">
        <v>136</v>
      </c>
      <c r="C560" s="11">
        <v>1</v>
      </c>
      <c r="D560" s="1">
        <v>43101</v>
      </c>
      <c r="E560" s="1">
        <v>43465</v>
      </c>
      <c r="F560" s="1">
        <v>43465</v>
      </c>
      <c r="G560" s="11" t="s">
        <v>335</v>
      </c>
      <c r="H560" s="11" t="s">
        <v>336</v>
      </c>
      <c r="I560" s="11">
        <v>88</v>
      </c>
      <c r="J560" s="11">
        <v>217</v>
      </c>
      <c r="K560" s="1">
        <v>43454</v>
      </c>
      <c r="L560" s="11" t="s">
        <v>497</v>
      </c>
      <c r="M560" s="11">
        <v>31</v>
      </c>
      <c r="N560" s="11" t="s">
        <v>538</v>
      </c>
      <c r="O560" s="11">
        <v>5</v>
      </c>
      <c r="P560" s="1">
        <v>43138</v>
      </c>
      <c r="Q560" s="11" t="s">
        <v>886</v>
      </c>
      <c r="R560" s="11">
        <v>14755</v>
      </c>
      <c r="S560" s="11">
        <v>0</v>
      </c>
      <c r="T560" s="11">
        <v>0</v>
      </c>
      <c r="U560" s="11">
        <v>14755</v>
      </c>
      <c r="V560" s="11">
        <v>14755</v>
      </c>
      <c r="W560" s="11">
        <v>0</v>
      </c>
    </row>
    <row r="561" spans="1:23" x14ac:dyDescent="0.25">
      <c r="D561" s="1"/>
      <c r="E561" s="1"/>
      <c r="F561" s="1"/>
      <c r="J561" s="11"/>
      <c r="K561" s="1"/>
      <c r="P561" s="1"/>
    </row>
    <row r="562" spans="1:23" x14ac:dyDescent="0.25">
      <c r="D562" s="1"/>
      <c r="E562" s="1"/>
      <c r="F562" s="1"/>
      <c r="J562" s="11"/>
      <c r="K562" s="1"/>
      <c r="P562" s="1"/>
    </row>
    <row r="563" spans="1:23" s="11" customFormat="1" x14ac:dyDescent="0.25">
      <c r="D563" s="1"/>
      <c r="E563" s="1"/>
      <c r="F563" s="1"/>
      <c r="K563" s="1"/>
      <c r="P563" s="1"/>
      <c r="U563" s="4"/>
      <c r="V563" s="4"/>
      <c r="W563" s="4"/>
    </row>
    <row r="564" spans="1:23" s="11" customFormat="1" x14ac:dyDescent="0.25">
      <c r="D564" s="1"/>
      <c r="E564" s="1"/>
      <c r="F564" s="1"/>
      <c r="K564" s="1"/>
      <c r="P564" s="1"/>
      <c r="U564" s="4"/>
      <c r="V564" s="4"/>
      <c r="W564" s="4"/>
    </row>
    <row r="565" spans="1:23" x14ac:dyDescent="0.25">
      <c r="D565" s="1"/>
      <c r="E565" s="1"/>
      <c r="F565" s="1"/>
      <c r="J565" s="11"/>
      <c r="K565" s="1"/>
      <c r="P565" s="1"/>
    </row>
    <row r="566" spans="1:23" x14ac:dyDescent="0.25">
      <c r="D566" s="1"/>
      <c r="E566" s="1"/>
      <c r="F566" s="1"/>
      <c r="J566" s="11"/>
      <c r="K566" s="1"/>
      <c r="P566" s="1"/>
    </row>
    <row r="567" spans="1:23" x14ac:dyDescent="0.25">
      <c r="D567" s="1"/>
      <c r="E567" s="1"/>
      <c r="F567" s="1"/>
      <c r="J567" s="11"/>
      <c r="K567" s="1"/>
      <c r="P567" s="1"/>
    </row>
    <row r="568" spans="1:23" x14ac:dyDescent="0.25">
      <c r="D568" s="1"/>
      <c r="E568" s="1"/>
      <c r="F568" s="1"/>
      <c r="J568" s="11"/>
      <c r="K568" s="1"/>
      <c r="P568" s="1"/>
    </row>
    <row r="569" spans="1:23" x14ac:dyDescent="0.25">
      <c r="D569" s="1"/>
      <c r="E569" s="1"/>
      <c r="F569" s="1"/>
      <c r="J569" s="11"/>
      <c r="K569" s="1"/>
      <c r="P569" s="1"/>
    </row>
    <row r="570" spans="1:23" x14ac:dyDescent="0.25">
      <c r="D570" s="1"/>
      <c r="E570" s="1"/>
      <c r="F570" s="1"/>
      <c r="J570" s="11"/>
      <c r="K570" s="1"/>
      <c r="P570" s="1"/>
    </row>
    <row r="571" spans="1:23" x14ac:dyDescent="0.25">
      <c r="D571" s="1"/>
      <c r="E571" s="1"/>
      <c r="F571" s="1"/>
      <c r="J571" s="11"/>
      <c r="K571" s="1"/>
      <c r="P571" s="1"/>
    </row>
    <row r="572" spans="1:23" x14ac:dyDescent="0.25">
      <c r="D572" s="1"/>
      <c r="E572" s="1"/>
      <c r="F572" s="1"/>
      <c r="J572" s="11"/>
      <c r="K572" s="1"/>
      <c r="P572" s="1"/>
    </row>
    <row r="573" spans="1:23" x14ac:dyDescent="0.25">
      <c r="D573" s="1"/>
      <c r="E573" s="1"/>
      <c r="F573" s="1"/>
      <c r="J573" s="11"/>
      <c r="K573" s="1"/>
      <c r="P573" s="1"/>
    </row>
    <row r="576" spans="1:23" x14ac:dyDescent="0.25">
      <c r="A576" s="30"/>
      <c r="B576" s="30"/>
      <c r="C576" s="30"/>
      <c r="D576" s="30"/>
      <c r="E576" s="30"/>
      <c r="F576" s="30"/>
      <c r="G576" s="30"/>
      <c r="H576" s="30"/>
      <c r="I576" s="30"/>
      <c r="J576" s="112"/>
      <c r="K576" s="30"/>
      <c r="L576" s="30"/>
      <c r="M576" s="30"/>
      <c r="N576" s="30"/>
      <c r="O576" s="30"/>
      <c r="P576" s="30"/>
      <c r="Q576" s="30"/>
      <c r="R576" s="30"/>
      <c r="S576" s="30"/>
      <c r="T576" s="30"/>
      <c r="U576" s="247"/>
      <c r="V576" s="247"/>
      <c r="W576" s="247"/>
    </row>
    <row r="577" spans="7:24" x14ac:dyDescent="0.25">
      <c r="G577" s="3" t="s">
        <v>38</v>
      </c>
      <c r="H577" s="11" t="s">
        <v>166</v>
      </c>
      <c r="I577" s="11" t="s">
        <v>167</v>
      </c>
      <c r="N577" s="106" t="s">
        <v>22</v>
      </c>
      <c r="O577" s="106" t="s">
        <v>569</v>
      </c>
      <c r="P577" s="106" t="s">
        <v>166</v>
      </c>
      <c r="Q577" s="106" t="s">
        <v>167</v>
      </c>
      <c r="R577" s="305" t="s">
        <v>211</v>
      </c>
      <c r="S577" s="305" t="s">
        <v>210</v>
      </c>
      <c r="T577"/>
      <c r="V577" s="4" t="s">
        <v>844</v>
      </c>
      <c r="W577" t="s">
        <v>845</v>
      </c>
      <c r="X577" t="s">
        <v>216</v>
      </c>
    </row>
    <row r="578" spans="7:24" x14ac:dyDescent="0.25">
      <c r="G578" s="49" t="s">
        <v>381</v>
      </c>
      <c r="H578" s="244">
        <v>4690773462</v>
      </c>
      <c r="I578" s="244">
        <v>4668205196</v>
      </c>
      <c r="N578" s="262">
        <v>7508</v>
      </c>
      <c r="O578" s="4">
        <f>(7073327000+979212200)/1000000</f>
        <v>8052.5392000000002</v>
      </c>
      <c r="P578" s="4">
        <f t="shared" ref="P578:Q581" si="7">H578/1000000</f>
        <v>4690.7734620000001</v>
      </c>
      <c r="Q578" s="4">
        <f t="shared" si="7"/>
        <v>4668.2051959999999</v>
      </c>
      <c r="R578" s="346">
        <f>(P578/O578)</f>
        <v>0.5825210341105822</v>
      </c>
      <c r="S578" s="346">
        <f>Q578/O578</f>
        <v>0.57971840683495213</v>
      </c>
      <c r="T578"/>
      <c r="U578" s="327">
        <v>7508</v>
      </c>
      <c r="V578" s="326">
        <v>1</v>
      </c>
      <c r="W578" s="348">
        <f>R578</f>
        <v>0.5825210341105822</v>
      </c>
      <c r="X578" s="348">
        <f>S578</f>
        <v>0.57971840683495213</v>
      </c>
    </row>
    <row r="579" spans="7:24" x14ac:dyDescent="0.25">
      <c r="G579" s="49" t="s">
        <v>337</v>
      </c>
      <c r="H579" s="244">
        <v>2971419262</v>
      </c>
      <c r="I579" s="244">
        <v>2971419262</v>
      </c>
      <c r="N579" s="262">
        <v>7501</v>
      </c>
      <c r="O579" s="4">
        <f>(3700000000-653419000)/1000000</f>
        <v>3046.5810000000001</v>
      </c>
      <c r="P579" s="4">
        <f t="shared" si="7"/>
        <v>2971.4192619999999</v>
      </c>
      <c r="Q579" s="4">
        <f t="shared" si="7"/>
        <v>2971.4192619999999</v>
      </c>
      <c r="R579" s="346">
        <f>(P579/O579)</f>
        <v>0.97532915159649447</v>
      </c>
      <c r="S579" s="346">
        <f>Q579/O579</f>
        <v>0.97532915159649447</v>
      </c>
      <c r="T579"/>
      <c r="U579" s="327">
        <v>7501</v>
      </c>
      <c r="V579" s="326">
        <v>1</v>
      </c>
      <c r="W579" s="348">
        <f t="shared" ref="W579:X581" si="8">R579</f>
        <v>0.97532915159649447</v>
      </c>
      <c r="X579" s="348">
        <f t="shared" si="8"/>
        <v>0.97532915159649447</v>
      </c>
    </row>
    <row r="580" spans="7:24" x14ac:dyDescent="0.25">
      <c r="G580" s="49" t="s">
        <v>402</v>
      </c>
      <c r="H580" s="244">
        <v>1233574484</v>
      </c>
      <c r="I580" s="244">
        <v>440330910</v>
      </c>
      <c r="N580" s="262">
        <v>7509</v>
      </c>
      <c r="O580" s="4">
        <f>(1841132000-257793200)/1000000</f>
        <v>1583.3388</v>
      </c>
      <c r="P580" s="4">
        <f t="shared" si="7"/>
        <v>1233.574484</v>
      </c>
      <c r="Q580" s="4">
        <f t="shared" si="7"/>
        <v>440.33091000000002</v>
      </c>
      <c r="R580" s="346">
        <f>(P580/O580)</f>
        <v>0.77909698417041251</v>
      </c>
      <c r="S580" s="346">
        <f>Q580/O580</f>
        <v>0.27810277244516463</v>
      </c>
      <c r="T580"/>
      <c r="U580" s="327">
        <v>7509</v>
      </c>
      <c r="V580" s="326">
        <v>1</v>
      </c>
      <c r="W580" s="348">
        <f t="shared" si="8"/>
        <v>0.77909698417041251</v>
      </c>
      <c r="X580" s="348">
        <f t="shared" si="8"/>
        <v>0.27810277244516463</v>
      </c>
    </row>
    <row r="581" spans="7:24" x14ac:dyDescent="0.25">
      <c r="G581" s="49" t="s">
        <v>365</v>
      </c>
      <c r="H581" s="244">
        <v>729853358</v>
      </c>
      <c r="I581" s="244">
        <v>729853358</v>
      </c>
      <c r="N581" s="262">
        <v>7502</v>
      </c>
      <c r="O581" s="4">
        <f>800-68</f>
        <v>732</v>
      </c>
      <c r="P581" s="4">
        <f t="shared" si="7"/>
        <v>729.85335799999996</v>
      </c>
      <c r="Q581" s="4">
        <f t="shared" si="7"/>
        <v>729.85335799999996</v>
      </c>
      <c r="R581" s="346">
        <f>(P581/O581)</f>
        <v>0.9970674289617486</v>
      </c>
      <c r="S581" s="346">
        <f>Q581/O581</f>
        <v>0.9970674289617486</v>
      </c>
      <c r="T581"/>
      <c r="U581" s="327">
        <v>7502</v>
      </c>
      <c r="V581" s="326">
        <v>1</v>
      </c>
      <c r="W581" s="348">
        <f t="shared" si="8"/>
        <v>0.9970674289617486</v>
      </c>
      <c r="X581" s="348">
        <f t="shared" si="8"/>
        <v>0.9970674289617486</v>
      </c>
    </row>
    <row r="582" spans="7:24" x14ac:dyDescent="0.25">
      <c r="G582" s="49" t="s">
        <v>39</v>
      </c>
      <c r="H582" s="244">
        <v>9625620566</v>
      </c>
      <c r="I582" s="244">
        <v>8809808726</v>
      </c>
      <c r="N582" s="65" t="s">
        <v>95</v>
      </c>
      <c r="O582" s="306">
        <f>SUM(O578:O581)</f>
        <v>13414.459000000001</v>
      </c>
      <c r="P582" s="306">
        <f>SUM(P578:P581)</f>
        <v>9625.6205660000014</v>
      </c>
      <c r="Q582" s="306">
        <f>SUM(Q578:Q581)</f>
        <v>8809.8087259999993</v>
      </c>
      <c r="R582" s="347">
        <f>(P582/O582)</f>
        <v>0.71755562904176762</v>
      </c>
      <c r="S582" s="347">
        <f>Q582/O582</f>
        <v>0.65673977057144073</v>
      </c>
      <c r="T582"/>
      <c r="U582" s="327"/>
      <c r="W582" s="348"/>
      <c r="X582" s="348"/>
    </row>
    <row r="583" spans="7:24" x14ac:dyDescent="0.25">
      <c r="G583"/>
      <c r="H583"/>
      <c r="I583"/>
      <c r="W583"/>
    </row>
    <row r="584" spans="7:24" x14ac:dyDescent="0.25">
      <c r="G584"/>
      <c r="H584"/>
      <c r="I584"/>
      <c r="W584"/>
    </row>
    <row r="585" spans="7:24" x14ac:dyDescent="0.25">
      <c r="W585"/>
    </row>
    <row r="586" spans="7:24" x14ac:dyDescent="0.25">
      <c r="G586" s="3" t="s">
        <v>38</v>
      </c>
      <c r="H586" s="11" t="s">
        <v>514</v>
      </c>
      <c r="I586" s="11" t="s">
        <v>606</v>
      </c>
      <c r="W586"/>
    </row>
    <row r="587" spans="7:24" x14ac:dyDescent="0.25">
      <c r="G587" s="49" t="s">
        <v>238</v>
      </c>
      <c r="H587" s="10">
        <v>6271664042</v>
      </c>
      <c r="I587" s="10">
        <v>6262296703</v>
      </c>
      <c r="W587"/>
    </row>
    <row r="588" spans="7:24" x14ac:dyDescent="0.25">
      <c r="G588" s="49" t="s">
        <v>244</v>
      </c>
      <c r="H588" s="10">
        <v>483958395</v>
      </c>
      <c r="I588" s="10">
        <v>483958395</v>
      </c>
      <c r="T588"/>
      <c r="W588"/>
    </row>
    <row r="589" spans="7:24" x14ac:dyDescent="0.25">
      <c r="G589" s="49" t="s">
        <v>246</v>
      </c>
      <c r="H589" s="10">
        <v>100809550</v>
      </c>
      <c r="I589" s="10">
        <v>100809550</v>
      </c>
      <c r="T589"/>
      <c r="W589"/>
    </row>
    <row r="590" spans="7:24" x14ac:dyDescent="0.25">
      <c r="G590" s="49" t="s">
        <v>248</v>
      </c>
      <c r="H590" s="10">
        <v>7303870</v>
      </c>
      <c r="I590" s="10">
        <v>7303870</v>
      </c>
      <c r="P590"/>
      <c r="R590"/>
      <c r="T590"/>
      <c r="W590"/>
    </row>
    <row r="591" spans="7:24" x14ac:dyDescent="0.25">
      <c r="G591" s="49" t="s">
        <v>250</v>
      </c>
      <c r="H591" s="10">
        <v>7093945</v>
      </c>
      <c r="I591" s="10">
        <v>7093945</v>
      </c>
      <c r="T591"/>
      <c r="W591"/>
    </row>
    <row r="592" spans="7:24" x14ac:dyDescent="0.25">
      <c r="G592" s="49" t="s">
        <v>252</v>
      </c>
      <c r="H592" s="10">
        <v>198664855</v>
      </c>
      <c r="I592" s="10">
        <v>198664855</v>
      </c>
      <c r="T592"/>
      <c r="W592"/>
    </row>
    <row r="593" spans="7:23" x14ac:dyDescent="0.25">
      <c r="G593" s="49" t="s">
        <v>517</v>
      </c>
      <c r="H593" s="10">
        <v>859895468</v>
      </c>
      <c r="I593" s="10">
        <v>859895468</v>
      </c>
      <c r="T593"/>
      <c r="W593"/>
    </row>
    <row r="594" spans="7:23" x14ac:dyDescent="0.25">
      <c r="G594" s="49" t="s">
        <v>254</v>
      </c>
      <c r="H594" s="10">
        <v>405956565</v>
      </c>
      <c r="I594" s="10">
        <v>405956565</v>
      </c>
      <c r="T594"/>
      <c r="W594"/>
    </row>
    <row r="595" spans="7:23" x14ac:dyDescent="0.25">
      <c r="G595" s="49" t="s">
        <v>256</v>
      </c>
      <c r="H595" s="10">
        <v>1951944643</v>
      </c>
      <c r="I595" s="10">
        <v>1951944643</v>
      </c>
      <c r="T595"/>
      <c r="W595"/>
    </row>
    <row r="596" spans="7:23" x14ac:dyDescent="0.25">
      <c r="G596" s="49" t="s">
        <v>258</v>
      </c>
      <c r="H596" s="10">
        <v>132568485</v>
      </c>
      <c r="I596" s="10">
        <v>132568485</v>
      </c>
      <c r="T596"/>
      <c r="W596"/>
    </row>
    <row r="597" spans="7:23" x14ac:dyDescent="0.25">
      <c r="G597" s="49" t="s">
        <v>260</v>
      </c>
      <c r="H597" s="10">
        <v>3910872</v>
      </c>
      <c r="I597" s="10">
        <v>3910872</v>
      </c>
      <c r="T597"/>
      <c r="W597"/>
    </row>
    <row r="598" spans="7:23" x14ac:dyDescent="0.25">
      <c r="G598" s="49" t="s">
        <v>519</v>
      </c>
      <c r="H598" s="10">
        <v>77148898</v>
      </c>
      <c r="I598" s="10">
        <v>77148898</v>
      </c>
      <c r="T598"/>
      <c r="W598"/>
    </row>
    <row r="599" spans="7:23" x14ac:dyDescent="0.25">
      <c r="G599" s="49" t="s">
        <v>262</v>
      </c>
      <c r="H599" s="10">
        <v>33005535</v>
      </c>
      <c r="I599" s="10">
        <v>33005535</v>
      </c>
      <c r="T599"/>
      <c r="W599"/>
    </row>
    <row r="600" spans="7:23" x14ac:dyDescent="0.25">
      <c r="G600" s="49" t="s">
        <v>264</v>
      </c>
      <c r="H600" s="10">
        <v>86790633</v>
      </c>
      <c r="I600" s="10">
        <v>86790633</v>
      </c>
      <c r="T600"/>
      <c r="W600"/>
    </row>
    <row r="601" spans="7:23" x14ac:dyDescent="0.25">
      <c r="G601" s="49" t="s">
        <v>266</v>
      </c>
      <c r="H601" s="10">
        <v>1815421704</v>
      </c>
      <c r="I601" s="10">
        <v>1643176790</v>
      </c>
      <c r="T601"/>
      <c r="W601"/>
    </row>
    <row r="602" spans="7:23" x14ac:dyDescent="0.25">
      <c r="G602" s="49" t="s">
        <v>521</v>
      </c>
      <c r="H602" s="10">
        <v>301073684</v>
      </c>
      <c r="I602" s="10">
        <v>301073684</v>
      </c>
      <c r="T602"/>
      <c r="W602"/>
    </row>
    <row r="603" spans="7:23" x14ac:dyDescent="0.25">
      <c r="G603" s="49" t="s">
        <v>294</v>
      </c>
      <c r="H603" s="10">
        <v>346308526</v>
      </c>
      <c r="I603" s="10">
        <v>346308526</v>
      </c>
      <c r="T603"/>
      <c r="W603"/>
    </row>
    <row r="604" spans="7:23" x14ac:dyDescent="0.25">
      <c r="G604" s="49" t="s">
        <v>297</v>
      </c>
      <c r="H604" s="10">
        <v>765803302</v>
      </c>
      <c r="I604" s="10">
        <v>765803302</v>
      </c>
      <c r="T604"/>
      <c r="W604"/>
    </row>
    <row r="605" spans="7:23" x14ac:dyDescent="0.25">
      <c r="G605" s="49" t="s">
        <v>299</v>
      </c>
      <c r="H605" s="10">
        <v>44085200</v>
      </c>
      <c r="I605" s="10">
        <v>44085200</v>
      </c>
      <c r="T605"/>
      <c r="W605"/>
    </row>
    <row r="606" spans="7:23" x14ac:dyDescent="0.25">
      <c r="G606" s="49" t="s">
        <v>301</v>
      </c>
      <c r="H606" s="10">
        <v>414780200</v>
      </c>
      <c r="I606" s="10">
        <v>414780200</v>
      </c>
      <c r="T606"/>
      <c r="W606"/>
    </row>
    <row r="607" spans="7:23" x14ac:dyDescent="0.25">
      <c r="G607" s="49" t="s">
        <v>303</v>
      </c>
      <c r="H607" s="10">
        <v>856769244</v>
      </c>
      <c r="I607" s="10">
        <v>856769244</v>
      </c>
      <c r="T607"/>
      <c r="W607"/>
    </row>
    <row r="608" spans="7:23" x14ac:dyDescent="0.25">
      <c r="G608" s="49" t="s">
        <v>305</v>
      </c>
      <c r="H608" s="10">
        <v>734700290</v>
      </c>
      <c r="I608" s="10">
        <v>734700290</v>
      </c>
      <c r="T608"/>
      <c r="W608"/>
    </row>
    <row r="609" spans="7:23" x14ac:dyDescent="0.25">
      <c r="G609" s="49" t="s">
        <v>307</v>
      </c>
      <c r="H609" s="10">
        <v>51927500</v>
      </c>
      <c r="I609" s="10">
        <v>51927500</v>
      </c>
      <c r="T609"/>
      <c r="W609"/>
    </row>
    <row r="610" spans="7:23" x14ac:dyDescent="0.25">
      <c r="G610" s="49" t="s">
        <v>309</v>
      </c>
      <c r="H610" s="10">
        <v>311112200</v>
      </c>
      <c r="I610" s="10">
        <v>311112200</v>
      </c>
      <c r="T610"/>
      <c r="W610"/>
    </row>
    <row r="611" spans="7:23" x14ac:dyDescent="0.25">
      <c r="G611" s="49" t="s">
        <v>311</v>
      </c>
      <c r="H611" s="10">
        <v>51927500</v>
      </c>
      <c r="I611" s="10">
        <v>51927500</v>
      </c>
      <c r="T611"/>
      <c r="W611"/>
    </row>
    <row r="612" spans="7:23" x14ac:dyDescent="0.25">
      <c r="G612" s="49" t="s">
        <v>313</v>
      </c>
      <c r="H612" s="10">
        <v>103770800</v>
      </c>
      <c r="I612" s="10">
        <v>103770800</v>
      </c>
      <c r="T612"/>
      <c r="W612"/>
    </row>
    <row r="613" spans="7:23" x14ac:dyDescent="0.25">
      <c r="G613" s="49" t="s">
        <v>315</v>
      </c>
      <c r="H613" s="10">
        <v>3897690</v>
      </c>
      <c r="I613" s="10">
        <v>3897690</v>
      </c>
      <c r="T613"/>
      <c r="W613"/>
    </row>
    <row r="614" spans="7:23" x14ac:dyDescent="0.25">
      <c r="G614" s="49" t="s">
        <v>322</v>
      </c>
      <c r="H614" s="10">
        <v>535440</v>
      </c>
      <c r="I614" s="10">
        <v>535440</v>
      </c>
      <c r="T614"/>
      <c r="W614"/>
    </row>
    <row r="615" spans="7:23" x14ac:dyDescent="0.25">
      <c r="G615" s="49" t="s">
        <v>324</v>
      </c>
      <c r="H615" s="10">
        <v>27023953</v>
      </c>
      <c r="I615" s="10">
        <v>27023953</v>
      </c>
      <c r="T615"/>
      <c r="W615"/>
    </row>
    <row r="616" spans="7:23" x14ac:dyDescent="0.25">
      <c r="G616" s="49" t="s">
        <v>327</v>
      </c>
      <c r="H616" s="10">
        <v>604146997</v>
      </c>
      <c r="I616" s="10">
        <v>486431974</v>
      </c>
      <c r="T616"/>
      <c r="W616"/>
    </row>
    <row r="617" spans="7:23" x14ac:dyDescent="0.25">
      <c r="G617" s="49" t="s">
        <v>329</v>
      </c>
      <c r="H617" s="10">
        <v>59454858</v>
      </c>
      <c r="I617" s="10">
        <v>31507964</v>
      </c>
      <c r="T617"/>
      <c r="W617"/>
    </row>
    <row r="618" spans="7:23" x14ac:dyDescent="0.25">
      <c r="G618" s="49" t="s">
        <v>331</v>
      </c>
      <c r="H618" s="10">
        <v>827824277</v>
      </c>
      <c r="I618" s="10">
        <v>827824277</v>
      </c>
      <c r="T618"/>
      <c r="W618"/>
    </row>
    <row r="619" spans="7:23" x14ac:dyDescent="0.25">
      <c r="G619" s="49" t="s">
        <v>335</v>
      </c>
      <c r="H619" s="10">
        <v>459700</v>
      </c>
      <c r="I619" s="10">
        <v>459700</v>
      </c>
      <c r="T619"/>
      <c r="W619"/>
    </row>
    <row r="620" spans="7:23" x14ac:dyDescent="0.25">
      <c r="G620" s="49" t="s">
        <v>567</v>
      </c>
      <c r="H620" s="10"/>
      <c r="I620" s="10"/>
      <c r="T620"/>
      <c r="W620"/>
    </row>
    <row r="621" spans="7:23" x14ac:dyDescent="0.25">
      <c r="G621" s="49" t="s">
        <v>610</v>
      </c>
      <c r="H621" s="10">
        <v>927642882</v>
      </c>
      <c r="I621" s="10">
        <v>927642882</v>
      </c>
      <c r="T621"/>
      <c r="W621"/>
    </row>
    <row r="622" spans="7:23" x14ac:dyDescent="0.25">
      <c r="G622" s="49" t="s">
        <v>317</v>
      </c>
      <c r="H622" s="10">
        <v>106651672</v>
      </c>
      <c r="I622" s="10">
        <v>90803214</v>
      </c>
      <c r="T622"/>
      <c r="W622"/>
    </row>
    <row r="623" spans="7:23" x14ac:dyDescent="0.25">
      <c r="G623" s="49" t="s">
        <v>333</v>
      </c>
      <c r="H623" s="10">
        <v>205614383</v>
      </c>
      <c r="I623" s="10">
        <v>205614383</v>
      </c>
      <c r="T623"/>
      <c r="W623"/>
    </row>
    <row r="624" spans="7:23" x14ac:dyDescent="0.25">
      <c r="G624" s="49" t="s">
        <v>663</v>
      </c>
      <c r="H624" s="10">
        <v>7864977</v>
      </c>
      <c r="I624" s="10">
        <v>7864977</v>
      </c>
      <c r="T624"/>
      <c r="W624"/>
    </row>
    <row r="625" spans="7:23" x14ac:dyDescent="0.25">
      <c r="G625" s="49" t="s">
        <v>614</v>
      </c>
      <c r="H625" s="10">
        <v>28736409</v>
      </c>
      <c r="I625" s="10">
        <v>21113890</v>
      </c>
      <c r="T625"/>
      <c r="W625"/>
    </row>
    <row r="626" spans="7:23" x14ac:dyDescent="0.25">
      <c r="G626" s="49" t="s">
        <v>668</v>
      </c>
      <c r="H626" s="10">
        <v>219203421</v>
      </c>
      <c r="I626" s="10">
        <v>158003421</v>
      </c>
      <c r="T626"/>
      <c r="W626"/>
    </row>
    <row r="627" spans="7:23" x14ac:dyDescent="0.25">
      <c r="G627" s="49" t="s">
        <v>39</v>
      </c>
      <c r="H627" s="301">
        <v>19437452565</v>
      </c>
      <c r="I627" s="301">
        <v>19025507418</v>
      </c>
      <c r="T627"/>
      <c r="W627"/>
    </row>
    <row r="628" spans="7:23" x14ac:dyDescent="0.25">
      <c r="G628"/>
      <c r="T628"/>
      <c r="W628"/>
    </row>
    <row r="629" spans="7:23" x14ac:dyDescent="0.25">
      <c r="G629"/>
      <c r="T629"/>
      <c r="W629"/>
    </row>
    <row r="630" spans="7:23" x14ac:dyDescent="0.25">
      <c r="G630"/>
      <c r="T630"/>
      <c r="W630"/>
    </row>
    <row r="631" spans="7:23" x14ac:dyDescent="0.25">
      <c r="G631"/>
      <c r="T631"/>
      <c r="W631"/>
    </row>
    <row r="632" spans="7:23" x14ac:dyDescent="0.25">
      <c r="G632"/>
      <c r="T632"/>
      <c r="W632"/>
    </row>
    <row r="633" spans="7:23" x14ac:dyDescent="0.25">
      <c r="G633"/>
      <c r="T633"/>
      <c r="W633"/>
    </row>
    <row r="634" spans="7:23" x14ac:dyDescent="0.25">
      <c r="G634"/>
      <c r="T634"/>
      <c r="W634"/>
    </row>
    <row r="635" spans="7:23" x14ac:dyDescent="0.25">
      <c r="G635"/>
      <c r="T635"/>
      <c r="W635"/>
    </row>
    <row r="636" spans="7:23" x14ac:dyDescent="0.25">
      <c r="G636"/>
      <c r="T636"/>
      <c r="W636"/>
    </row>
    <row r="637" spans="7:23" x14ac:dyDescent="0.25">
      <c r="G637"/>
      <c r="T637"/>
      <c r="W637"/>
    </row>
    <row r="638" spans="7:23" x14ac:dyDescent="0.25">
      <c r="G638"/>
      <c r="T638"/>
      <c r="W638"/>
    </row>
    <row r="639" spans="7:23" x14ac:dyDescent="0.25">
      <c r="G639"/>
      <c r="T639"/>
      <c r="W639"/>
    </row>
    <row r="640" spans="7:23" x14ac:dyDescent="0.25">
      <c r="G640"/>
      <c r="T640"/>
      <c r="W640"/>
    </row>
    <row r="641" spans="7:23" x14ac:dyDescent="0.25">
      <c r="G641"/>
      <c r="T641"/>
      <c r="W641"/>
    </row>
    <row r="642" spans="7:23" x14ac:dyDescent="0.25">
      <c r="G642"/>
      <c r="T642"/>
      <c r="W642"/>
    </row>
    <row r="643" spans="7:23" x14ac:dyDescent="0.25">
      <c r="G643"/>
      <c r="T643"/>
      <c r="W643"/>
    </row>
    <row r="644" spans="7:23" x14ac:dyDescent="0.25">
      <c r="G644"/>
      <c r="T644"/>
      <c r="W644"/>
    </row>
    <row r="645" spans="7:23" x14ac:dyDescent="0.25">
      <c r="G645"/>
      <c r="T645"/>
      <c r="W645"/>
    </row>
    <row r="646" spans="7:23" x14ac:dyDescent="0.25">
      <c r="G646"/>
      <c r="T646"/>
      <c r="W646"/>
    </row>
    <row r="647" spans="7:23" x14ac:dyDescent="0.25">
      <c r="G647"/>
      <c r="T647"/>
      <c r="W647"/>
    </row>
    <row r="648" spans="7:23" x14ac:dyDescent="0.25">
      <c r="G648"/>
      <c r="T648"/>
      <c r="W648"/>
    </row>
    <row r="649" spans="7:23" x14ac:dyDescent="0.25">
      <c r="G649"/>
      <c r="T649"/>
      <c r="W649"/>
    </row>
    <row r="650" spans="7:23" x14ac:dyDescent="0.25">
      <c r="G650"/>
      <c r="T650"/>
      <c r="W650"/>
    </row>
    <row r="651" spans="7:23" x14ac:dyDescent="0.25">
      <c r="G651"/>
      <c r="T651"/>
      <c r="W651"/>
    </row>
    <row r="652" spans="7:23" x14ac:dyDescent="0.25">
      <c r="G652"/>
      <c r="T652"/>
      <c r="W652"/>
    </row>
    <row r="653" spans="7:23" x14ac:dyDescent="0.25">
      <c r="G653"/>
      <c r="T653"/>
      <c r="W653"/>
    </row>
    <row r="654" spans="7:23" x14ac:dyDescent="0.25">
      <c r="G654"/>
      <c r="T654"/>
      <c r="W654"/>
    </row>
    <row r="655" spans="7:23" x14ac:dyDescent="0.25">
      <c r="G655"/>
      <c r="T655"/>
      <c r="W655"/>
    </row>
    <row r="656" spans="7:23" x14ac:dyDescent="0.25">
      <c r="G656"/>
    </row>
    <row r="657" spans="7:7" x14ac:dyDescent="0.25">
      <c r="G657"/>
    </row>
    <row r="658" spans="7:7" x14ac:dyDescent="0.25">
      <c r="G658"/>
    </row>
    <row r="659" spans="7:7" x14ac:dyDescent="0.25">
      <c r="G659"/>
    </row>
    <row r="660" spans="7:7" x14ac:dyDescent="0.25">
      <c r="G660"/>
    </row>
    <row r="661" spans="7:7" x14ac:dyDescent="0.25">
      <c r="G661"/>
    </row>
    <row r="662" spans="7:7" x14ac:dyDescent="0.25">
      <c r="G662"/>
    </row>
    <row r="663" spans="7:7" x14ac:dyDescent="0.25">
      <c r="G663"/>
    </row>
    <row r="664" spans="7:7" x14ac:dyDescent="0.25">
      <c r="G664"/>
    </row>
    <row r="665" spans="7:7" x14ac:dyDescent="0.25">
      <c r="G665"/>
    </row>
    <row r="666" spans="7:7" x14ac:dyDescent="0.25">
      <c r="G666"/>
    </row>
    <row r="667" spans="7:7" x14ac:dyDescent="0.25">
      <c r="G667"/>
    </row>
    <row r="668" spans="7:7" x14ac:dyDescent="0.25">
      <c r="G668"/>
    </row>
    <row r="669" spans="7:7" x14ac:dyDescent="0.25">
      <c r="G669"/>
    </row>
    <row r="670" spans="7:7" x14ac:dyDescent="0.25">
      <c r="G670"/>
    </row>
    <row r="671" spans="7:7" x14ac:dyDescent="0.25">
      <c r="G671"/>
    </row>
    <row r="672" spans="7:7" x14ac:dyDescent="0.25">
      <c r="G672"/>
    </row>
    <row r="673" spans="7:7" x14ac:dyDescent="0.25">
      <c r="G673"/>
    </row>
    <row r="674" spans="7:7" x14ac:dyDescent="0.25">
      <c r="G674"/>
    </row>
    <row r="675" spans="7:7" x14ac:dyDescent="0.25">
      <c r="G675"/>
    </row>
    <row r="676" spans="7:7" x14ac:dyDescent="0.25">
      <c r="G676"/>
    </row>
    <row r="677" spans="7:7" x14ac:dyDescent="0.25">
      <c r="G677"/>
    </row>
    <row r="678" spans="7:7" x14ac:dyDescent="0.25">
      <c r="G678"/>
    </row>
    <row r="679" spans="7:7" x14ac:dyDescent="0.25">
      <c r="G679"/>
    </row>
    <row r="680" spans="7:7" x14ac:dyDescent="0.25">
      <c r="G680"/>
    </row>
    <row r="681" spans="7:7" x14ac:dyDescent="0.25">
      <c r="G681"/>
    </row>
    <row r="682" spans="7:7" x14ac:dyDescent="0.25">
      <c r="G682"/>
    </row>
    <row r="683" spans="7:7" x14ac:dyDescent="0.25">
      <c r="G683"/>
    </row>
    <row r="684" spans="7:7" x14ac:dyDescent="0.25">
      <c r="G684"/>
    </row>
    <row r="685" spans="7:7" x14ac:dyDescent="0.25">
      <c r="G685"/>
    </row>
    <row r="686" spans="7:7" x14ac:dyDescent="0.25">
      <c r="G686"/>
    </row>
    <row r="687" spans="7:7" x14ac:dyDescent="0.25">
      <c r="G687"/>
    </row>
    <row r="688" spans="7:7" x14ac:dyDescent="0.25">
      <c r="G688"/>
    </row>
    <row r="689" spans="7:7" x14ac:dyDescent="0.25">
      <c r="G689"/>
    </row>
    <row r="690" spans="7:7" x14ac:dyDescent="0.25">
      <c r="G690"/>
    </row>
    <row r="691" spans="7:7" x14ac:dyDescent="0.25">
      <c r="G691"/>
    </row>
    <row r="692" spans="7:7" x14ac:dyDescent="0.25">
      <c r="G692"/>
    </row>
    <row r="693" spans="7:7" x14ac:dyDescent="0.25">
      <c r="G693"/>
    </row>
    <row r="694" spans="7:7" x14ac:dyDescent="0.25">
      <c r="G694"/>
    </row>
    <row r="695" spans="7:7" x14ac:dyDescent="0.25">
      <c r="G695"/>
    </row>
    <row r="696" spans="7:7" x14ac:dyDescent="0.25">
      <c r="G696"/>
    </row>
    <row r="697" spans="7:7" x14ac:dyDescent="0.25">
      <c r="G697"/>
    </row>
    <row r="698" spans="7:7" x14ac:dyDescent="0.25">
      <c r="G698"/>
    </row>
    <row r="699" spans="7:7" x14ac:dyDescent="0.25">
      <c r="G699"/>
    </row>
    <row r="700" spans="7:7" x14ac:dyDescent="0.25">
      <c r="G700"/>
    </row>
    <row r="701" spans="7:7" x14ac:dyDescent="0.25">
      <c r="G701"/>
    </row>
    <row r="702" spans="7:7" x14ac:dyDescent="0.25">
      <c r="G702"/>
    </row>
    <row r="703" spans="7:7" x14ac:dyDescent="0.25">
      <c r="G703"/>
    </row>
    <row r="704" spans="7:7" x14ac:dyDescent="0.25">
      <c r="G704"/>
    </row>
    <row r="705" spans="7:7" x14ac:dyDescent="0.25">
      <c r="G705"/>
    </row>
    <row r="706" spans="7:7" x14ac:dyDescent="0.25">
      <c r="G706"/>
    </row>
    <row r="707" spans="7:7" x14ac:dyDescent="0.25">
      <c r="G707"/>
    </row>
    <row r="708" spans="7:7" x14ac:dyDescent="0.25">
      <c r="G708"/>
    </row>
    <row r="709" spans="7:7" x14ac:dyDescent="0.25">
      <c r="G709"/>
    </row>
    <row r="710" spans="7:7" x14ac:dyDescent="0.25">
      <c r="G710"/>
    </row>
    <row r="711" spans="7:7" x14ac:dyDescent="0.25">
      <c r="G711"/>
    </row>
    <row r="712" spans="7:7" x14ac:dyDescent="0.25">
      <c r="G712"/>
    </row>
    <row r="713" spans="7:7" x14ac:dyDescent="0.25">
      <c r="G713"/>
    </row>
    <row r="714" spans="7:7" x14ac:dyDescent="0.25">
      <c r="G714"/>
    </row>
    <row r="715" spans="7:7" x14ac:dyDescent="0.25">
      <c r="G715"/>
    </row>
    <row r="716" spans="7:7" x14ac:dyDescent="0.25">
      <c r="G716"/>
    </row>
    <row r="717" spans="7:7" x14ac:dyDescent="0.25">
      <c r="G717"/>
    </row>
    <row r="718" spans="7:7" x14ac:dyDescent="0.25">
      <c r="G718"/>
    </row>
    <row r="719" spans="7:7" x14ac:dyDescent="0.25">
      <c r="G719"/>
    </row>
    <row r="720" spans="7:7" x14ac:dyDescent="0.25">
      <c r="G720"/>
    </row>
    <row r="721" spans="7:7" x14ac:dyDescent="0.25">
      <c r="G721"/>
    </row>
    <row r="722" spans="7:7" x14ac:dyDescent="0.25">
      <c r="G722"/>
    </row>
    <row r="723" spans="7:7" x14ac:dyDescent="0.25">
      <c r="G723"/>
    </row>
    <row r="724" spans="7:7" x14ac:dyDescent="0.25">
      <c r="G724"/>
    </row>
    <row r="725" spans="7:7" x14ac:dyDescent="0.25">
      <c r="G725"/>
    </row>
    <row r="726" spans="7:7" x14ac:dyDescent="0.25">
      <c r="G726"/>
    </row>
    <row r="727" spans="7:7" x14ac:dyDescent="0.25">
      <c r="G727"/>
    </row>
    <row r="728" spans="7:7" x14ac:dyDescent="0.25">
      <c r="G728"/>
    </row>
    <row r="729" spans="7:7" x14ac:dyDescent="0.25">
      <c r="G729"/>
    </row>
    <row r="730" spans="7:7" x14ac:dyDescent="0.25">
      <c r="G730"/>
    </row>
    <row r="731" spans="7:7" x14ac:dyDescent="0.25">
      <c r="G731"/>
    </row>
    <row r="732" spans="7:7" x14ac:dyDescent="0.25">
      <c r="G732"/>
    </row>
    <row r="733" spans="7:7" x14ac:dyDescent="0.25">
      <c r="G733"/>
    </row>
    <row r="734" spans="7:7" x14ac:dyDescent="0.25">
      <c r="G734"/>
    </row>
    <row r="735" spans="7:7" x14ac:dyDescent="0.25">
      <c r="G735"/>
    </row>
  </sheetData>
  <autoFilter ref="A1:Z560">
    <filterColumn colId="6">
      <filters>
        <filter val="3-3-1-15-07-43-7501-191"/>
      </filters>
    </filterColumn>
  </autoFilter>
  <sortState ref="N475:S478">
    <sortCondition descending="1" ref="O475:O478"/>
  </sortState>
  <pageMargins left="0.7" right="0.7" top="0.75" bottom="0.75" header="0.3" footer="0.3"/>
  <pageSetup paperSize="9"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28"/>
  <sheetViews>
    <sheetView workbookViewId="0">
      <selection activeCell="G1" sqref="G1"/>
    </sheetView>
  </sheetViews>
  <sheetFormatPr baseColWidth="10" defaultRowHeight="15" x14ac:dyDescent="0.25"/>
  <cols>
    <col min="1" max="1" width="97.85546875" customWidth="1"/>
    <col min="2" max="2" width="29.28515625" style="4" customWidth="1"/>
    <col min="3" max="3" width="24.42578125" style="4" customWidth="1"/>
    <col min="5" max="6" width="15.5703125" bestFit="1" customWidth="1"/>
  </cols>
  <sheetData>
    <row r="3" spans="1:6" x14ac:dyDescent="0.25">
      <c r="A3" s="3" t="s">
        <v>38</v>
      </c>
      <c r="B3" s="11" t="s">
        <v>895</v>
      </c>
      <c r="C3" s="11" t="s">
        <v>896</v>
      </c>
    </row>
    <row r="4" spans="1:6" x14ac:dyDescent="0.25">
      <c r="A4" s="49">
        <v>7501</v>
      </c>
      <c r="B4" s="10">
        <v>3046581000</v>
      </c>
      <c r="C4" s="10">
        <v>2971419262</v>
      </c>
      <c r="D4" s="4"/>
      <c r="E4" s="373">
        <v>3046581000</v>
      </c>
      <c r="F4" s="7">
        <f>E4-GETPIVOTDATA("Suma de VALOR PROGRAMADO",$A$3,"PROYECTO",7501)</f>
        <v>0</v>
      </c>
    </row>
    <row r="5" spans="1:6" x14ac:dyDescent="0.25">
      <c r="A5" s="372" t="s">
        <v>104</v>
      </c>
      <c r="B5" s="10">
        <v>287240811</v>
      </c>
      <c r="C5" s="10">
        <v>287240811</v>
      </c>
      <c r="D5" s="4"/>
      <c r="F5" s="7"/>
    </row>
    <row r="6" spans="1:6" x14ac:dyDescent="0.25">
      <c r="A6" s="372" t="s">
        <v>137</v>
      </c>
      <c r="B6" s="10">
        <v>103112086</v>
      </c>
      <c r="C6" s="10">
        <v>103112086</v>
      </c>
      <c r="D6" s="4"/>
    </row>
    <row r="7" spans="1:6" x14ac:dyDescent="0.25">
      <c r="A7" s="372" t="s">
        <v>116</v>
      </c>
      <c r="B7" s="10">
        <v>42673227</v>
      </c>
      <c r="C7" s="10">
        <v>38499643</v>
      </c>
      <c r="D7" s="4"/>
    </row>
    <row r="8" spans="1:6" x14ac:dyDescent="0.25">
      <c r="A8" s="372" t="s">
        <v>114</v>
      </c>
      <c r="B8" s="10">
        <v>120000000</v>
      </c>
      <c r="C8" s="10">
        <v>112540052</v>
      </c>
      <c r="D8" s="4"/>
    </row>
    <row r="9" spans="1:6" x14ac:dyDescent="0.25">
      <c r="A9" s="372" t="s">
        <v>28</v>
      </c>
      <c r="B9" s="10">
        <v>762806250</v>
      </c>
      <c r="C9" s="10">
        <v>762806250</v>
      </c>
      <c r="D9" s="4"/>
    </row>
    <row r="10" spans="1:6" x14ac:dyDescent="0.25">
      <c r="A10" s="372" t="s">
        <v>25</v>
      </c>
      <c r="B10" s="10">
        <v>974514900</v>
      </c>
      <c r="C10" s="10">
        <v>910986821</v>
      </c>
      <c r="D10" s="4"/>
    </row>
    <row r="11" spans="1:6" x14ac:dyDescent="0.25">
      <c r="A11" s="372" t="s">
        <v>127</v>
      </c>
      <c r="B11" s="10">
        <v>50000000</v>
      </c>
      <c r="C11" s="10">
        <v>50000000</v>
      </c>
      <c r="D11" s="4"/>
    </row>
    <row r="12" spans="1:6" x14ac:dyDescent="0.25">
      <c r="A12" s="372" t="s">
        <v>139</v>
      </c>
      <c r="B12" s="10">
        <v>139937958</v>
      </c>
      <c r="C12" s="10">
        <v>139937831</v>
      </c>
      <c r="D12" s="4"/>
    </row>
    <row r="13" spans="1:6" x14ac:dyDescent="0.25">
      <c r="A13" s="372" t="s">
        <v>133</v>
      </c>
      <c r="B13" s="10">
        <v>80000000</v>
      </c>
      <c r="C13" s="10">
        <v>80000000</v>
      </c>
      <c r="D13" s="4"/>
      <c r="F13" s="373"/>
    </row>
    <row r="14" spans="1:6" x14ac:dyDescent="0.25">
      <c r="A14" s="372" t="s">
        <v>515</v>
      </c>
      <c r="B14" s="10">
        <v>486295768</v>
      </c>
      <c r="C14" s="10">
        <v>486295768</v>
      </c>
      <c r="D14" s="4"/>
      <c r="F14" s="373"/>
    </row>
    <row r="15" spans="1:6" x14ac:dyDescent="0.25">
      <c r="A15" s="49">
        <v>7502</v>
      </c>
      <c r="B15" s="10">
        <v>732000000</v>
      </c>
      <c r="C15" s="10">
        <v>729853358</v>
      </c>
      <c r="D15" s="4"/>
      <c r="E15" s="373">
        <v>732000000</v>
      </c>
      <c r="F15" s="373">
        <f>B15-E15</f>
        <v>0</v>
      </c>
    </row>
    <row r="16" spans="1:6" x14ac:dyDescent="0.25">
      <c r="A16" s="372" t="s">
        <v>140</v>
      </c>
      <c r="B16" s="10">
        <v>621522765</v>
      </c>
      <c r="C16" s="10">
        <v>619376123</v>
      </c>
      <c r="D16" s="4"/>
      <c r="F16" s="373"/>
    </row>
    <row r="17" spans="1:6" x14ac:dyDescent="0.25">
      <c r="A17" s="372" t="s">
        <v>144</v>
      </c>
      <c r="B17" s="10">
        <v>110477235</v>
      </c>
      <c r="C17" s="10">
        <v>110477235</v>
      </c>
      <c r="D17" s="4"/>
      <c r="F17" s="373"/>
    </row>
    <row r="18" spans="1:6" x14ac:dyDescent="0.25">
      <c r="A18" s="49">
        <v>7508</v>
      </c>
      <c r="B18" s="10">
        <v>8052539200</v>
      </c>
      <c r="C18" s="10">
        <v>4690773462</v>
      </c>
      <c r="D18" s="4"/>
      <c r="E18" s="373">
        <v>8052539200</v>
      </c>
      <c r="F18" s="373">
        <f>B18-E18</f>
        <v>0</v>
      </c>
    </row>
    <row r="19" spans="1:6" x14ac:dyDescent="0.25">
      <c r="A19" s="372" t="s">
        <v>146</v>
      </c>
      <c r="B19" s="10">
        <v>8052539200</v>
      </c>
      <c r="C19" s="10">
        <v>4690773462</v>
      </c>
      <c r="D19" s="4"/>
      <c r="F19" s="373"/>
    </row>
    <row r="20" spans="1:6" x14ac:dyDescent="0.25">
      <c r="A20" s="49">
        <v>7509</v>
      </c>
      <c r="B20" s="10">
        <v>1583338800</v>
      </c>
      <c r="C20" s="10">
        <v>1233574484</v>
      </c>
      <c r="D20" s="4"/>
      <c r="E20" s="373">
        <v>1583338800</v>
      </c>
      <c r="F20" s="373">
        <f>B20-E20</f>
        <v>0</v>
      </c>
    </row>
    <row r="21" spans="1:6" x14ac:dyDescent="0.25">
      <c r="A21" s="372" t="s">
        <v>150</v>
      </c>
      <c r="B21" s="10">
        <v>271425888</v>
      </c>
      <c r="C21" s="10">
        <v>240514309</v>
      </c>
      <c r="D21" s="4"/>
      <c r="F21" s="373"/>
    </row>
    <row r="22" spans="1:6" x14ac:dyDescent="0.25">
      <c r="A22" s="372" t="s">
        <v>153</v>
      </c>
      <c r="B22" s="10">
        <v>1311912912</v>
      </c>
      <c r="C22" s="10">
        <v>993060175</v>
      </c>
      <c r="D22" s="4"/>
      <c r="F22" s="373"/>
    </row>
    <row r="23" spans="1:6" x14ac:dyDescent="0.25">
      <c r="A23" s="49" t="s">
        <v>567</v>
      </c>
      <c r="B23" s="10"/>
      <c r="C23" s="10"/>
      <c r="D23" s="4"/>
    </row>
    <row r="24" spans="1:6" x14ac:dyDescent="0.25">
      <c r="A24" s="372" t="s">
        <v>567</v>
      </c>
      <c r="B24" s="10"/>
      <c r="C24" s="10"/>
      <c r="D24" s="4"/>
    </row>
    <row r="25" spans="1:6" x14ac:dyDescent="0.25">
      <c r="A25" s="49" t="s">
        <v>39</v>
      </c>
      <c r="B25" s="10">
        <v>13414459000</v>
      </c>
      <c r="C25" s="10">
        <v>9625620566</v>
      </c>
      <c r="D25" s="4"/>
    </row>
    <row r="26" spans="1:6" x14ac:dyDescent="0.25">
      <c r="F26" s="4">
        <v>1233574484</v>
      </c>
    </row>
    <row r="27" spans="1:6" x14ac:dyDescent="0.25">
      <c r="B27" s="4">
        <v>13414459000</v>
      </c>
      <c r="C27" s="4">
        <v>9625620566</v>
      </c>
      <c r="F27" s="4">
        <f>F26-GETPIVOTDATA("Suma de VALOR REGISTRO",$A$3,"PROYECTO",7509)</f>
        <v>0</v>
      </c>
    </row>
    <row r="28" spans="1:6" x14ac:dyDescent="0.25">
      <c r="B28" s="4">
        <f>B27-GETPIVOTDATA("Suma de VALOR PROGRAMADO",$A$3)</f>
        <v>0</v>
      </c>
      <c r="C28" s="4">
        <f>GETPIVOTDATA("Suma de VALOR REGISTRO",$A$3)-C27</f>
        <v>0</v>
      </c>
    </row>
  </sheetData>
  <pageMargins left="0.7" right="0.7" top="0.75" bottom="0.75" header="0.3" footer="0.3"/>
  <pageSetup paperSize="9" orientation="portrait" horizontalDpi="4294967295" verticalDpi="4294967295"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filterMode="1">
    <pageSetUpPr fitToPage="1"/>
  </sheetPr>
  <dimension ref="A1:Z315"/>
  <sheetViews>
    <sheetView topLeftCell="A2" zoomScale="55" zoomScaleNormal="55" workbookViewId="0">
      <pane ySplit="1" topLeftCell="A3" activePane="bottomLeft" state="frozen"/>
      <selection activeCell="F2" sqref="F2"/>
      <selection pane="bottomLeft" activeCell="F33" sqref="F33"/>
    </sheetView>
  </sheetViews>
  <sheetFormatPr baseColWidth="10" defaultColWidth="26" defaultRowHeight="18.75" x14ac:dyDescent="0.25"/>
  <cols>
    <col min="1" max="1" width="31.85546875" style="17" customWidth="1"/>
    <col min="2" max="2" width="27.140625" style="17" bestFit="1" customWidth="1"/>
    <col min="3" max="3" width="37" style="17" customWidth="1"/>
    <col min="4" max="4" width="44.140625" style="17" customWidth="1"/>
    <col min="5" max="5" width="38.5703125" style="22" bestFit="1" customWidth="1"/>
    <col min="6" max="6" width="120.140625" style="17" bestFit="1" customWidth="1"/>
    <col min="7" max="7" width="20.5703125" style="17" customWidth="1"/>
    <col min="8" max="8" width="25.28515625" style="17" customWidth="1"/>
    <col min="9" max="9" width="32.140625" style="21" bestFit="1" customWidth="1"/>
    <col min="10" max="10" width="14.5703125" style="22" customWidth="1"/>
    <col min="11" max="11" width="28" style="17" customWidth="1"/>
    <col min="12" max="12" width="12.85546875" style="45" customWidth="1"/>
    <col min="13" max="13" width="38.28515625" style="21" bestFit="1" customWidth="1"/>
    <col min="14" max="14" width="24" style="21" hidden="1" customWidth="1"/>
    <col min="15" max="15" width="18.7109375" style="17" bestFit="1" customWidth="1"/>
    <col min="16" max="16" width="16.7109375" style="22" bestFit="1" customWidth="1"/>
    <col min="17" max="17" width="43.28515625" style="43" bestFit="1" customWidth="1"/>
    <col min="18" max="18" width="43.28515625" style="43" customWidth="1"/>
    <col min="19" max="16384" width="26" style="17"/>
  </cols>
  <sheetData>
    <row r="1" spans="1:21" ht="19.5" thickBot="1" x14ac:dyDescent="0.3">
      <c r="A1" s="414" t="s">
        <v>79</v>
      </c>
      <c r="B1" s="414"/>
      <c r="C1" s="414"/>
      <c r="D1" s="414"/>
      <c r="E1" s="414"/>
      <c r="F1" s="414"/>
      <c r="G1" s="414"/>
      <c r="H1" s="414"/>
      <c r="I1" s="414"/>
      <c r="J1" s="414"/>
      <c r="K1" s="414"/>
      <c r="L1" s="414"/>
      <c r="M1" s="414"/>
      <c r="N1" s="414"/>
    </row>
    <row r="2" spans="1:21" s="15" customFormat="1" ht="37.5" x14ac:dyDescent="0.25">
      <c r="A2" s="52" t="s">
        <v>75</v>
      </c>
      <c r="B2" s="53" t="s">
        <v>22</v>
      </c>
      <c r="C2" s="54" t="s">
        <v>23</v>
      </c>
      <c r="D2" s="54" t="s">
        <v>24</v>
      </c>
      <c r="E2" s="54" t="s">
        <v>26</v>
      </c>
      <c r="F2" s="54" t="s">
        <v>33</v>
      </c>
      <c r="G2" s="54" t="s">
        <v>156</v>
      </c>
      <c r="H2" s="54" t="s">
        <v>34</v>
      </c>
      <c r="I2" s="55" t="s">
        <v>40</v>
      </c>
      <c r="J2" s="54" t="s">
        <v>41</v>
      </c>
      <c r="K2" s="54" t="s">
        <v>54</v>
      </c>
      <c r="L2" s="56" t="s">
        <v>42</v>
      </c>
      <c r="M2" s="55" t="s">
        <v>44</v>
      </c>
      <c r="N2" s="57" t="s">
        <v>764</v>
      </c>
      <c r="O2" s="58" t="s">
        <v>71</v>
      </c>
      <c r="P2" s="59" t="s">
        <v>74</v>
      </c>
      <c r="Q2" s="59" t="s">
        <v>101</v>
      </c>
      <c r="R2" s="63" t="s">
        <v>234</v>
      </c>
      <c r="S2" s="15" t="s">
        <v>504</v>
      </c>
    </row>
    <row r="3" spans="1:21" ht="54" hidden="1" x14ac:dyDescent="0.25">
      <c r="A3" s="18"/>
      <c r="B3" s="167">
        <v>7501</v>
      </c>
      <c r="C3" s="167" t="s">
        <v>104</v>
      </c>
      <c r="D3" s="167" t="s">
        <v>105</v>
      </c>
      <c r="E3" s="167" t="s">
        <v>106</v>
      </c>
      <c r="F3" s="168" t="s">
        <v>107</v>
      </c>
      <c r="G3" s="169" t="s">
        <v>164</v>
      </c>
      <c r="H3" s="170" t="s">
        <v>36</v>
      </c>
      <c r="I3" s="171">
        <v>110477235</v>
      </c>
      <c r="J3" s="20">
        <v>16</v>
      </c>
      <c r="K3" s="50">
        <f>IFERROR(VLOOKUP(J3,'PLANO DISPONIBILIDADES 28-04-20'!$I$2:$S$870,11,0),"")</f>
        <v>110477235</v>
      </c>
      <c r="L3" s="44">
        <f>IFERROR(VLOOKUP(J3,'PLANO PREDIS EJECUCIONES'!$I$2:$V$818,2,0),"")</f>
        <v>31</v>
      </c>
      <c r="M3" s="50">
        <f>IFERROR(VLOOKUP(L3,'PLANO PREDIS EJECUCIONES'!$J$2:$U$818,12,0),"")</f>
        <v>110477235</v>
      </c>
      <c r="N3" s="50">
        <f>IFERROR(VLOOKUP(L3,'PLANO PREDIS EJECUCIONES'!$J$2:$V$818,13,0),"")</f>
        <v>110477235</v>
      </c>
      <c r="O3" s="330">
        <f>I3-M3</f>
        <v>0</v>
      </c>
      <c r="P3" s="60"/>
      <c r="Q3" s="50" t="str">
        <f>IFERROR(VLOOKUP(L3,'PLANO PREDIS EJECUCIONES'!$J$2:$U$818,3,0),"")</f>
        <v>CLAUDIA MARINA NIÑO MESA</v>
      </c>
      <c r="R3" s="64">
        <f>M3-I3</f>
        <v>0</v>
      </c>
      <c r="T3" s="17">
        <f>VLOOKUP(L3,'PLANO PREDIS EJECUCIONES'!$J$2:$U$81,12,0)</f>
        <v>110477235</v>
      </c>
      <c r="U3" s="23">
        <f>M3-T3</f>
        <v>0</v>
      </c>
    </row>
    <row r="4" spans="1:21" ht="54" hidden="1" x14ac:dyDescent="0.25">
      <c r="A4" s="18"/>
      <c r="B4" s="167">
        <v>7501</v>
      </c>
      <c r="C4" s="167" t="s">
        <v>104</v>
      </c>
      <c r="D4" s="167" t="s">
        <v>105</v>
      </c>
      <c r="E4" s="167" t="s">
        <v>106</v>
      </c>
      <c r="F4" s="168" t="s">
        <v>108</v>
      </c>
      <c r="G4" s="169" t="s">
        <v>164</v>
      </c>
      <c r="H4" s="170" t="s">
        <v>36</v>
      </c>
      <c r="I4" s="171">
        <v>95746937</v>
      </c>
      <c r="J4" s="20">
        <v>17</v>
      </c>
      <c r="K4" s="50">
        <f>IFERROR(VLOOKUP(J4,'PLANO DISPONIBILIDADES 28-04-20'!$I$2:$S$870,11,0),"")</f>
        <v>95746937</v>
      </c>
      <c r="L4" s="44">
        <f>IFERROR(VLOOKUP(J4,'PLANO PREDIS EJECUCIONES'!$I$2:$V$818,2,0),"")</f>
        <v>8</v>
      </c>
      <c r="M4" s="50">
        <f>IFERROR(VLOOKUP(L4,'PLANO PREDIS EJECUCIONES'!$J$2:$U$818,12,0),"")</f>
        <v>95746937</v>
      </c>
      <c r="N4" s="50">
        <f>IFERROR(VLOOKUP(L4,'PLANO PREDIS EJECUCIONES'!$J$2:$V$818,13,0),"")</f>
        <v>95746937</v>
      </c>
      <c r="O4" s="330">
        <f t="shared" ref="O4:O44" si="0">I4-M4</f>
        <v>0</v>
      </c>
      <c r="P4" s="61"/>
      <c r="Q4" s="50" t="str">
        <f>IFERROR(VLOOKUP(L4,'PLANO PREDIS EJECUCIONES'!$J$2:$U$818,3,0),"")</f>
        <v>MIGUEL ANGEL GRANADOS SANCHEZ</v>
      </c>
      <c r="R4" s="64">
        <f t="shared" ref="R4:R44" si="1">M4-I4</f>
        <v>0</v>
      </c>
      <c r="T4" s="17">
        <f>VLOOKUP(L4,'PLANO PREDIS EJECUCIONES'!$J$2:$U$81,12,0)</f>
        <v>95746937</v>
      </c>
      <c r="U4" s="23">
        <f t="shared" ref="U4:U44" si="2">M4-T4</f>
        <v>0</v>
      </c>
    </row>
    <row r="5" spans="1:21" ht="54" hidden="1" x14ac:dyDescent="0.25">
      <c r="A5" s="18"/>
      <c r="B5" s="167">
        <v>7501</v>
      </c>
      <c r="C5" s="167" t="s">
        <v>104</v>
      </c>
      <c r="D5" s="167" t="s">
        <v>105</v>
      </c>
      <c r="E5" s="167" t="s">
        <v>106</v>
      </c>
      <c r="F5" s="168" t="s">
        <v>109</v>
      </c>
      <c r="G5" s="169" t="s">
        <v>164</v>
      </c>
      <c r="H5" s="170" t="s">
        <v>36</v>
      </c>
      <c r="I5" s="171">
        <v>81016639</v>
      </c>
      <c r="J5" s="20">
        <v>18</v>
      </c>
      <c r="K5" s="50">
        <f>IFERROR(VLOOKUP(J5,'PLANO DISPONIBILIDADES 28-04-20'!$I$2:$S$870,11,0),"")</f>
        <v>81016639</v>
      </c>
      <c r="L5" s="44">
        <f>IFERROR(VLOOKUP(J5,'PLANO PREDIS EJECUCIONES'!$I$2:$V$818,2,0),"")</f>
        <v>52</v>
      </c>
      <c r="M5" s="50">
        <f>IFERROR(VLOOKUP(L5,'PLANO PREDIS EJECUCIONES'!$J$2:$U$818,12,0),"")</f>
        <v>81016639</v>
      </c>
      <c r="N5" s="50">
        <f>IFERROR(VLOOKUP(L5,'PLANO PREDIS EJECUCIONES'!$J$2:$V$818,13,0),"")</f>
        <v>81016639</v>
      </c>
      <c r="O5" s="330">
        <f t="shared" si="0"/>
        <v>0</v>
      </c>
      <c r="P5" s="61"/>
      <c r="Q5" s="50" t="str">
        <f>IFERROR(VLOOKUP(L5,'PLANO PREDIS EJECUCIONES'!$J$2:$U$818,3,0),"")</f>
        <v>MILENE ARLYNE CASTRILLON OCHOA</v>
      </c>
      <c r="R5" s="64">
        <f t="shared" si="1"/>
        <v>0</v>
      </c>
      <c r="T5" s="17">
        <f>VLOOKUP(L5,'PLANO PREDIS EJECUCIONES'!$J$2:$U$81,12,0)</f>
        <v>81016639</v>
      </c>
      <c r="U5" s="23">
        <f t="shared" si="2"/>
        <v>0</v>
      </c>
    </row>
    <row r="6" spans="1:21" ht="72" hidden="1" x14ac:dyDescent="0.25">
      <c r="A6" s="18"/>
      <c r="B6" s="172">
        <v>7501</v>
      </c>
      <c r="C6" s="172" t="s">
        <v>515</v>
      </c>
      <c r="D6" s="173" t="s">
        <v>110</v>
      </c>
      <c r="E6" s="172" t="s">
        <v>111</v>
      </c>
      <c r="F6" s="174" t="s">
        <v>343</v>
      </c>
      <c r="G6" s="175" t="s">
        <v>164</v>
      </c>
      <c r="H6" s="176" t="s">
        <v>36</v>
      </c>
      <c r="I6" s="177">
        <v>66286341</v>
      </c>
      <c r="J6" s="20">
        <v>44</v>
      </c>
      <c r="K6" s="50">
        <f>IFERROR(VLOOKUP(J6,'PLANO DISPONIBILIDADES 28-04-20'!$I$2:$S$870,11,0),"")</f>
        <v>66286341</v>
      </c>
      <c r="L6" s="44">
        <f>IFERROR(VLOOKUP(J6,'PLANO PREDIS EJECUCIONES'!$I$2:$V$818,2,0),"")</f>
        <v>14</v>
      </c>
      <c r="M6" s="50">
        <f>IFERROR(VLOOKUP(L6,'PLANO PREDIS EJECUCIONES'!$J$2:$U$818,12,0),"")</f>
        <v>66286341</v>
      </c>
      <c r="N6" s="50">
        <f>IFERROR(VLOOKUP(L6,'PLANO PREDIS EJECUCIONES'!$J$2:$V$818,13,0),"")</f>
        <v>66286341</v>
      </c>
      <c r="O6" s="330">
        <f t="shared" si="0"/>
        <v>0</v>
      </c>
      <c r="P6" s="60"/>
      <c r="Q6" s="50" t="str">
        <f>IFERROR(VLOOKUP(L6,'PLANO PREDIS EJECUCIONES'!$J$2:$U$818,3,0),"")</f>
        <v>ANYI SHARLYN MARIN CAMARGO</v>
      </c>
      <c r="R6" s="64">
        <f t="shared" si="1"/>
        <v>0</v>
      </c>
      <c r="T6" s="17">
        <f>VLOOKUP(L6,'PLANO PREDIS EJECUCIONES'!$J$2:$U$81,12,0)</f>
        <v>66286341</v>
      </c>
      <c r="U6" s="23">
        <f t="shared" si="2"/>
        <v>0</v>
      </c>
    </row>
    <row r="7" spans="1:21" s="19" customFormat="1" ht="72" hidden="1" x14ac:dyDescent="0.3">
      <c r="A7" s="18"/>
      <c r="B7" s="172">
        <v>7501</v>
      </c>
      <c r="C7" s="172" t="s">
        <v>515</v>
      </c>
      <c r="D7" s="173" t="s">
        <v>110</v>
      </c>
      <c r="E7" s="172" t="s">
        <v>111</v>
      </c>
      <c r="F7" s="174" t="s">
        <v>343</v>
      </c>
      <c r="G7" s="175" t="s">
        <v>164</v>
      </c>
      <c r="H7" s="176" t="s">
        <v>36</v>
      </c>
      <c r="I7" s="177">
        <v>66286341</v>
      </c>
      <c r="J7" s="20">
        <v>45</v>
      </c>
      <c r="K7" s="50">
        <f>IFERROR(VLOOKUP(J7,'PLANO DISPONIBILIDADES 28-04-20'!$I$2:$S$870,11,0),"")</f>
        <v>66286341</v>
      </c>
      <c r="L7" s="44">
        <f>IFERROR(VLOOKUP(J7,'PLANO PREDIS EJECUCIONES'!$I$2:$V$818,2,0),"")</f>
        <v>9</v>
      </c>
      <c r="M7" s="50">
        <f>IFERROR(VLOOKUP(L7,'PLANO PREDIS EJECUCIONES'!$J$2:$U$818,12,0),"")</f>
        <v>66286341</v>
      </c>
      <c r="N7" s="50">
        <f>IFERROR(VLOOKUP(L7,'PLANO PREDIS EJECUCIONES'!$J$2:$V$818,13,0),"")</f>
        <v>66286341</v>
      </c>
      <c r="O7" s="330">
        <f t="shared" si="0"/>
        <v>0</v>
      </c>
      <c r="P7" s="61"/>
      <c r="Q7" s="50" t="str">
        <f>IFERROR(VLOOKUP(L7,'PLANO PREDIS EJECUCIONES'!$J$2:$U$818,3,0),"")</f>
        <v>JULIO CESAR AMAYA MENDEZ</v>
      </c>
      <c r="R7" s="64">
        <f t="shared" si="1"/>
        <v>0</v>
      </c>
      <c r="T7" s="17">
        <f>VLOOKUP(L7,'PLANO PREDIS EJECUCIONES'!$J$2:$U$81,12,0)</f>
        <v>66286341</v>
      </c>
      <c r="U7" s="23">
        <f t="shared" si="2"/>
        <v>0</v>
      </c>
    </row>
    <row r="8" spans="1:21" ht="54" hidden="1" x14ac:dyDescent="0.3">
      <c r="A8" s="18"/>
      <c r="B8" s="172">
        <v>7501</v>
      </c>
      <c r="C8" s="172" t="s">
        <v>515</v>
      </c>
      <c r="D8" s="172" t="s">
        <v>112</v>
      </c>
      <c r="E8" s="172" t="s">
        <v>111</v>
      </c>
      <c r="F8" s="174" t="s">
        <v>360</v>
      </c>
      <c r="G8" s="175" t="s">
        <v>164</v>
      </c>
      <c r="H8" s="176" t="s">
        <v>36</v>
      </c>
      <c r="I8" s="177">
        <v>42378151</v>
      </c>
      <c r="J8" s="20">
        <v>89</v>
      </c>
      <c r="K8" s="50">
        <f>IFERROR(VLOOKUP(J8,'PLANO DISPONIBILIDADES 28-04-20'!$I$2:$S$870,11,0),"")</f>
        <v>42378151</v>
      </c>
      <c r="L8" s="44">
        <f>IFERROR(VLOOKUP(J8,'PLANO PREDIS EJECUCIONES'!$I$2:$V$818,2,0),"")</f>
        <v>68</v>
      </c>
      <c r="M8" s="50">
        <f>IFERROR(VLOOKUP(L8,'PLANO PREDIS EJECUCIONES'!$J$2:$U$818,12,0),"")</f>
        <v>42378151</v>
      </c>
      <c r="N8" s="50">
        <f>IFERROR(VLOOKUP(L8,'PLANO PREDIS EJECUCIONES'!$J$2:$V$818,13,0),"")</f>
        <v>42378151</v>
      </c>
      <c r="O8" s="330">
        <f t="shared" si="0"/>
        <v>0</v>
      </c>
      <c r="P8" s="62"/>
      <c r="Q8" s="50" t="str">
        <f>IFERROR(VLOOKUP(L8,'PLANO PREDIS EJECUCIONES'!$J$2:$U$818,3,0),"")</f>
        <v>FELIPE  SERRANO PINILLA</v>
      </c>
      <c r="R8" s="64">
        <f t="shared" si="1"/>
        <v>0</v>
      </c>
      <c r="T8" s="17">
        <f>VLOOKUP(L8,'PLANO PREDIS EJECUCIONES'!$J$2:$U$81,12,0)</f>
        <v>42378151</v>
      </c>
      <c r="U8" s="23">
        <f t="shared" si="2"/>
        <v>0</v>
      </c>
    </row>
    <row r="9" spans="1:21" ht="54" hidden="1" x14ac:dyDescent="0.3">
      <c r="A9" s="51"/>
      <c r="B9" s="172">
        <v>7501</v>
      </c>
      <c r="C9" s="172" t="s">
        <v>515</v>
      </c>
      <c r="D9" s="172" t="s">
        <v>112</v>
      </c>
      <c r="E9" s="172" t="s">
        <v>111</v>
      </c>
      <c r="F9" s="174" t="s">
        <v>113</v>
      </c>
      <c r="G9" s="175" t="s">
        <v>164</v>
      </c>
      <c r="H9" s="176" t="s">
        <v>36</v>
      </c>
      <c r="I9" s="177">
        <v>110477235</v>
      </c>
      <c r="J9" s="20">
        <v>47</v>
      </c>
      <c r="K9" s="50">
        <f>IFERROR(VLOOKUP(J9,'PLANO DISPONIBILIDADES 28-04-20'!$I$2:$S$870,11,0),"")</f>
        <v>110477235</v>
      </c>
      <c r="L9" s="44">
        <f>IFERROR(VLOOKUP(J9,'PLANO PREDIS EJECUCIONES'!$I$2:$V$818,2,0),"")</f>
        <v>43</v>
      </c>
      <c r="M9" s="50">
        <f>IFERROR(VLOOKUP(L9,'PLANO PREDIS EJECUCIONES'!$J$2:$U$818,12,0),"")</f>
        <v>110477235</v>
      </c>
      <c r="N9" s="50">
        <f>IFERROR(VLOOKUP(L9,'PLANO PREDIS EJECUCIONES'!$J$2:$V$818,13,0),"")</f>
        <v>110477235</v>
      </c>
      <c r="O9" s="330">
        <f t="shared" si="0"/>
        <v>0</v>
      </c>
      <c r="P9" s="60"/>
      <c r="Q9" s="50" t="str">
        <f>IFERROR(VLOOKUP(L9,'PLANO PREDIS EJECUCIONES'!$J$2:$U$818,3,0),"")</f>
        <v>GERMAN ARTURO MEDINA AVILA</v>
      </c>
      <c r="R9" s="64">
        <f t="shared" si="1"/>
        <v>0</v>
      </c>
      <c r="T9" s="17">
        <f>VLOOKUP(L9,'PLANO PREDIS EJECUCIONES'!$J$2:$U$81,12,0)</f>
        <v>110477235</v>
      </c>
      <c r="U9" s="23">
        <f t="shared" si="2"/>
        <v>0</v>
      </c>
    </row>
    <row r="10" spans="1:21" ht="54" hidden="1" x14ac:dyDescent="0.25">
      <c r="A10" s="18"/>
      <c r="B10" s="172">
        <v>7501</v>
      </c>
      <c r="C10" s="172" t="s">
        <v>515</v>
      </c>
      <c r="D10" s="172" t="s">
        <v>112</v>
      </c>
      <c r="E10" s="172" t="s">
        <v>111</v>
      </c>
      <c r="F10" s="174" t="s">
        <v>113</v>
      </c>
      <c r="G10" s="175" t="s">
        <v>164</v>
      </c>
      <c r="H10" s="176" t="s">
        <v>36</v>
      </c>
      <c r="I10" s="177">
        <v>110477235</v>
      </c>
      <c r="J10" s="20">
        <v>48</v>
      </c>
      <c r="K10" s="50">
        <f>IFERROR(VLOOKUP(J10,'PLANO DISPONIBILIDADES 28-04-20'!$I$2:$S$870,11,0),"")</f>
        <v>110477235</v>
      </c>
      <c r="L10" s="44">
        <f>IFERROR(VLOOKUP(J10,'PLANO PREDIS EJECUCIONES'!$I$2:$V$818,2,0),"")</f>
        <v>11</v>
      </c>
      <c r="M10" s="50">
        <f>IFERROR(VLOOKUP(L10,'PLANO PREDIS EJECUCIONES'!$J$2:$U$818,12,0),"")</f>
        <v>110477235</v>
      </c>
      <c r="N10" s="50">
        <f>IFERROR(VLOOKUP(L10,'PLANO PREDIS EJECUCIONES'!$J$2:$V$818,13,0),"")</f>
        <v>110477235</v>
      </c>
      <c r="O10" s="330">
        <f t="shared" si="0"/>
        <v>0</v>
      </c>
      <c r="P10" s="61"/>
      <c r="Q10" s="50" t="str">
        <f>IFERROR(VLOOKUP(L10,'PLANO PREDIS EJECUCIONES'!$J$2:$U$818,3,0),"")</f>
        <v>MONICA MARIA CABRA BAUTISTA</v>
      </c>
      <c r="R10" s="64">
        <f t="shared" si="1"/>
        <v>0</v>
      </c>
      <c r="T10" s="17">
        <f>VLOOKUP(L10,'PLANO PREDIS EJECUCIONES'!$J$2:$U$81,12,0)</f>
        <v>110477235</v>
      </c>
      <c r="U10" s="23">
        <f t="shared" si="2"/>
        <v>0</v>
      </c>
    </row>
    <row r="11" spans="1:21" s="19" customFormat="1" ht="54" hidden="1" x14ac:dyDescent="0.3">
      <c r="A11" s="18"/>
      <c r="B11" s="173">
        <v>7501</v>
      </c>
      <c r="C11" s="172" t="s">
        <v>515</v>
      </c>
      <c r="D11" s="173" t="s">
        <v>112</v>
      </c>
      <c r="E11" s="173" t="s">
        <v>111</v>
      </c>
      <c r="F11" s="178" t="s">
        <v>227</v>
      </c>
      <c r="G11" s="179" t="s">
        <v>164</v>
      </c>
      <c r="H11" s="180" t="s">
        <v>36</v>
      </c>
      <c r="I11" s="181">
        <v>70303695</v>
      </c>
      <c r="J11" s="20">
        <v>95</v>
      </c>
      <c r="K11" s="50">
        <f>IFERROR(VLOOKUP(J11,'PLANO DISPONIBILIDADES 28-04-20'!$I$2:$S$870,11,0),"")</f>
        <v>70303695</v>
      </c>
      <c r="L11" s="44">
        <f>IFERROR(VLOOKUP(J11,'PLANO PREDIS EJECUCIONES'!$I$2:$V$818,2,0),"")</f>
        <v>72</v>
      </c>
      <c r="M11" s="50">
        <f>IFERROR(VLOOKUP(L11,'PLANO PREDIS EJECUCIONES'!$J$2:$U$818,12,0),"")</f>
        <v>70303695</v>
      </c>
      <c r="N11" s="50">
        <f>IFERROR(VLOOKUP(L11,'PLANO PREDIS EJECUCIONES'!$J$2:$V$818,13,0),"")</f>
        <v>70303695</v>
      </c>
      <c r="O11" s="330">
        <f t="shared" si="0"/>
        <v>0</v>
      </c>
      <c r="P11" s="62"/>
      <c r="Q11" s="50" t="str">
        <f>IFERROR(VLOOKUP(L11,'PLANO PREDIS EJECUCIONES'!$J$2:$U$818,3,0),"")</f>
        <v>NELSON ENRIQUE URREGO MALDONADO</v>
      </c>
      <c r="R11" s="64">
        <f t="shared" si="1"/>
        <v>0</v>
      </c>
      <c r="T11" s="17">
        <f>VLOOKUP(L11,'PLANO PREDIS EJECUCIONES'!$J$2:$U$81,12,0)</f>
        <v>70303695</v>
      </c>
      <c r="U11" s="23">
        <f t="shared" si="2"/>
        <v>0</v>
      </c>
    </row>
    <row r="12" spans="1:21" s="19" customFormat="1" ht="57" hidden="1" customHeight="1" x14ac:dyDescent="0.3">
      <c r="A12" s="18"/>
      <c r="B12" s="173">
        <v>7501</v>
      </c>
      <c r="C12" s="172" t="s">
        <v>515</v>
      </c>
      <c r="D12" s="173" t="s">
        <v>112</v>
      </c>
      <c r="E12" s="173" t="s">
        <v>111</v>
      </c>
      <c r="F12" s="178" t="s">
        <v>704</v>
      </c>
      <c r="G12" s="179" t="s">
        <v>164</v>
      </c>
      <c r="H12" s="180" t="s">
        <v>36</v>
      </c>
      <c r="I12" s="181">
        <v>20086770</v>
      </c>
      <c r="J12" s="20">
        <v>155</v>
      </c>
      <c r="K12" s="50">
        <f>IFERROR(VLOOKUP(J12,'PLANO DISPONIBILIDADES 28-04-20'!$I$2:$S$870,11,0),"")</f>
        <v>20086770</v>
      </c>
      <c r="L12" s="44">
        <f>IFERROR(VLOOKUP(J12,'PLANO PREDIS EJECUCIONES'!$I$2:$V$818,2,0),"")</f>
        <v>136</v>
      </c>
      <c r="M12" s="50">
        <f>IFERROR(VLOOKUP(L12,'PLANO PREDIS EJECUCIONES'!$J$2:$U$818,12,0),"")</f>
        <v>20086770</v>
      </c>
      <c r="N12" s="50">
        <f>IFERROR(VLOOKUP(L12,'PLANO PREDIS EJECUCIONES'!$J$2:$V$818,13,0),"")</f>
        <v>20086770</v>
      </c>
      <c r="O12" s="330">
        <f t="shared" si="0"/>
        <v>0</v>
      </c>
      <c r="P12" s="62"/>
      <c r="Q12" s="50" t="str">
        <f>IFERROR(VLOOKUP(L12,'PLANO PREDIS EJECUCIONES'!$J$2:$U$818,3,0),"")</f>
        <v>NELSON ENRIQUE URREGO MALDONADO</v>
      </c>
      <c r="R12" s="64">
        <f t="shared" si="1"/>
        <v>0</v>
      </c>
      <c r="T12" s="17">
        <f>VLOOKUP(L12,'PLANO PREDIS EJECUCIONES'!$J$2:$U$81,12,0)</f>
        <v>20086770</v>
      </c>
      <c r="U12" s="23">
        <f t="shared" si="2"/>
        <v>0</v>
      </c>
    </row>
    <row r="13" spans="1:21" s="19" customFormat="1" ht="57" customHeight="1" x14ac:dyDescent="0.3">
      <c r="A13" s="18"/>
      <c r="B13" s="173">
        <v>7501</v>
      </c>
      <c r="C13" s="172" t="s">
        <v>25</v>
      </c>
      <c r="D13" s="172" t="s">
        <v>131</v>
      </c>
      <c r="E13" s="172" t="s">
        <v>129</v>
      </c>
      <c r="F13" s="178" t="s">
        <v>897</v>
      </c>
      <c r="G13" s="179" t="s">
        <v>164</v>
      </c>
      <c r="H13" s="180" t="s">
        <v>36</v>
      </c>
      <c r="I13" s="181">
        <f>67701663-4173584</f>
        <v>63528079</v>
      </c>
      <c r="J13" s="20"/>
      <c r="K13" s="50"/>
      <c r="L13" s="44"/>
      <c r="M13" s="50"/>
      <c r="N13" s="50"/>
      <c r="O13" s="330"/>
      <c r="P13" s="62"/>
      <c r="Q13" s="50"/>
      <c r="R13" s="64"/>
      <c r="T13" s="17"/>
      <c r="U13" s="23"/>
    </row>
    <row r="14" spans="1:21" s="19" customFormat="1" ht="54" hidden="1" x14ac:dyDescent="0.3">
      <c r="A14" s="18"/>
      <c r="B14" s="172">
        <v>7501</v>
      </c>
      <c r="C14" s="172" t="s">
        <v>114</v>
      </c>
      <c r="D14" s="172" t="s">
        <v>115</v>
      </c>
      <c r="E14" s="172" t="s">
        <v>111</v>
      </c>
      <c r="F14" s="182" t="s">
        <v>136</v>
      </c>
      <c r="G14" s="175" t="s">
        <v>51</v>
      </c>
      <c r="H14" s="227" t="s">
        <v>35</v>
      </c>
      <c r="I14" s="177">
        <v>120000000</v>
      </c>
      <c r="J14" s="20">
        <v>115</v>
      </c>
      <c r="K14" s="50">
        <v>120000000</v>
      </c>
      <c r="L14" s="44">
        <f>IFERROR(VLOOKUP(J14,'PLANO PREDIS EJECUCIONES'!$I$2:$V$818,2,0),"")</f>
        <v>114</v>
      </c>
      <c r="M14" s="50">
        <v>112540052</v>
      </c>
      <c r="N14" s="50">
        <f>IFERROR(VLOOKUP(L14,'PLANO PREDIS EJECUCIONES'!$J$2:$V$818,13,0),"")</f>
        <v>242540052</v>
      </c>
      <c r="O14" s="330">
        <f t="shared" si="0"/>
        <v>7459948</v>
      </c>
      <c r="P14" s="60"/>
      <c r="Q14" s="50" t="str">
        <f>IFERROR(VLOOKUP(L14,'PLANO PREDIS EJECUCIONES'!$J$2:$U$818,3,0),"")</f>
        <v>DOUGLAS TRADE S A S</v>
      </c>
      <c r="R14" s="64">
        <f t="shared" si="1"/>
        <v>-7459948</v>
      </c>
      <c r="T14" s="17">
        <f>VLOOKUP(L14,'PLANO PREDIS EJECUCIONES'!$J$2:$U$81,12,0)</f>
        <v>242540052</v>
      </c>
      <c r="U14" s="23">
        <f t="shared" si="2"/>
        <v>-130000000</v>
      </c>
    </row>
    <row r="15" spans="1:21" s="19" customFormat="1" ht="54" hidden="1" x14ac:dyDescent="0.3">
      <c r="A15" s="18"/>
      <c r="B15" s="172">
        <v>7501</v>
      </c>
      <c r="C15" s="172" t="s">
        <v>116</v>
      </c>
      <c r="D15" s="173" t="s">
        <v>117</v>
      </c>
      <c r="E15" s="172" t="s">
        <v>111</v>
      </c>
      <c r="F15" s="182" t="s">
        <v>897</v>
      </c>
      <c r="G15" s="175"/>
      <c r="H15" s="227"/>
      <c r="I15" s="177">
        <v>4173584</v>
      </c>
      <c r="J15" s="20"/>
      <c r="K15" s="50"/>
      <c r="L15" s="44"/>
      <c r="M15" s="50"/>
      <c r="N15" s="50"/>
      <c r="O15" s="330"/>
      <c r="P15" s="60"/>
      <c r="Q15" s="50"/>
      <c r="R15" s="64"/>
      <c r="T15" s="17"/>
      <c r="U15" s="23"/>
    </row>
    <row r="16" spans="1:21" s="19" customFormat="1" ht="54" hidden="1" x14ac:dyDescent="0.3">
      <c r="A16" s="18"/>
      <c r="B16" s="172">
        <v>7501</v>
      </c>
      <c r="C16" s="172" t="s">
        <v>116</v>
      </c>
      <c r="D16" s="173" t="s">
        <v>117</v>
      </c>
      <c r="E16" s="172" t="s">
        <v>111</v>
      </c>
      <c r="F16" s="174" t="s">
        <v>682</v>
      </c>
      <c r="G16" s="175" t="s">
        <v>164</v>
      </c>
      <c r="H16" s="176" t="s">
        <v>36</v>
      </c>
      <c r="I16" s="177">
        <v>38499643</v>
      </c>
      <c r="J16" s="20">
        <v>162</v>
      </c>
      <c r="K16" s="50">
        <f>IFERROR(VLOOKUP(J16,'PLANO DISPONIBILIDADES 28-04-20'!$I$2:$S$870,11,0),"")</f>
        <v>38499643</v>
      </c>
      <c r="L16" s="44">
        <f>IFERROR(VLOOKUP(J16,'PLANO PREDIS EJECUCIONES'!$I$2:$V$818,2,0),"")</f>
        <v>147</v>
      </c>
      <c r="M16" s="50">
        <f>IFERROR(VLOOKUP(L16,'PLANO PREDIS EJECUCIONES'!$J$2:$U$818,12,0),"")</f>
        <v>38499643</v>
      </c>
      <c r="N16" s="50">
        <f>IFERROR(VLOOKUP(L16,'PLANO PREDIS EJECUCIONES'!$J$2:$V$818,13,0),"")</f>
        <v>38499643</v>
      </c>
      <c r="O16" s="330">
        <f t="shared" si="0"/>
        <v>0</v>
      </c>
      <c r="P16" s="61"/>
      <c r="Q16" s="50" t="str">
        <f>IFERROR(VLOOKUP(L16,'PLANO PREDIS EJECUCIONES'!$J$2:$U$818,3,0),"")</f>
        <v>EDGAR MAURICIO GRACIA DIAZ</v>
      </c>
      <c r="R16" s="64">
        <f t="shared" si="1"/>
        <v>0</v>
      </c>
      <c r="T16" s="17">
        <f>VLOOKUP(L16,'PLANO PREDIS EJECUCIONES'!$J$2:$U$81,12,0)</f>
        <v>38499643</v>
      </c>
      <c r="U16" s="23">
        <f t="shared" si="2"/>
        <v>0</v>
      </c>
    </row>
    <row r="17" spans="1:21" ht="72" hidden="1" x14ac:dyDescent="0.25">
      <c r="A17" s="18"/>
      <c r="B17" s="167">
        <v>7501</v>
      </c>
      <c r="C17" s="167" t="s">
        <v>28</v>
      </c>
      <c r="D17" s="167" t="s">
        <v>119</v>
      </c>
      <c r="E17" s="167" t="s">
        <v>120</v>
      </c>
      <c r="F17" s="183" t="s">
        <v>121</v>
      </c>
      <c r="G17" s="169" t="s">
        <v>164</v>
      </c>
      <c r="H17" s="170" t="s">
        <v>36</v>
      </c>
      <c r="I17" s="171">
        <v>110477235</v>
      </c>
      <c r="J17" s="20">
        <v>64</v>
      </c>
      <c r="K17" s="50">
        <f>IFERROR(VLOOKUP(J17,'PLANO DISPONIBILIDADES 28-04-20'!$I$2:$S$870,11,0),"")</f>
        <v>110477235</v>
      </c>
      <c r="L17" s="44">
        <f>IFERROR(VLOOKUP(J17,'PLANO PREDIS EJECUCIONES'!$I$2:$V$818,2,0),"")</f>
        <v>44</v>
      </c>
      <c r="M17" s="50">
        <f>IFERROR(VLOOKUP(L17,'PLANO PREDIS EJECUCIONES'!$J$2:$U$818,12,0),"")</f>
        <v>110477235</v>
      </c>
      <c r="N17" s="50">
        <f>IFERROR(VLOOKUP(L17,'PLANO PREDIS EJECUCIONES'!$J$2:$V$818,13,0),"")</f>
        <v>110477235</v>
      </c>
      <c r="O17" s="330">
        <f t="shared" si="0"/>
        <v>0</v>
      </c>
      <c r="P17" s="60"/>
      <c r="Q17" s="50" t="str">
        <f>IFERROR(VLOOKUP(L17,'PLANO PREDIS EJECUCIONES'!$J$2:$U$818,3,0),"")</f>
        <v>HECTOR JOSE RODRIGUEZ VALERO</v>
      </c>
      <c r="R17" s="64">
        <f t="shared" si="1"/>
        <v>0</v>
      </c>
      <c r="T17" s="17">
        <f>VLOOKUP(L17,'PLANO PREDIS EJECUCIONES'!$J$2:$U$81,12,0)</f>
        <v>110477235</v>
      </c>
      <c r="U17" s="23">
        <f t="shared" si="2"/>
        <v>0</v>
      </c>
    </row>
    <row r="18" spans="1:21" ht="72" hidden="1" x14ac:dyDescent="0.3">
      <c r="A18" s="51"/>
      <c r="B18" s="167">
        <v>7501</v>
      </c>
      <c r="C18" s="167" t="s">
        <v>28</v>
      </c>
      <c r="D18" s="167" t="s">
        <v>119</v>
      </c>
      <c r="E18" s="167" t="s">
        <v>120</v>
      </c>
      <c r="F18" s="183" t="s">
        <v>348</v>
      </c>
      <c r="G18" s="169" t="s">
        <v>164</v>
      </c>
      <c r="H18" s="170" t="s">
        <v>36</v>
      </c>
      <c r="I18" s="171">
        <v>110477235</v>
      </c>
      <c r="J18" s="20">
        <v>65</v>
      </c>
      <c r="K18" s="50">
        <f>IFERROR(VLOOKUP(J18,'PLANO DISPONIBILIDADES 28-04-20'!$I$2:$S$870,11,0),"")</f>
        <v>110477235</v>
      </c>
      <c r="L18" s="44">
        <f>IFERROR(VLOOKUP(J18,'PLANO PREDIS EJECUCIONES'!$I$2:$V$818,2,0),"")</f>
        <v>46</v>
      </c>
      <c r="M18" s="50">
        <f>IFERROR(VLOOKUP(L18,'PLANO PREDIS EJECUCIONES'!$J$2:$U$818,12,0),"")</f>
        <v>110477235</v>
      </c>
      <c r="N18" s="50">
        <f>IFERROR(VLOOKUP(L18,'PLANO PREDIS EJECUCIONES'!$J$2:$V$818,13,0),"")</f>
        <v>110477235</v>
      </c>
      <c r="O18" s="330">
        <f t="shared" si="0"/>
        <v>0</v>
      </c>
      <c r="P18" s="62"/>
      <c r="Q18" s="50" t="str">
        <f>IFERROR(VLOOKUP(L18,'PLANO PREDIS EJECUCIONES'!$J$2:$U$818,3,0),"")</f>
        <v>GLORIA PATRICIA MONTERO CABAS</v>
      </c>
      <c r="R18" s="64">
        <f t="shared" si="1"/>
        <v>0</v>
      </c>
      <c r="T18" s="17">
        <f>VLOOKUP(L18,'PLANO PREDIS EJECUCIONES'!$J$2:$U$81,12,0)</f>
        <v>110477235</v>
      </c>
      <c r="U18" s="23">
        <f t="shared" si="2"/>
        <v>0</v>
      </c>
    </row>
    <row r="19" spans="1:21" ht="72" hidden="1" x14ac:dyDescent="0.3">
      <c r="A19" s="51"/>
      <c r="B19" s="167">
        <v>7501</v>
      </c>
      <c r="C19" s="167" t="s">
        <v>28</v>
      </c>
      <c r="D19" s="167" t="s">
        <v>119</v>
      </c>
      <c r="E19" s="167" t="s">
        <v>120</v>
      </c>
      <c r="F19" s="183" t="s">
        <v>122</v>
      </c>
      <c r="G19" s="169" t="s">
        <v>164</v>
      </c>
      <c r="H19" s="170" t="s">
        <v>36</v>
      </c>
      <c r="I19" s="171">
        <v>95746937</v>
      </c>
      <c r="J19" s="20">
        <v>66</v>
      </c>
      <c r="K19" s="50">
        <f>IFERROR(VLOOKUP(J19,'PLANO DISPONIBILIDADES 28-04-20'!$I$2:$S$870,11,0),"")</f>
        <v>95746937</v>
      </c>
      <c r="L19" s="44">
        <f>IFERROR(VLOOKUP(J19,'PLANO PREDIS EJECUCIONES'!$I$2:$V$818,2,0),"")</f>
        <v>40</v>
      </c>
      <c r="M19" s="50">
        <f>IFERROR(VLOOKUP(L19,'PLANO PREDIS EJECUCIONES'!$J$2:$U$818,12,0),"")</f>
        <v>95746937</v>
      </c>
      <c r="N19" s="50">
        <f>IFERROR(VLOOKUP(L19,'PLANO PREDIS EJECUCIONES'!$J$2:$V$818,13,0),"")</f>
        <v>95746937</v>
      </c>
      <c r="O19" s="330">
        <f t="shared" si="0"/>
        <v>0</v>
      </c>
      <c r="P19" s="62"/>
      <c r="Q19" s="50" t="str">
        <f>IFERROR(VLOOKUP(L19,'PLANO PREDIS EJECUCIONES'!$J$2:$U$818,3,0),"")</f>
        <v>OSCAR ALFONSO PINEDA VELASCO</v>
      </c>
      <c r="R19" s="64">
        <f t="shared" si="1"/>
        <v>0</v>
      </c>
      <c r="T19" s="17">
        <f>VLOOKUP(L19,'PLANO PREDIS EJECUCIONES'!$J$2:$U$81,12,0)</f>
        <v>95746937</v>
      </c>
      <c r="U19" s="23">
        <f t="shared" si="2"/>
        <v>0</v>
      </c>
    </row>
    <row r="20" spans="1:21" s="19" customFormat="1" ht="72" hidden="1" x14ac:dyDescent="0.3">
      <c r="A20" s="18"/>
      <c r="B20" s="167">
        <v>7501</v>
      </c>
      <c r="C20" s="167" t="s">
        <v>28</v>
      </c>
      <c r="D20" s="167" t="s">
        <v>119</v>
      </c>
      <c r="E20" s="167" t="s">
        <v>120</v>
      </c>
      <c r="F20" s="183" t="s">
        <v>364</v>
      </c>
      <c r="G20" s="169" t="s">
        <v>164</v>
      </c>
      <c r="H20" s="170" t="s">
        <v>36</v>
      </c>
      <c r="I20" s="171">
        <v>46869130</v>
      </c>
      <c r="J20" s="20">
        <v>105</v>
      </c>
      <c r="K20" s="233">
        <f>IFERROR(VLOOKUP(J20,'PLANO DISPONIBILIDADES 28-04-20'!$I$2:$S$870,11,0),"")</f>
        <v>46869130</v>
      </c>
      <c r="L20" s="234">
        <f>IFERROR(VLOOKUP(J20,'PLANO PREDIS EJECUCIONES'!$I$2:$V$818,2,0),"")</f>
        <v>57</v>
      </c>
      <c r="M20" s="233">
        <f>IFERROR(VLOOKUP(L20,'PLANO PREDIS EJECUCIONES'!$J$2:$U$818,12,0),"")</f>
        <v>46869130</v>
      </c>
      <c r="N20" s="50">
        <f>IFERROR(VLOOKUP(L20,'PLANO PREDIS EJECUCIONES'!$J$2:$V$818,13,0),"")</f>
        <v>46869130</v>
      </c>
      <c r="O20" s="330">
        <f t="shared" si="0"/>
        <v>0</v>
      </c>
      <c r="P20" s="62"/>
      <c r="Q20" s="50" t="str">
        <f>IFERROR(VLOOKUP(L20,'PLANO PREDIS EJECUCIONES'!$J$2:$U$818,3,0),"")</f>
        <v>GUILLERMINA VICTORIA TORRES ROMERO</v>
      </c>
      <c r="R20" s="64">
        <f t="shared" si="1"/>
        <v>0</v>
      </c>
      <c r="T20" s="17">
        <f>VLOOKUP(L20,'PLANO PREDIS EJECUCIONES'!$J$2:$U$81,12,0)</f>
        <v>46869130</v>
      </c>
      <c r="U20" s="23">
        <f t="shared" si="2"/>
        <v>0</v>
      </c>
    </row>
    <row r="21" spans="1:21" s="19" customFormat="1" ht="72" hidden="1" x14ac:dyDescent="0.3">
      <c r="A21" s="18"/>
      <c r="B21" s="167">
        <v>7501</v>
      </c>
      <c r="C21" s="167" t="s">
        <v>28</v>
      </c>
      <c r="D21" s="184" t="s">
        <v>123</v>
      </c>
      <c r="E21" s="167" t="s">
        <v>120</v>
      </c>
      <c r="F21" s="183" t="s">
        <v>815</v>
      </c>
      <c r="G21" s="169" t="s">
        <v>164</v>
      </c>
      <c r="H21" s="170" t="s">
        <v>36</v>
      </c>
      <c r="I21" s="171">
        <v>16247965</v>
      </c>
      <c r="J21" s="20">
        <v>194</v>
      </c>
      <c r="K21" s="233">
        <f>IFERROR(VLOOKUP(J21,'PLANO DISPONIBILIDADES 28-04-20'!$I$2:$S$870,11,0),"")</f>
        <v>16247965</v>
      </c>
      <c r="L21" s="234">
        <f>IFERROR(VLOOKUP(J21,'PLANO PREDIS EJECUCIONES'!$I$2:$V$818,2,0),"")</f>
        <v>184</v>
      </c>
      <c r="M21" s="233">
        <f>IFERROR(VLOOKUP(L21,'PLANO PREDIS EJECUCIONES'!$J$2:$U$818,12,0),"")</f>
        <v>16247965</v>
      </c>
      <c r="N21" s="50"/>
      <c r="O21" s="330">
        <f>I21-M21</f>
        <v>0</v>
      </c>
      <c r="P21" s="62"/>
      <c r="Q21" s="50" t="str">
        <f>IFERROR(VLOOKUP(L21,'PLANO PREDIS EJECUCIONES'!$J$2:$U$818,3,0),"")</f>
        <v>GUILLERMINA VICTORIA TORRES ROMERO</v>
      </c>
      <c r="R21" s="64">
        <f t="shared" si="1"/>
        <v>0</v>
      </c>
      <c r="T21" s="17">
        <f>VLOOKUP(L21,'PLANO PREDIS EJECUCIONES'!$J$2:$U$81,12,0)</f>
        <v>16247965</v>
      </c>
      <c r="U21" s="23">
        <f t="shared" si="2"/>
        <v>0</v>
      </c>
    </row>
    <row r="22" spans="1:21" s="19" customFormat="1" ht="72" hidden="1" x14ac:dyDescent="0.3">
      <c r="A22" s="18"/>
      <c r="B22" s="167">
        <v>7501</v>
      </c>
      <c r="C22" s="167" t="s">
        <v>28</v>
      </c>
      <c r="D22" s="184" t="s">
        <v>123</v>
      </c>
      <c r="E22" s="167" t="s">
        <v>120</v>
      </c>
      <c r="F22" s="183" t="s">
        <v>350</v>
      </c>
      <c r="G22" s="169" t="s">
        <v>164</v>
      </c>
      <c r="H22" s="170" t="s">
        <v>36</v>
      </c>
      <c r="I22" s="171">
        <v>110477235</v>
      </c>
      <c r="J22" s="20">
        <v>67</v>
      </c>
      <c r="K22" s="50">
        <f>IFERROR(VLOOKUP(J22,'PLANO DISPONIBILIDADES 28-04-20'!$I$2:$S$870,11,0),"")</f>
        <v>110477235</v>
      </c>
      <c r="L22" s="44">
        <f>IFERROR(VLOOKUP(J22,'PLANO PREDIS EJECUCIONES'!$I$2:$V$818,2,0),"")</f>
        <v>42</v>
      </c>
      <c r="M22" s="50">
        <f>IFERROR(VLOOKUP(L22,'PLANO PREDIS EJECUCIONES'!$J$2:$U$818,12,0),"")</f>
        <v>110477235</v>
      </c>
      <c r="N22" s="50">
        <f>IFERROR(VLOOKUP(L22,'PLANO PREDIS EJECUCIONES'!$J$2:$V$818,13,0),"")</f>
        <v>110477235</v>
      </c>
      <c r="O22" s="330">
        <f t="shared" si="0"/>
        <v>0</v>
      </c>
      <c r="P22" s="62"/>
      <c r="Q22" s="50" t="str">
        <f>IFERROR(VLOOKUP(L22,'PLANO PREDIS EJECUCIONES'!$J$2:$U$818,3,0),"")</f>
        <v>JOSE GONZALO ROMERO ACOSTA</v>
      </c>
      <c r="R22" s="64">
        <f t="shared" si="1"/>
        <v>0</v>
      </c>
      <c r="T22" s="17">
        <f>VLOOKUP(L22,'PLANO PREDIS EJECUCIONES'!$J$2:$U$81,12,0)</f>
        <v>110477235</v>
      </c>
      <c r="U22" s="23">
        <f t="shared" si="2"/>
        <v>0</v>
      </c>
    </row>
    <row r="23" spans="1:21" s="19" customFormat="1" ht="72" hidden="1" x14ac:dyDescent="0.3">
      <c r="A23" s="51"/>
      <c r="B23" s="167">
        <v>7501</v>
      </c>
      <c r="C23" s="167" t="s">
        <v>28</v>
      </c>
      <c r="D23" s="184" t="s">
        <v>123</v>
      </c>
      <c r="E23" s="167" t="s">
        <v>120</v>
      </c>
      <c r="F23" s="183" t="s">
        <v>124</v>
      </c>
      <c r="G23" s="169" t="s">
        <v>164</v>
      </c>
      <c r="H23" s="170" t="s">
        <v>36</v>
      </c>
      <c r="I23" s="171">
        <v>110477235</v>
      </c>
      <c r="J23" s="20">
        <v>68</v>
      </c>
      <c r="K23" s="50">
        <f>IFERROR(VLOOKUP(J23,'PLANO DISPONIBILIDADES 28-04-20'!$I$2:$S$870,11,0),"")</f>
        <v>110477235</v>
      </c>
      <c r="L23" s="44">
        <f>IFERROR(VLOOKUP(J23,'PLANO PREDIS EJECUCIONES'!$I$2:$V$818,2,0),"")</f>
        <v>39</v>
      </c>
      <c r="M23" s="50">
        <f>IFERROR(VLOOKUP(L23,'PLANO PREDIS EJECUCIONES'!$J$2:$U$818,12,0),"")</f>
        <v>110477235</v>
      </c>
      <c r="N23" s="50">
        <f>IFERROR(VLOOKUP(L23,'PLANO PREDIS EJECUCIONES'!$J$2:$V$818,13,0),"")</f>
        <v>110477235</v>
      </c>
      <c r="O23" s="330">
        <f t="shared" si="0"/>
        <v>0</v>
      </c>
      <c r="P23" s="62"/>
      <c r="Q23" s="50" t="str">
        <f>IFERROR(VLOOKUP(L23,'PLANO PREDIS EJECUCIONES'!$J$2:$U$818,3,0),"")</f>
        <v>CESAR JOSE SANINT GONZALEZ</v>
      </c>
      <c r="R23" s="64">
        <f t="shared" si="1"/>
        <v>0</v>
      </c>
      <c r="T23" s="17">
        <f>VLOOKUP(L23,'PLANO PREDIS EJECUCIONES'!$J$2:$U$81,12,0)</f>
        <v>110477235</v>
      </c>
      <c r="U23" s="23">
        <f t="shared" si="2"/>
        <v>0</v>
      </c>
    </row>
    <row r="24" spans="1:21" s="19" customFormat="1" ht="72" hidden="1" x14ac:dyDescent="0.3">
      <c r="A24" s="51"/>
      <c r="B24" s="167">
        <v>7501</v>
      </c>
      <c r="C24" s="167" t="s">
        <v>28</v>
      </c>
      <c r="D24" s="184" t="s">
        <v>123</v>
      </c>
      <c r="E24" s="167" t="s">
        <v>120</v>
      </c>
      <c r="F24" s="183" t="s">
        <v>125</v>
      </c>
      <c r="G24" s="169" t="s">
        <v>164</v>
      </c>
      <c r="H24" s="185" t="s">
        <v>36</v>
      </c>
      <c r="I24" s="171">
        <v>58921192</v>
      </c>
      <c r="J24" s="20">
        <v>69</v>
      </c>
      <c r="K24" s="50">
        <f>IFERROR(VLOOKUP(J24,'PLANO DISPONIBILIDADES 28-04-20'!$I$2:$S$870,11,0),"")</f>
        <v>58921192</v>
      </c>
      <c r="L24" s="44">
        <f>IFERROR(VLOOKUP(J24,'PLANO PREDIS EJECUCIONES'!$I$2:$V$818,2,0),"")</f>
        <v>38</v>
      </c>
      <c r="M24" s="50">
        <f>IFERROR(VLOOKUP(L24,'PLANO PREDIS EJECUCIONES'!$J$2:$U$818,12,0),"")</f>
        <v>58921192</v>
      </c>
      <c r="N24" s="50">
        <f>IFERROR(VLOOKUP(L24,'PLANO PREDIS EJECUCIONES'!$J$2:$V$818,13,0),"")</f>
        <v>58921192</v>
      </c>
      <c r="O24" s="330">
        <f t="shared" si="0"/>
        <v>0</v>
      </c>
      <c r="P24" s="62"/>
      <c r="Q24" s="50" t="str">
        <f>IFERROR(VLOOKUP(L24,'PLANO PREDIS EJECUCIONES'!$J$2:$U$818,3,0),"")</f>
        <v>LUIS FELIPE CHISCO APONTE</v>
      </c>
      <c r="R24" s="64">
        <f t="shared" si="1"/>
        <v>0</v>
      </c>
      <c r="T24" s="17">
        <f>VLOOKUP(L24,'PLANO PREDIS EJECUCIONES'!$J$2:$U$81,12,0)</f>
        <v>58921192</v>
      </c>
      <c r="U24" s="23">
        <f t="shared" si="2"/>
        <v>0</v>
      </c>
    </row>
    <row r="25" spans="1:21" s="19" customFormat="1" ht="72" hidden="1" x14ac:dyDescent="0.3">
      <c r="A25" s="18"/>
      <c r="B25" s="167">
        <v>7501</v>
      </c>
      <c r="C25" s="167" t="s">
        <v>28</v>
      </c>
      <c r="D25" s="184" t="s">
        <v>123</v>
      </c>
      <c r="E25" s="167" t="s">
        <v>120</v>
      </c>
      <c r="F25" s="183" t="s">
        <v>351</v>
      </c>
      <c r="G25" s="169" t="s">
        <v>164</v>
      </c>
      <c r="H25" s="170" t="s">
        <v>36</v>
      </c>
      <c r="I25" s="171">
        <v>44190894</v>
      </c>
      <c r="J25" s="20">
        <v>70</v>
      </c>
      <c r="K25" s="50">
        <f>IFERROR(VLOOKUP(J25,'PLANO DISPONIBILIDADES 28-04-20'!$I$2:$S$870,11,0),"")</f>
        <v>44190894</v>
      </c>
      <c r="L25" s="44">
        <f>IFERROR(VLOOKUP(J25,'PLANO PREDIS EJECUCIONES'!$I$2:$V$818,2,0),"")</f>
        <v>21</v>
      </c>
      <c r="M25" s="50">
        <f>IFERROR(VLOOKUP(L25,'PLANO PREDIS EJECUCIONES'!$J$2:$U$818,12,0),"")</f>
        <v>44190894</v>
      </c>
      <c r="N25" s="50">
        <f>IFERROR(VLOOKUP(L25,'PLANO PREDIS EJECUCIONES'!$J$2:$V$818,13,0),"")</f>
        <v>44190894</v>
      </c>
      <c r="O25" s="330">
        <f t="shared" si="0"/>
        <v>0</v>
      </c>
      <c r="P25" s="62"/>
      <c r="Q25" s="50" t="str">
        <f>IFERROR(VLOOKUP(L25,'PLANO PREDIS EJECUCIONES'!$J$2:$U$818,3,0),"")</f>
        <v>WILMER DANIEL GUTIERREZ PULIDO</v>
      </c>
      <c r="R25" s="64">
        <f t="shared" si="1"/>
        <v>0</v>
      </c>
      <c r="T25" s="17">
        <f>VLOOKUP(L25,'PLANO PREDIS EJECUCIONES'!$J$2:$U$81,12,0)</f>
        <v>44190894</v>
      </c>
      <c r="U25" s="23">
        <f t="shared" si="2"/>
        <v>0</v>
      </c>
    </row>
    <row r="26" spans="1:21" s="19" customFormat="1" ht="72" hidden="1" x14ac:dyDescent="0.3">
      <c r="A26" s="18"/>
      <c r="B26" s="167">
        <v>7501</v>
      </c>
      <c r="C26" s="167" t="s">
        <v>28</v>
      </c>
      <c r="D26" s="184" t="s">
        <v>123</v>
      </c>
      <c r="E26" s="167" t="s">
        <v>120</v>
      </c>
      <c r="F26" s="183" t="s">
        <v>126</v>
      </c>
      <c r="G26" s="169" t="s">
        <v>164</v>
      </c>
      <c r="H26" s="170" t="s">
        <v>36</v>
      </c>
      <c r="I26" s="171">
        <v>58921192</v>
      </c>
      <c r="J26" s="20">
        <v>71</v>
      </c>
      <c r="K26" s="50">
        <f>IFERROR(VLOOKUP(J26,'PLANO DISPONIBILIDADES 28-04-20'!$I$2:$S$870,11,0),"")</f>
        <v>58921192</v>
      </c>
      <c r="L26" s="44">
        <f>IFERROR(VLOOKUP(J26,'PLANO PREDIS EJECUCIONES'!$I$2:$V$818,2,0),"")</f>
        <v>37</v>
      </c>
      <c r="M26" s="50">
        <f>IFERROR(VLOOKUP(L26,'PLANO PREDIS EJECUCIONES'!$J$2:$U$818,12,0),"")</f>
        <v>58921192</v>
      </c>
      <c r="N26" s="50">
        <f>IFERROR(VLOOKUP(L26,'PLANO PREDIS EJECUCIONES'!$J$2:$V$818,13,0),"")</f>
        <v>58921192</v>
      </c>
      <c r="O26" s="330">
        <f t="shared" si="0"/>
        <v>0</v>
      </c>
      <c r="P26" s="62"/>
      <c r="Q26" s="50" t="str">
        <f>IFERROR(VLOOKUP(L26,'PLANO PREDIS EJECUCIONES'!$J$2:$U$818,3,0),"")</f>
        <v>CAROLINA  MEJIA DORADO</v>
      </c>
      <c r="R26" s="64">
        <f t="shared" si="1"/>
        <v>0</v>
      </c>
      <c r="T26" s="17">
        <f>VLOOKUP(L26,'PLANO PREDIS EJECUCIONES'!$J$2:$U$81,12,0)</f>
        <v>58921192</v>
      </c>
      <c r="U26" s="23">
        <f t="shared" si="2"/>
        <v>0</v>
      </c>
    </row>
    <row r="27" spans="1:21" s="19" customFormat="1" ht="72" hidden="1" x14ac:dyDescent="0.3">
      <c r="A27" s="18"/>
      <c r="B27" s="167">
        <v>7501</v>
      </c>
      <c r="C27" s="167" t="s">
        <v>127</v>
      </c>
      <c r="D27" s="167" t="s">
        <v>27</v>
      </c>
      <c r="E27" s="167" t="s">
        <v>120</v>
      </c>
      <c r="F27" s="186" t="s">
        <v>136</v>
      </c>
      <c r="G27" s="169" t="s">
        <v>229</v>
      </c>
      <c r="H27" s="187" t="s">
        <v>35</v>
      </c>
      <c r="I27" s="171">
        <v>50000000</v>
      </c>
      <c r="J27" s="20">
        <v>115</v>
      </c>
      <c r="K27" s="50">
        <v>50000000</v>
      </c>
      <c r="L27" s="44">
        <f>IFERROR(VLOOKUP(J27,'PLANO PREDIS EJECUCIONES'!$I$2:$V$818,2,0),"")</f>
        <v>114</v>
      </c>
      <c r="M27" s="50">
        <v>50000000</v>
      </c>
      <c r="N27" s="50">
        <f>IFERROR(VLOOKUP(L27,'PLANO PREDIS EJECUCIONES'!$J$2:$V$818,13,0),"")</f>
        <v>242540052</v>
      </c>
      <c r="O27" s="330">
        <f t="shared" si="0"/>
        <v>0</v>
      </c>
      <c r="P27" s="62"/>
      <c r="Q27" s="50" t="str">
        <f>IFERROR(VLOOKUP(L27,'PLANO PREDIS EJECUCIONES'!$J$2:$U$818,3,0),"")</f>
        <v>DOUGLAS TRADE S A S</v>
      </c>
      <c r="R27" s="64">
        <f t="shared" si="1"/>
        <v>0</v>
      </c>
      <c r="T27" s="17">
        <f>VLOOKUP(L27,'PLANO PREDIS EJECUCIONES'!$J$2:$U$81,12,0)</f>
        <v>242540052</v>
      </c>
      <c r="U27" s="23">
        <f t="shared" si="2"/>
        <v>-192540052</v>
      </c>
    </row>
    <row r="28" spans="1:21" s="19" customFormat="1" ht="99" customHeight="1" x14ac:dyDescent="0.3">
      <c r="A28" s="18"/>
      <c r="B28" s="172">
        <v>7501</v>
      </c>
      <c r="C28" s="172" t="s">
        <v>25</v>
      </c>
      <c r="D28" s="172" t="s">
        <v>128</v>
      </c>
      <c r="E28" s="172" t="s">
        <v>129</v>
      </c>
      <c r="F28" s="182" t="s">
        <v>357</v>
      </c>
      <c r="G28" s="175" t="s">
        <v>164</v>
      </c>
      <c r="H28" s="176" t="s">
        <v>36</v>
      </c>
      <c r="I28" s="177">
        <v>44190894</v>
      </c>
      <c r="J28" s="20">
        <v>84</v>
      </c>
      <c r="K28" s="50">
        <f>IFERROR(VLOOKUP(J28,'PLANO DISPONIBILIDADES 28-04-20'!$I$2:$S$870,11,0),"")</f>
        <v>44190894</v>
      </c>
      <c r="L28" s="44">
        <f>IFERROR(VLOOKUP(J28,'PLANO PREDIS EJECUCIONES'!$I$2:$V$818,2,0),"")</f>
        <v>12</v>
      </c>
      <c r="M28" s="50">
        <f>IFERROR(VLOOKUP(L28,'PLANO PREDIS EJECUCIONES'!$J$2:$U$818,12,0),"")</f>
        <v>44190894</v>
      </c>
      <c r="N28" s="50">
        <f>IFERROR(VLOOKUP(L28,'PLANO PREDIS EJECUCIONES'!$J$2:$V$818,13,0),"")</f>
        <v>44190894</v>
      </c>
      <c r="O28" s="330">
        <f t="shared" si="0"/>
        <v>0</v>
      </c>
      <c r="P28" s="62"/>
      <c r="Q28" s="50" t="str">
        <f>IFERROR(VLOOKUP(L28,'PLANO PREDIS EJECUCIONES'!$J$2:$U$818,3,0),"")</f>
        <v>PAOLA ANDREA GOMEZ VELEZ</v>
      </c>
      <c r="R28" s="64">
        <f t="shared" si="1"/>
        <v>0</v>
      </c>
      <c r="T28" s="17">
        <f>VLOOKUP(L28,'PLANO PREDIS EJECUCIONES'!$J$2:$U$81,12,0)</f>
        <v>44190894</v>
      </c>
      <c r="U28" s="23">
        <f t="shared" si="2"/>
        <v>0</v>
      </c>
    </row>
    <row r="29" spans="1:21" s="19" customFormat="1" ht="72" x14ac:dyDescent="0.3">
      <c r="A29" s="18"/>
      <c r="B29" s="172">
        <v>7501</v>
      </c>
      <c r="C29" s="172" t="s">
        <v>25</v>
      </c>
      <c r="D29" s="172" t="s">
        <v>128</v>
      </c>
      <c r="E29" s="172" t="s">
        <v>129</v>
      </c>
      <c r="F29" s="182" t="s">
        <v>354</v>
      </c>
      <c r="G29" s="175" t="s">
        <v>164</v>
      </c>
      <c r="H29" s="176" t="s">
        <v>36</v>
      </c>
      <c r="I29" s="177">
        <v>110477235</v>
      </c>
      <c r="J29" s="20">
        <v>80</v>
      </c>
      <c r="K29" s="50">
        <f>IFERROR(VLOOKUP(J29,'PLANO DISPONIBILIDADES 28-04-20'!$I$2:$S$870,11,0),"")</f>
        <v>110477235</v>
      </c>
      <c r="L29" s="44">
        <f>IFERROR(VLOOKUP(J29,'PLANO PREDIS EJECUCIONES'!$I$2:$V$818,2,0),"")</f>
        <v>13</v>
      </c>
      <c r="M29" s="50">
        <f>IFERROR(VLOOKUP(L29,'PLANO PREDIS EJECUCIONES'!$J$2:$U$818,12,0),"")</f>
        <v>110477235</v>
      </c>
      <c r="N29" s="50">
        <f>IFERROR(VLOOKUP(L29,'PLANO PREDIS EJECUCIONES'!$J$2:$V$818,13,0),"")</f>
        <v>110477235</v>
      </c>
      <c r="O29" s="330">
        <f t="shared" si="0"/>
        <v>0</v>
      </c>
      <c r="P29" s="62"/>
      <c r="Q29" s="50" t="str">
        <f>IFERROR(VLOOKUP(L29,'PLANO PREDIS EJECUCIONES'!$J$2:$U$818,3,0),"")</f>
        <v>CRISTIAN ANDRES CARRANZA RAMIREZ</v>
      </c>
      <c r="R29" s="64">
        <f t="shared" si="1"/>
        <v>0</v>
      </c>
      <c r="T29" s="17">
        <f>VLOOKUP(L29,'PLANO PREDIS EJECUCIONES'!$J$2:$U$81,12,0)</f>
        <v>110477235</v>
      </c>
      <c r="U29" s="23">
        <f t="shared" si="2"/>
        <v>0</v>
      </c>
    </row>
    <row r="30" spans="1:21" s="19" customFormat="1" ht="54" x14ac:dyDescent="0.3">
      <c r="A30" s="18"/>
      <c r="B30" s="172">
        <v>7501</v>
      </c>
      <c r="C30" s="172" t="s">
        <v>25</v>
      </c>
      <c r="D30" s="172" t="s">
        <v>128</v>
      </c>
      <c r="E30" s="172" t="s">
        <v>129</v>
      </c>
      <c r="F30" s="182" t="s">
        <v>356</v>
      </c>
      <c r="G30" s="175" t="s">
        <v>164</v>
      </c>
      <c r="H30" s="176" t="s">
        <v>36</v>
      </c>
      <c r="I30" s="188">
        <v>44190894</v>
      </c>
      <c r="J30" s="20">
        <v>83</v>
      </c>
      <c r="K30" s="50">
        <f>IFERROR(VLOOKUP(J30,'PLANO DISPONIBILIDADES 28-04-20'!$I$2:$S$870,11,0),"")</f>
        <v>44190894</v>
      </c>
      <c r="L30" s="44">
        <f>IFERROR(VLOOKUP(J30,'PLANO PREDIS EJECUCIONES'!$I$2:$V$818,2,0),"")</f>
        <v>16</v>
      </c>
      <c r="M30" s="50">
        <f>IFERROR(VLOOKUP(L30,'PLANO PREDIS EJECUCIONES'!$J$2:$U$818,12,0),"")</f>
        <v>44190894</v>
      </c>
      <c r="N30" s="50">
        <f>IFERROR(VLOOKUP(L30,'PLANO PREDIS EJECUCIONES'!$J$2:$V$818,13,0),"")</f>
        <v>44190894</v>
      </c>
      <c r="O30" s="330">
        <f t="shared" si="0"/>
        <v>0</v>
      </c>
      <c r="P30" s="62"/>
      <c r="Q30" s="50" t="str">
        <f>IFERROR(VLOOKUP(L30,'PLANO PREDIS EJECUCIONES'!$J$2:$U$818,3,0),"")</f>
        <v>LILIANA JOHANNA SINISTERRA REY</v>
      </c>
      <c r="R30" s="64">
        <f t="shared" si="1"/>
        <v>0</v>
      </c>
      <c r="T30" s="17">
        <f>VLOOKUP(L30,'PLANO PREDIS EJECUCIONES'!$J$2:$U$81,12,0)</f>
        <v>44190894</v>
      </c>
      <c r="U30" s="23">
        <f t="shared" si="2"/>
        <v>0</v>
      </c>
    </row>
    <row r="31" spans="1:21" s="19" customFormat="1" ht="54" x14ac:dyDescent="0.3">
      <c r="A31" s="18"/>
      <c r="B31" s="172">
        <v>7501</v>
      </c>
      <c r="C31" s="172" t="s">
        <v>25</v>
      </c>
      <c r="D31" s="172" t="s">
        <v>128</v>
      </c>
      <c r="E31" s="172" t="s">
        <v>129</v>
      </c>
      <c r="F31" s="182" t="s">
        <v>130</v>
      </c>
      <c r="G31" s="189" t="s">
        <v>164</v>
      </c>
      <c r="H31" s="176" t="s">
        <v>36</v>
      </c>
      <c r="I31" s="188">
        <v>32897666</v>
      </c>
      <c r="J31" s="20">
        <v>157</v>
      </c>
      <c r="K31" s="50">
        <f>IFERROR(VLOOKUP(J31,'PLANO DISPONIBILIDADES 28-04-20'!$I$2:$S$870,11,0),"")</f>
        <v>32897666</v>
      </c>
      <c r="L31" s="44">
        <f>IFERROR(VLOOKUP(J31,'PLANO PREDIS EJECUCIONES'!$I$2:$V$818,2,0),"")</f>
        <v>138</v>
      </c>
      <c r="M31" s="50">
        <f>IFERROR(VLOOKUP(L31,'PLANO PREDIS EJECUCIONES'!$J$2:$U$818,12,0),"")</f>
        <v>32897666</v>
      </c>
      <c r="N31" s="50">
        <f>IFERROR(VLOOKUP(L31,'PLANO PREDIS EJECUCIONES'!$J$2:$V$818,13,0),"")</f>
        <v>32897666</v>
      </c>
      <c r="O31" s="330">
        <f t="shared" si="0"/>
        <v>0</v>
      </c>
      <c r="P31" s="62"/>
      <c r="Q31" s="50" t="str">
        <f>IFERROR(VLOOKUP(L31,'PLANO PREDIS EJECUCIONES'!$J$2:$U$818,3,0),"")</f>
        <v>LILIANA JOHANNA SINISTERRA REY</v>
      </c>
      <c r="R31" s="64">
        <f t="shared" si="1"/>
        <v>0</v>
      </c>
      <c r="T31" s="17">
        <f>VLOOKUP(L31,'PLANO PREDIS EJECUCIONES'!$J$2:$U$81,12,0)</f>
        <v>32897666</v>
      </c>
      <c r="U31" s="23">
        <f t="shared" si="2"/>
        <v>0</v>
      </c>
    </row>
    <row r="32" spans="1:21" s="19" customFormat="1" ht="54" x14ac:dyDescent="0.3">
      <c r="A32" s="18"/>
      <c r="B32" s="172">
        <v>7501</v>
      </c>
      <c r="C32" s="172" t="s">
        <v>25</v>
      </c>
      <c r="D32" s="172" t="s">
        <v>128</v>
      </c>
      <c r="E32" s="172" t="s">
        <v>129</v>
      </c>
      <c r="F32" s="182" t="s">
        <v>130</v>
      </c>
      <c r="G32" s="189" t="s">
        <v>164</v>
      </c>
      <c r="H32" s="176" t="s">
        <v>36</v>
      </c>
      <c r="I32" s="188">
        <v>81016639</v>
      </c>
      <c r="J32" s="20">
        <v>79</v>
      </c>
      <c r="K32" s="50">
        <f>IFERROR(VLOOKUP(J32,'PLANO DISPONIBILIDADES 28-04-20'!$I$2:$S$870,11,0),"")</f>
        <v>81016639</v>
      </c>
      <c r="L32" s="44">
        <f>IFERROR(VLOOKUP(J32,'PLANO PREDIS EJECUCIONES'!$I$2:$V$818,2,0),"")</f>
        <v>34</v>
      </c>
      <c r="M32" s="50">
        <f>IFERROR(VLOOKUP(L32,'PLANO PREDIS EJECUCIONES'!$J$2:$U$818,12,0),"")</f>
        <v>81016639</v>
      </c>
      <c r="N32" s="50">
        <f>IFERROR(VLOOKUP(L32,'PLANO PREDIS EJECUCIONES'!$J$2:$V$818,13,0),"")</f>
        <v>81016639</v>
      </c>
      <c r="O32" s="330">
        <f t="shared" si="0"/>
        <v>0</v>
      </c>
      <c r="P32" s="62"/>
      <c r="Q32" s="50" t="str">
        <f>IFERROR(VLOOKUP(L32,'PLANO PREDIS EJECUCIONES'!$J$2:$U$818,3,0),"")</f>
        <v>MARIA INES DEL ROSARIO ROJAS BENAVIDES</v>
      </c>
      <c r="R32" s="64">
        <f t="shared" si="1"/>
        <v>0</v>
      </c>
      <c r="T32" s="17">
        <f>VLOOKUP(L32,'PLANO PREDIS EJECUCIONES'!$J$2:$U$81,12,0)</f>
        <v>81016639</v>
      </c>
      <c r="U32" s="23">
        <f t="shared" si="2"/>
        <v>0</v>
      </c>
    </row>
    <row r="33" spans="1:21" s="19" customFormat="1" ht="54" x14ac:dyDescent="0.3">
      <c r="A33" s="18"/>
      <c r="B33" s="172">
        <v>7501</v>
      </c>
      <c r="C33" s="172" t="s">
        <v>25</v>
      </c>
      <c r="D33" s="172" t="s">
        <v>128</v>
      </c>
      <c r="E33" s="172" t="s">
        <v>129</v>
      </c>
      <c r="F33" s="182" t="s">
        <v>353</v>
      </c>
      <c r="G33" s="189" t="s">
        <v>164</v>
      </c>
      <c r="H33" s="176" t="s">
        <v>36</v>
      </c>
      <c r="I33" s="177">
        <v>110477235</v>
      </c>
      <c r="J33" s="20">
        <v>78</v>
      </c>
      <c r="K33" s="50">
        <f>IFERROR(VLOOKUP(J33,'PLANO DISPONIBILIDADES 28-04-20'!$I$2:$S$870,11,0),"")</f>
        <v>110477235</v>
      </c>
      <c r="L33" s="44">
        <f>IFERROR(VLOOKUP(J33,'PLANO PREDIS EJECUCIONES'!$I$2:$V$818,2,0),"")</f>
        <v>66</v>
      </c>
      <c r="M33" s="50">
        <f>IFERROR(VLOOKUP(L33,'PLANO PREDIS EJECUCIONES'!$J$2:$U$818,12,0),"")</f>
        <v>110477235</v>
      </c>
      <c r="N33" s="50">
        <f>IFERROR(VLOOKUP(L33,'PLANO PREDIS EJECUCIONES'!$J$2:$V$818,13,0),"")</f>
        <v>110477235</v>
      </c>
      <c r="O33" s="330">
        <f t="shared" si="0"/>
        <v>0</v>
      </c>
      <c r="P33" s="62"/>
      <c r="Q33" s="50" t="str">
        <f>IFERROR(VLOOKUP(L33,'PLANO PREDIS EJECUCIONES'!$J$2:$U$818,3,0),"")</f>
        <v>MEDELLIN MARTINEZ &amp; DURAN ABOGADOS SAS</v>
      </c>
      <c r="R33" s="64">
        <f t="shared" si="1"/>
        <v>0</v>
      </c>
      <c r="T33" s="17">
        <f>VLOOKUP(L33,'PLANO PREDIS EJECUCIONES'!$J$2:$U$81,12,0)</f>
        <v>110477235</v>
      </c>
      <c r="U33" s="23">
        <f t="shared" si="2"/>
        <v>0</v>
      </c>
    </row>
    <row r="34" spans="1:21" s="19" customFormat="1" ht="54" x14ac:dyDescent="0.3">
      <c r="A34" s="18"/>
      <c r="B34" s="172">
        <v>7501</v>
      </c>
      <c r="C34" s="172" t="s">
        <v>25</v>
      </c>
      <c r="D34" s="172" t="s">
        <v>131</v>
      </c>
      <c r="E34" s="172" t="s">
        <v>129</v>
      </c>
      <c r="F34" s="182" t="s">
        <v>358</v>
      </c>
      <c r="G34" s="175" t="s">
        <v>164</v>
      </c>
      <c r="H34" s="176" t="s">
        <v>36</v>
      </c>
      <c r="I34" s="177">
        <v>110477235</v>
      </c>
      <c r="J34" s="20">
        <v>85</v>
      </c>
      <c r="K34" s="50">
        <f>IFERROR(VLOOKUP(J34,'PLANO DISPONIBILIDADES 28-04-20'!$I$2:$S$870,11,0),"")</f>
        <v>110477235</v>
      </c>
      <c r="L34" s="44">
        <f>IFERROR(VLOOKUP(J34,'PLANO PREDIS EJECUCIONES'!$I$2:$V$818,2,0),"")</f>
        <v>36</v>
      </c>
      <c r="M34" s="50">
        <f>IFERROR(VLOOKUP(L34,'PLANO PREDIS EJECUCIONES'!$J$2:$U$818,12,0),"")</f>
        <v>110477235</v>
      </c>
      <c r="N34" s="50">
        <f>IFERROR(VLOOKUP(L34,'PLANO PREDIS EJECUCIONES'!$J$2:$V$818,13,0),"")</f>
        <v>110477235</v>
      </c>
      <c r="O34" s="330">
        <f t="shared" si="0"/>
        <v>0</v>
      </c>
      <c r="P34" s="62"/>
      <c r="Q34" s="50" t="str">
        <f>IFERROR(VLOOKUP(L34,'PLANO PREDIS EJECUCIONES'!$J$2:$U$818,3,0),"")</f>
        <v>WILLIAM ADAN RODRIGUEZ CASTILLO</v>
      </c>
      <c r="R34" s="64">
        <f t="shared" si="1"/>
        <v>0</v>
      </c>
      <c r="T34" s="17">
        <f>VLOOKUP(L34,'PLANO PREDIS EJECUCIONES'!$J$2:$U$81,12,0)</f>
        <v>110477235</v>
      </c>
      <c r="U34" s="23">
        <f t="shared" si="2"/>
        <v>0</v>
      </c>
    </row>
    <row r="35" spans="1:21" s="19" customFormat="1" ht="72" x14ac:dyDescent="0.3">
      <c r="A35" s="18"/>
      <c r="B35" s="172">
        <v>7501</v>
      </c>
      <c r="C35" s="172" t="s">
        <v>25</v>
      </c>
      <c r="D35" s="172" t="s">
        <v>131</v>
      </c>
      <c r="E35" s="172" t="s">
        <v>129</v>
      </c>
      <c r="F35" s="182" t="s">
        <v>359</v>
      </c>
      <c r="G35" s="175" t="s">
        <v>164</v>
      </c>
      <c r="H35" s="176" t="s">
        <v>36</v>
      </c>
      <c r="I35" s="177">
        <v>178400000</v>
      </c>
      <c r="J35" s="20">
        <v>86</v>
      </c>
      <c r="K35" s="50">
        <f>IFERROR(VLOOKUP(J35,'PLANO DISPONIBILIDADES 28-04-20'!$I$2:$S$870,11,0),"")</f>
        <v>178400000</v>
      </c>
      <c r="L35" s="44">
        <f>IFERROR(VLOOKUP(J35,'PLANO PREDIS EJECUCIONES'!$I$2:$V$818,2,0),"")</f>
        <v>48</v>
      </c>
      <c r="M35" s="50">
        <f>IFERROR(VLOOKUP(L35,'PLANO PREDIS EJECUCIONES'!$J$2:$U$818,12,0),"")</f>
        <v>178400000</v>
      </c>
      <c r="N35" s="50">
        <f>IFERROR(VLOOKUP(L35,'PLANO PREDIS EJECUCIONES'!$J$2:$V$818,13,0),"")</f>
        <v>178400000</v>
      </c>
      <c r="O35" s="330">
        <f t="shared" si="0"/>
        <v>0</v>
      </c>
      <c r="P35" s="62"/>
      <c r="Q35" s="50" t="str">
        <f>IFERROR(VLOOKUP(L35,'PLANO PREDIS EJECUCIONES'!$J$2:$U$818,3,0),"")</f>
        <v>MARTIN BERMUDEZ ASOCIADOS S A</v>
      </c>
      <c r="R35" s="64">
        <f t="shared" si="1"/>
        <v>0</v>
      </c>
      <c r="T35" s="17">
        <f>VLOOKUP(L35,'PLANO PREDIS EJECUCIONES'!$J$2:$U$81,12,0)</f>
        <v>178400000</v>
      </c>
      <c r="U35" s="23">
        <f t="shared" si="2"/>
        <v>0</v>
      </c>
    </row>
    <row r="36" spans="1:21" s="19" customFormat="1" ht="54" x14ac:dyDescent="0.3">
      <c r="A36" s="18"/>
      <c r="B36" s="172">
        <v>7501</v>
      </c>
      <c r="C36" s="172" t="s">
        <v>25</v>
      </c>
      <c r="D36" s="172" t="s">
        <v>131</v>
      </c>
      <c r="E36" s="172" t="s">
        <v>129</v>
      </c>
      <c r="F36" s="182" t="s">
        <v>355</v>
      </c>
      <c r="G36" s="175" t="s">
        <v>164</v>
      </c>
      <c r="H36" s="189" t="s">
        <v>80</v>
      </c>
      <c r="I36" s="177">
        <v>29460596</v>
      </c>
      <c r="J36" s="20">
        <v>81</v>
      </c>
      <c r="K36" s="50">
        <f>IFERROR(VLOOKUP(J36,'PLANO DISPONIBILIDADES 28-04-20'!$I$2:$S$870,11,0),"")</f>
        <v>29460596</v>
      </c>
      <c r="L36" s="44">
        <v>18</v>
      </c>
      <c r="M36" s="50">
        <f>IFERROR(VLOOKUP(L36,'PLANO PREDIS EJECUCIONES'!$J$2:$U$818,12,0),"")</f>
        <v>29460596</v>
      </c>
      <c r="N36" s="50">
        <f>IFERROR(VLOOKUP(L36,'PLANO PREDIS EJECUCIONES'!$J$2:$V$818,13,0),"")</f>
        <v>29460596</v>
      </c>
      <c r="O36" s="330">
        <f t="shared" si="0"/>
        <v>0</v>
      </c>
      <c r="P36" s="62"/>
      <c r="Q36" s="50" t="str">
        <f>IFERROR(VLOOKUP(L36,'PLANO PREDIS EJECUCIONES'!$J$2:$U$818,3,0),"")</f>
        <v>DIEGO ALEJANDRO PEÑA SANCHEZ</v>
      </c>
      <c r="R36" s="64">
        <f t="shared" si="1"/>
        <v>0</v>
      </c>
      <c r="T36" s="17">
        <f>VLOOKUP(L36,'PLANO PREDIS EJECUCIONES'!$J$2:$U$81,12,0)</f>
        <v>29460596</v>
      </c>
      <c r="U36" s="23">
        <f t="shared" si="2"/>
        <v>0</v>
      </c>
    </row>
    <row r="37" spans="1:21" s="19" customFormat="1" ht="54" x14ac:dyDescent="0.3">
      <c r="A37" s="18"/>
      <c r="B37" s="172">
        <v>7501</v>
      </c>
      <c r="C37" s="172" t="s">
        <v>25</v>
      </c>
      <c r="D37" s="172" t="s">
        <v>131</v>
      </c>
      <c r="E37" s="172" t="s">
        <v>129</v>
      </c>
      <c r="F37" s="182" t="s">
        <v>355</v>
      </c>
      <c r="G37" s="175" t="s">
        <v>164</v>
      </c>
      <c r="H37" s="189" t="s">
        <v>80</v>
      </c>
      <c r="I37" s="177">
        <v>29460596</v>
      </c>
      <c r="J37" s="20">
        <v>82</v>
      </c>
      <c r="K37" s="50">
        <f>IFERROR(VLOOKUP(J37,'PLANO DISPONIBILIDADES 28-04-20'!$I$2:$S$870,11,0),"")</f>
        <v>29460596</v>
      </c>
      <c r="L37" s="44">
        <f>IFERROR(VLOOKUP(J37,'PLANO PREDIS EJECUCIONES'!$I$2:$V$818,2,0),"")</f>
        <v>35</v>
      </c>
      <c r="M37" s="50">
        <f>IFERROR(VLOOKUP(L37,'PLANO PREDIS EJECUCIONES'!$J$2:$U$818,12,0),"")</f>
        <v>29460596</v>
      </c>
      <c r="N37" s="50">
        <f>IFERROR(VLOOKUP(L37,'PLANO PREDIS EJECUCIONES'!$J$2:$V$818,13,0),"")</f>
        <v>29460596</v>
      </c>
      <c r="O37" s="330">
        <f t="shared" si="0"/>
        <v>0</v>
      </c>
      <c r="P37" s="62"/>
      <c r="Q37" s="50" t="str">
        <f>IFERROR(VLOOKUP(L37,'PLANO PREDIS EJECUCIONES'!$J$2:$U$818,3,0),"")</f>
        <v>MERCEDES ELIZABETH CARDOZO AVENDAÑO</v>
      </c>
      <c r="R37" s="64">
        <f t="shared" si="1"/>
        <v>0</v>
      </c>
      <c r="T37" s="17">
        <f>VLOOKUP(L37,'PLANO PREDIS EJECUCIONES'!$J$2:$U$81,12,0)</f>
        <v>29460596</v>
      </c>
      <c r="U37" s="23">
        <f t="shared" si="2"/>
        <v>0</v>
      </c>
    </row>
    <row r="38" spans="1:21" s="19" customFormat="1" ht="72" x14ac:dyDescent="0.3">
      <c r="A38" s="18"/>
      <c r="B38" s="172">
        <v>7501</v>
      </c>
      <c r="C38" s="172" t="s">
        <v>25</v>
      </c>
      <c r="D38" s="172" t="s">
        <v>131</v>
      </c>
      <c r="E38" s="172" t="s">
        <v>129</v>
      </c>
      <c r="F38" s="182" t="s">
        <v>132</v>
      </c>
      <c r="G38" s="175" t="s">
        <v>164</v>
      </c>
      <c r="H38" s="176" t="s">
        <v>36</v>
      </c>
      <c r="I38" s="177">
        <v>110477235</v>
      </c>
      <c r="J38" s="20">
        <v>77</v>
      </c>
      <c r="K38" s="50">
        <f>IFERROR(VLOOKUP(J38,'PLANO DISPONIBILIDADES 28-04-20'!$I$2:$S$870,11,0),"")</f>
        <v>110477235</v>
      </c>
      <c r="L38" s="44">
        <f>IFERROR(VLOOKUP(J38,'PLANO PREDIS EJECUCIONES'!$I$2:$V$818,2,0),"")</f>
        <v>41</v>
      </c>
      <c r="M38" s="50">
        <f>IFERROR(VLOOKUP(L38,'PLANO PREDIS EJECUCIONES'!$J$2:$U$818,12,0),"")</f>
        <v>110477235</v>
      </c>
      <c r="N38" s="50">
        <f>IFERROR(VLOOKUP(L38,'PLANO PREDIS EJECUCIONES'!$J$2:$V$818,13,0),"")</f>
        <v>110477235</v>
      </c>
      <c r="O38" s="330">
        <f t="shared" si="0"/>
        <v>0</v>
      </c>
      <c r="P38" s="62"/>
      <c r="Q38" s="50" t="str">
        <f>IFERROR(VLOOKUP(L38,'PLANO PREDIS EJECUCIONES'!$J$2:$U$818,3,0),"")</f>
        <v>BYRON SHELOCK PUERTO BARRIOS</v>
      </c>
      <c r="R38" s="64">
        <f t="shared" si="1"/>
        <v>0</v>
      </c>
      <c r="T38" s="17">
        <f>VLOOKUP(L38,'PLANO PREDIS EJECUCIONES'!$J$2:$U$81,12,0)</f>
        <v>110477235</v>
      </c>
      <c r="U38" s="23">
        <f t="shared" si="2"/>
        <v>0</v>
      </c>
    </row>
    <row r="39" spans="1:21" s="19" customFormat="1" ht="88.5" customHeight="1" x14ac:dyDescent="0.3">
      <c r="A39" s="18"/>
      <c r="B39" s="190">
        <v>7501</v>
      </c>
      <c r="C39" s="190" t="s">
        <v>25</v>
      </c>
      <c r="D39" s="172" t="s">
        <v>131</v>
      </c>
      <c r="E39" s="190" t="s">
        <v>129</v>
      </c>
      <c r="F39" s="191" t="s">
        <v>362</v>
      </c>
      <c r="G39" s="192" t="s">
        <v>164</v>
      </c>
      <c r="H39" s="193" t="s">
        <v>36</v>
      </c>
      <c r="I39" s="181">
        <v>29460596</v>
      </c>
      <c r="J39" s="20">
        <v>94</v>
      </c>
      <c r="K39" s="50">
        <f>IFERROR(VLOOKUP(J39,'PLANO DISPONIBILIDADES 28-04-20'!$I$2:$S$870,11,0),"")</f>
        <v>29460596</v>
      </c>
      <c r="L39" s="44">
        <f>IFERROR(VLOOKUP(J39,'PLANO PREDIS EJECUCIONES'!$I$2:$V$818,2,0),"")</f>
        <v>63</v>
      </c>
      <c r="M39" s="50">
        <f>IFERROR(VLOOKUP(L39,'PLANO PREDIS EJECUCIONES'!$J$2:$U$818,12,0),"")</f>
        <v>29460596</v>
      </c>
      <c r="N39" s="50">
        <f>IFERROR(VLOOKUP(L39,'PLANO PREDIS EJECUCIONES'!$J$2:$V$818,13,0),"")</f>
        <v>29460596</v>
      </c>
      <c r="O39" s="330">
        <f t="shared" si="0"/>
        <v>0</v>
      </c>
      <c r="P39" s="62"/>
      <c r="Q39" s="50" t="str">
        <f>IFERROR(VLOOKUP(L39,'PLANO PREDIS EJECUCIONES'!$J$2:$U$818,3,0),"")</f>
        <v>DIANA PAOLA HERRERA MANCILLA</v>
      </c>
      <c r="R39" s="64">
        <f t="shared" si="1"/>
        <v>0</v>
      </c>
      <c r="T39" s="17">
        <f>VLOOKUP(L39,'PLANO PREDIS EJECUCIONES'!$J$2:$U$81,12,0)</f>
        <v>29460596</v>
      </c>
      <c r="U39" s="23">
        <f t="shared" si="2"/>
        <v>0</v>
      </c>
    </row>
    <row r="40" spans="1:21" s="19" customFormat="1" ht="54" hidden="1" x14ac:dyDescent="0.3">
      <c r="A40" s="18"/>
      <c r="B40" s="167">
        <v>7501</v>
      </c>
      <c r="C40" s="167" t="s">
        <v>133</v>
      </c>
      <c r="D40" s="167" t="s">
        <v>134</v>
      </c>
      <c r="E40" s="167" t="s">
        <v>135</v>
      </c>
      <c r="F40" s="186" t="s">
        <v>136</v>
      </c>
      <c r="G40" s="228" t="s">
        <v>230</v>
      </c>
      <c r="H40" s="187" t="s">
        <v>35</v>
      </c>
      <c r="I40" s="171">
        <v>80000000</v>
      </c>
      <c r="J40" s="20">
        <v>115</v>
      </c>
      <c r="K40" s="50">
        <v>80000000</v>
      </c>
      <c r="L40" s="44">
        <f>IFERROR(VLOOKUP(J40,'PLANO PREDIS EJECUCIONES'!$I$2:$V$818,2,0),"")</f>
        <v>114</v>
      </c>
      <c r="M40" s="50">
        <v>80000000</v>
      </c>
      <c r="N40" s="50">
        <f>IFERROR(VLOOKUP(L40,'PLANO PREDIS EJECUCIONES'!$J$2:$V$818,13,0),"")</f>
        <v>242540052</v>
      </c>
      <c r="O40" s="330">
        <f t="shared" si="0"/>
        <v>0</v>
      </c>
      <c r="P40" s="62"/>
      <c r="Q40" s="50" t="str">
        <f>IFERROR(VLOOKUP(L40,'PLANO PREDIS EJECUCIONES'!$J$2:$U$818,3,0),"")</f>
        <v>DOUGLAS TRADE S A S</v>
      </c>
      <c r="R40" s="64">
        <f t="shared" si="1"/>
        <v>0</v>
      </c>
      <c r="T40" s="17">
        <f>VLOOKUP(L40,'PLANO PREDIS EJECUCIONES'!$J$2:$U$81,12,0)</f>
        <v>242540052</v>
      </c>
      <c r="U40" s="23">
        <f t="shared" si="2"/>
        <v>-162540052</v>
      </c>
    </row>
    <row r="41" spans="1:21" s="19" customFormat="1" ht="54" hidden="1" x14ac:dyDescent="0.3">
      <c r="A41" s="18"/>
      <c r="B41" s="167">
        <v>7501</v>
      </c>
      <c r="C41" s="167" t="s">
        <v>137</v>
      </c>
      <c r="D41" s="167" t="s">
        <v>138</v>
      </c>
      <c r="E41" s="167" t="s">
        <v>135</v>
      </c>
      <c r="F41" s="186" t="s">
        <v>342</v>
      </c>
      <c r="G41" s="169" t="s">
        <v>164</v>
      </c>
      <c r="H41" s="187" t="s">
        <v>80</v>
      </c>
      <c r="I41" s="171">
        <v>103112086</v>
      </c>
      <c r="J41" s="20">
        <v>20</v>
      </c>
      <c r="K41" s="50">
        <f>IFERROR(VLOOKUP(J41,'PLANO DISPONIBILIDADES 28-04-20'!$I$2:$S$870,11,0),"")</f>
        <v>103112086</v>
      </c>
      <c r="L41" s="44">
        <f>IFERROR(VLOOKUP(J41,'PLANO PREDIS EJECUCIONES'!$I$2:$V$818,2,0),"")</f>
        <v>49</v>
      </c>
      <c r="M41" s="50">
        <f>IFERROR(VLOOKUP(L41,'PLANO PREDIS EJECUCIONES'!$J$2:$U$818,12,0),"")</f>
        <v>103112086</v>
      </c>
      <c r="N41" s="50">
        <f>IFERROR(VLOOKUP(L41,'PLANO PREDIS EJECUCIONES'!$J$2:$V$818,13,0),"")</f>
        <v>103112086</v>
      </c>
      <c r="O41" s="330">
        <f t="shared" si="0"/>
        <v>0</v>
      </c>
      <c r="P41" s="62"/>
      <c r="Q41" s="50" t="str">
        <f>IFERROR(VLOOKUP(L41,'PLANO PREDIS EJECUCIONES'!$J$2:$U$818,3,0),"")</f>
        <v>JUAN CAMILO CABREJO GUTIERREZ</v>
      </c>
      <c r="R41" s="64">
        <f t="shared" si="1"/>
        <v>0</v>
      </c>
      <c r="T41" s="17">
        <f>VLOOKUP(L41,'PLANO PREDIS EJECUCIONES'!$J$2:$U$81,12,0)</f>
        <v>103112086</v>
      </c>
      <c r="U41" s="23">
        <f t="shared" si="2"/>
        <v>0</v>
      </c>
    </row>
    <row r="42" spans="1:21" s="19" customFormat="1" ht="72" hidden="1" x14ac:dyDescent="0.3">
      <c r="A42" s="18"/>
      <c r="B42" s="167">
        <v>7501</v>
      </c>
      <c r="C42" s="167" t="s">
        <v>139</v>
      </c>
      <c r="D42" s="167" t="s">
        <v>73</v>
      </c>
      <c r="E42" s="167" t="s">
        <v>135</v>
      </c>
      <c r="F42" s="186" t="s">
        <v>341</v>
      </c>
      <c r="G42" s="169" t="s">
        <v>164</v>
      </c>
      <c r="H42" s="187" t="s">
        <v>80</v>
      </c>
      <c r="I42" s="171">
        <v>110477235</v>
      </c>
      <c r="J42" s="20">
        <v>19</v>
      </c>
      <c r="K42" s="50">
        <f>IFERROR(VLOOKUP(J42,'PLANO DISPONIBILIDADES 28-04-20'!$I$2:$S$870,11,0),"")</f>
        <v>110477235</v>
      </c>
      <c r="L42" s="44">
        <f>IFERROR(VLOOKUP(J42,'PLANO PREDIS EJECUCIONES'!$I$2:$V$818,2,0),"")</f>
        <v>53</v>
      </c>
      <c r="M42" s="50">
        <f>IFERROR(VLOOKUP(L42,'PLANO PREDIS EJECUCIONES'!$J$2:$U$818,12,0),"")</f>
        <v>110477235</v>
      </c>
      <c r="N42" s="50">
        <f>IFERROR(VLOOKUP(L42,'PLANO PREDIS EJECUCIONES'!$J$2:$V$818,13,0),"")</f>
        <v>110477235</v>
      </c>
      <c r="O42" s="330">
        <f t="shared" si="0"/>
        <v>0</v>
      </c>
      <c r="P42" s="62"/>
      <c r="Q42" s="50" t="str">
        <f>IFERROR(VLOOKUP(L42,'PLANO PREDIS EJECUCIONES'!$J$2:$U$818,3,0),"")</f>
        <v>HECTOR ENRIQUE FERRER LEAL</v>
      </c>
      <c r="R42" s="64">
        <f t="shared" si="1"/>
        <v>0</v>
      </c>
      <c r="T42" s="17">
        <f>VLOOKUP(L42,'PLANO PREDIS EJECUCIONES'!$J$2:$U$81,12,0)</f>
        <v>110477235</v>
      </c>
      <c r="U42" s="23">
        <f t="shared" si="2"/>
        <v>0</v>
      </c>
    </row>
    <row r="43" spans="1:21" s="19" customFormat="1" ht="72" hidden="1" x14ac:dyDescent="0.3">
      <c r="A43" s="18" t="s">
        <v>681</v>
      </c>
      <c r="B43" s="167">
        <v>7501</v>
      </c>
      <c r="C43" s="167" t="s">
        <v>139</v>
      </c>
      <c r="D43" s="167" t="s">
        <v>73</v>
      </c>
      <c r="E43" s="167" t="s">
        <v>135</v>
      </c>
      <c r="F43" s="186" t="s">
        <v>897</v>
      </c>
      <c r="G43" s="169"/>
      <c r="H43" s="187"/>
      <c r="I43" s="171">
        <v>127</v>
      </c>
      <c r="J43" s="20"/>
      <c r="K43" s="50"/>
      <c r="L43" s="44"/>
      <c r="M43" s="50"/>
      <c r="N43" s="50"/>
      <c r="O43" s="330"/>
      <c r="P43" s="62"/>
      <c r="Q43" s="50"/>
      <c r="R43" s="64">
        <f t="shared" si="1"/>
        <v>-127</v>
      </c>
      <c r="T43" s="17" t="e">
        <f>VLOOKUP(L43,'PLANO PREDIS EJECUCIONES'!$J$2:$U$81,12,0)</f>
        <v>#N/A</v>
      </c>
      <c r="U43" s="23" t="e">
        <f t="shared" si="2"/>
        <v>#N/A</v>
      </c>
    </row>
    <row r="44" spans="1:21" s="19" customFormat="1" ht="72" hidden="1" x14ac:dyDescent="0.3">
      <c r="A44" s="18"/>
      <c r="B44" s="167">
        <v>7501</v>
      </c>
      <c r="C44" s="167" t="s">
        <v>139</v>
      </c>
      <c r="D44" s="167" t="s">
        <v>73</v>
      </c>
      <c r="E44" s="167" t="s">
        <v>135</v>
      </c>
      <c r="F44" s="186" t="s">
        <v>706</v>
      </c>
      <c r="G44" s="169" t="s">
        <v>51</v>
      </c>
      <c r="H44" s="187" t="s">
        <v>36</v>
      </c>
      <c r="I44" s="171">
        <v>29460596</v>
      </c>
      <c r="J44" s="20">
        <v>160</v>
      </c>
      <c r="K44" s="50">
        <f>IFERROR(VLOOKUP(J44,'PLANO DISPONIBILIDADES 28-04-20'!$I$2:$S$870,11,0),"")</f>
        <v>29460596</v>
      </c>
      <c r="L44" s="44">
        <f>IFERROR(VLOOKUP(J44,'PLANO PREDIS EJECUCIONES'!$I$2:$V$818,2,0),"")</f>
        <v>146</v>
      </c>
      <c r="M44" s="50">
        <f>IFERROR(VLOOKUP(L44,'PLANO PREDIS EJECUCIONES'!$J$2:$U$818,12,0),"")</f>
        <v>29460596</v>
      </c>
      <c r="N44" s="50">
        <f>IFERROR(VLOOKUP(L44,'PLANO PREDIS EJECUCIONES'!$J$2:$V$818,13,0),"")</f>
        <v>29460596</v>
      </c>
      <c r="O44" s="330">
        <f t="shared" si="0"/>
        <v>0</v>
      </c>
      <c r="P44" s="62"/>
      <c r="Q44" s="50" t="str">
        <f>IFERROR(VLOOKUP(L44,'PLANO PREDIS EJECUCIONES'!$J$2:$U$818,3,0),"")</f>
        <v>DAVID ALONSO ROA SALGUERO</v>
      </c>
      <c r="R44" s="64">
        <f t="shared" si="1"/>
        <v>0</v>
      </c>
      <c r="T44" s="17">
        <f>VLOOKUP(L44,'PLANO PREDIS EJECUCIONES'!$J$2:$U$81,12,0)</f>
        <v>29460596</v>
      </c>
      <c r="U44" s="23">
        <f t="shared" si="2"/>
        <v>0</v>
      </c>
    </row>
    <row r="45" spans="1:21" s="19" customFormat="1" ht="72" hidden="1" x14ac:dyDescent="0.3">
      <c r="A45" s="18"/>
      <c r="B45" s="194">
        <v>7502</v>
      </c>
      <c r="C45" s="194" t="s">
        <v>140</v>
      </c>
      <c r="D45" s="194" t="s">
        <v>141</v>
      </c>
      <c r="E45" s="194" t="s">
        <v>142</v>
      </c>
      <c r="F45" s="195" t="s">
        <v>379</v>
      </c>
      <c r="G45" s="196" t="s">
        <v>164</v>
      </c>
      <c r="H45" s="197" t="s">
        <v>36</v>
      </c>
      <c r="I45" s="198">
        <v>110477235</v>
      </c>
      <c r="J45" s="20">
        <v>34</v>
      </c>
      <c r="K45" s="50">
        <f>IFERROR(VLOOKUP(J45,'PLANO DISPONIBILIDADES 28-04-20'!$I$2:$S$870,11,0),"")</f>
        <v>110477235</v>
      </c>
      <c r="L45" s="44">
        <f>IFERROR(VLOOKUP(J45,'PLANO PREDIS EJECUCIONES'!$I$2:$V$818,2,0),"")</f>
        <v>33</v>
      </c>
      <c r="M45" s="50">
        <f>IFERROR(VLOOKUP(L45,'PLANO PREDIS EJECUCIONES'!$J$2:$U$818,12,0),"")</f>
        <v>110477235</v>
      </c>
      <c r="N45" s="50">
        <f>I45-M45</f>
        <v>0</v>
      </c>
      <c r="O45" s="51"/>
      <c r="P45" s="62"/>
      <c r="Q45" s="50" t="str">
        <f>IFERROR(VLOOKUP(L45,'PLANO PREDIS EJECUCIONES'!$J$2:$U$818,3,0),"")</f>
        <v>ALBA LUCIA CARRILLO SALINAS</v>
      </c>
      <c r="R45" s="64"/>
    </row>
    <row r="46" spans="1:21" s="19" customFormat="1" ht="72" hidden="1" x14ac:dyDescent="0.3">
      <c r="A46" s="18"/>
      <c r="B46" s="194">
        <v>7502</v>
      </c>
      <c r="C46" s="194" t="s">
        <v>140</v>
      </c>
      <c r="D46" s="194" t="s">
        <v>141</v>
      </c>
      <c r="E46" s="194" t="s">
        <v>142</v>
      </c>
      <c r="F46" s="195" t="s">
        <v>377</v>
      </c>
      <c r="G46" s="196" t="s">
        <v>164</v>
      </c>
      <c r="H46" s="197" t="s">
        <v>36</v>
      </c>
      <c r="I46" s="198">
        <v>110477235</v>
      </c>
      <c r="J46" s="20">
        <v>32</v>
      </c>
      <c r="K46" s="50">
        <f>IFERROR(VLOOKUP(J46,'PLANO DISPONIBILIDADES 28-04-20'!$I$2:$S$870,11,0),"")</f>
        <v>110477235</v>
      </c>
      <c r="L46" s="44">
        <f>IFERROR(VLOOKUP(J46,'PLANO PREDIS EJECUCIONES'!$I$2:$V$818,2,0),"")</f>
        <v>25</v>
      </c>
      <c r="M46" s="50">
        <f>IFERROR(VLOOKUP(L46,'PLANO PREDIS EJECUCIONES'!$J$2:$U$818,12,0),"")</f>
        <v>110477235</v>
      </c>
      <c r="N46" s="50">
        <f t="shared" ref="N46:N57" si="3">I46-M46</f>
        <v>0</v>
      </c>
      <c r="O46" s="51"/>
      <c r="P46" s="62"/>
      <c r="Q46" s="50" t="str">
        <f>IFERROR(VLOOKUP(L46,'PLANO PREDIS EJECUCIONES'!$J$2:$U$818,3,0),"")</f>
        <v>JUAN CARLOS CEPEDA MONCADA</v>
      </c>
      <c r="R46" s="64"/>
    </row>
    <row r="47" spans="1:21" s="19" customFormat="1" ht="72" hidden="1" x14ac:dyDescent="0.3">
      <c r="A47" s="18"/>
      <c r="B47" s="194">
        <v>7502</v>
      </c>
      <c r="C47" s="194" t="s">
        <v>140</v>
      </c>
      <c r="D47" s="194" t="s">
        <v>141</v>
      </c>
      <c r="E47" s="194" t="s">
        <v>142</v>
      </c>
      <c r="F47" s="195" t="s">
        <v>378</v>
      </c>
      <c r="G47" s="196" t="s">
        <v>164</v>
      </c>
      <c r="H47" s="199" t="s">
        <v>36</v>
      </c>
      <c r="I47" s="198">
        <v>51556043</v>
      </c>
      <c r="J47" s="20">
        <v>33</v>
      </c>
      <c r="K47" s="50">
        <f>IFERROR(VLOOKUP(J47,'PLANO DISPONIBILIDADES 28-04-20'!$I$2:$S$870,11,0),"")</f>
        <v>51556043</v>
      </c>
      <c r="L47" s="44">
        <f>IFERROR(VLOOKUP(J47,'PLANO PREDIS EJECUCIONES'!$I$2:$V$818,2,0),"")</f>
        <v>27</v>
      </c>
      <c r="M47" s="50">
        <f>IFERROR(VLOOKUP(L47,'PLANO PREDIS EJECUCIONES'!$J$2:$U$818,12,0),"")</f>
        <v>51556043</v>
      </c>
      <c r="N47" s="50">
        <f t="shared" si="3"/>
        <v>0</v>
      </c>
      <c r="O47" s="51"/>
      <c r="P47" s="62"/>
      <c r="Q47" s="50" t="str">
        <f>IFERROR(VLOOKUP(L47,'PLANO PREDIS EJECUCIONES'!$J$2:$U$818,3,0),"")</f>
        <v>JUAN CARLOS DIAZ TORRES</v>
      </c>
      <c r="R47" s="64"/>
    </row>
    <row r="48" spans="1:21" s="19" customFormat="1" ht="72" hidden="1" x14ac:dyDescent="0.3">
      <c r="A48" s="18"/>
      <c r="B48" s="194">
        <v>7502</v>
      </c>
      <c r="C48" s="194" t="s">
        <v>140</v>
      </c>
      <c r="D48" s="194" t="s">
        <v>141</v>
      </c>
      <c r="E48" s="194" t="s">
        <v>142</v>
      </c>
      <c r="F48" s="195" t="s">
        <v>376</v>
      </c>
      <c r="G48" s="196" t="s">
        <v>164</v>
      </c>
      <c r="H48" s="199" t="s">
        <v>36</v>
      </c>
      <c r="I48" s="198">
        <v>51556043</v>
      </c>
      <c r="J48" s="20">
        <v>31</v>
      </c>
      <c r="K48" s="50">
        <f>IFERROR(VLOOKUP(J48,'PLANO DISPONIBILIDADES 28-04-20'!$I$2:$S$870,11,0),"")</f>
        <v>51556043</v>
      </c>
      <c r="L48" s="44">
        <f>IFERROR(VLOOKUP(J48,'PLANO PREDIS EJECUCIONES'!$I$2:$V$818,2,0),"")</f>
        <v>24</v>
      </c>
      <c r="M48" s="50">
        <f>IFERROR(VLOOKUP(L48,'PLANO PREDIS EJECUCIONES'!$J$2:$U$818,12,0),"")</f>
        <v>51556043</v>
      </c>
      <c r="N48" s="50">
        <f t="shared" si="3"/>
        <v>0</v>
      </c>
      <c r="O48" s="51"/>
      <c r="P48" s="62"/>
      <c r="Q48" s="50" t="str">
        <f>IFERROR(VLOOKUP(L48,'PLANO PREDIS EJECUCIONES'!$J$2:$U$818,3,0),"")</f>
        <v>JHON FERNEY ABRIL JIMENEZ</v>
      </c>
      <c r="R48" s="64"/>
    </row>
    <row r="49" spans="1:26" s="19" customFormat="1" ht="72" hidden="1" x14ac:dyDescent="0.3">
      <c r="A49" s="18"/>
      <c r="B49" s="194">
        <v>7502</v>
      </c>
      <c r="C49" s="194" t="s">
        <v>140</v>
      </c>
      <c r="D49" s="194" t="s">
        <v>141</v>
      </c>
      <c r="E49" s="194" t="s">
        <v>142</v>
      </c>
      <c r="F49" s="195" t="s">
        <v>897</v>
      </c>
      <c r="G49" s="196"/>
      <c r="H49" s="200"/>
      <c r="I49" s="198">
        <v>2146642</v>
      </c>
      <c r="J49" s="20"/>
      <c r="K49" s="50"/>
      <c r="L49" s="44"/>
      <c r="M49" s="50"/>
      <c r="N49" s="50"/>
      <c r="O49" s="51"/>
      <c r="P49" s="62"/>
      <c r="Q49" s="50"/>
      <c r="R49" s="64"/>
    </row>
    <row r="50" spans="1:26" s="19" customFormat="1" ht="72" hidden="1" x14ac:dyDescent="0.3">
      <c r="A50" s="18"/>
      <c r="B50" s="194">
        <v>7502</v>
      </c>
      <c r="C50" s="194" t="s">
        <v>140</v>
      </c>
      <c r="D50" s="194" t="s">
        <v>141</v>
      </c>
      <c r="E50" s="194" t="s">
        <v>142</v>
      </c>
      <c r="F50" s="195" t="s">
        <v>380</v>
      </c>
      <c r="G50" s="196" t="s">
        <v>164</v>
      </c>
      <c r="H50" s="200" t="s">
        <v>80</v>
      </c>
      <c r="I50" s="198">
        <v>51556043</v>
      </c>
      <c r="J50" s="20">
        <v>35</v>
      </c>
      <c r="K50" s="50">
        <f>IFERROR(VLOOKUP(J50,'PLANO DISPONIBILIDADES 28-04-20'!$I$2:$S$870,11,0),"")</f>
        <v>51556043</v>
      </c>
      <c r="L50" s="44">
        <f>IFERROR(VLOOKUP(J50,'PLANO PREDIS EJECUCIONES'!$I$2:$V$818,2,0),"")</f>
        <v>28</v>
      </c>
      <c r="M50" s="50">
        <f>IFERROR(VLOOKUP(L50,'PLANO PREDIS EJECUCIONES'!$J$2:$U$818,12,0),"")</f>
        <v>51556043</v>
      </c>
      <c r="N50" s="50">
        <f t="shared" si="3"/>
        <v>0</v>
      </c>
      <c r="O50" s="51"/>
      <c r="P50" s="62"/>
      <c r="Q50" s="50" t="str">
        <f>IFERROR(VLOOKUP(L50,'PLANO PREDIS EJECUCIONES'!$J$2:$U$818,3,0),"")</f>
        <v>YESID OSWALDO LOPEZ HENAO</v>
      </c>
      <c r="R50" s="64"/>
    </row>
    <row r="51" spans="1:26" s="19" customFormat="1" ht="72" hidden="1" x14ac:dyDescent="0.3">
      <c r="A51" s="18"/>
      <c r="B51" s="194">
        <v>7502</v>
      </c>
      <c r="C51" s="194" t="s">
        <v>140</v>
      </c>
      <c r="D51" s="194" t="s">
        <v>141</v>
      </c>
      <c r="E51" s="194" t="s">
        <v>142</v>
      </c>
      <c r="F51" s="195" t="s">
        <v>228</v>
      </c>
      <c r="G51" s="196" t="s">
        <v>164</v>
      </c>
      <c r="H51" s="199" t="s">
        <v>36</v>
      </c>
      <c r="I51" s="198">
        <v>51556043</v>
      </c>
      <c r="J51" s="20">
        <v>28</v>
      </c>
      <c r="K51" s="50">
        <f>IFERROR(VLOOKUP(J51,'PLANO DISPONIBILIDADES 28-04-20'!$I$2:$S$870,11,0),"")</f>
        <v>51556043</v>
      </c>
      <c r="L51" s="44">
        <f>IFERROR(VLOOKUP(J51,'PLANO PREDIS EJECUCIONES'!$I$2:$V$818,2,0),"")</f>
        <v>23</v>
      </c>
      <c r="M51" s="50">
        <f>IFERROR(VLOOKUP(L51,'PLANO PREDIS EJECUCIONES'!$J$2:$U$818,12,0),"")</f>
        <v>51556043</v>
      </c>
      <c r="N51" s="50">
        <f t="shared" si="3"/>
        <v>0</v>
      </c>
      <c r="O51" s="51"/>
      <c r="P51" s="62"/>
      <c r="Q51" s="50" t="str">
        <f>IFERROR(VLOOKUP(L51,'PLANO PREDIS EJECUCIONES'!$J$2:$U$818,3,0),"")</f>
        <v>ANGIE PAOLA JARA RUBIANO</v>
      </c>
      <c r="R51" s="64"/>
    </row>
    <row r="52" spans="1:26" s="19" customFormat="1" ht="72" hidden="1" x14ac:dyDescent="0.3">
      <c r="A52" s="18"/>
      <c r="B52" s="194">
        <v>7502</v>
      </c>
      <c r="C52" s="194" t="s">
        <v>140</v>
      </c>
      <c r="D52" s="194" t="s">
        <v>141</v>
      </c>
      <c r="E52" s="194" t="s">
        <v>142</v>
      </c>
      <c r="F52" s="195" t="s">
        <v>375</v>
      </c>
      <c r="G52" s="196" t="s">
        <v>164</v>
      </c>
      <c r="H52" s="199" t="s">
        <v>36</v>
      </c>
      <c r="I52" s="198">
        <v>44190894</v>
      </c>
      <c r="J52" s="20">
        <v>30</v>
      </c>
      <c r="K52" s="50">
        <f>IFERROR(VLOOKUP(J52,'PLANO DISPONIBILIDADES 28-04-20'!$I$2:$S$870,11,0),"")</f>
        <v>44190894</v>
      </c>
      <c r="L52" s="44">
        <f>IFERROR(VLOOKUP(J52,'PLANO PREDIS EJECUCIONES'!$I$2:$V$818,2,0),"")</f>
        <v>47</v>
      </c>
      <c r="M52" s="50">
        <f>IFERROR(VLOOKUP(L52,'PLANO PREDIS EJECUCIONES'!$J$2:$U$818,12,0),"")</f>
        <v>44190894</v>
      </c>
      <c r="N52" s="50">
        <f t="shared" si="3"/>
        <v>0</v>
      </c>
      <c r="O52" s="51"/>
      <c r="P52" s="62"/>
      <c r="Q52" s="50" t="str">
        <f>IFERROR(VLOOKUP(L52,'PLANO PREDIS EJECUCIONES'!$J$2:$U$818,3,0),"")</f>
        <v>LINA MARIA BERRIO SUAREZ</v>
      </c>
      <c r="R52" s="64"/>
    </row>
    <row r="53" spans="1:26" s="19" customFormat="1" ht="72" hidden="1" x14ac:dyDescent="0.3">
      <c r="A53" s="18"/>
      <c r="B53" s="194">
        <v>7502</v>
      </c>
      <c r="C53" s="194" t="s">
        <v>140</v>
      </c>
      <c r="D53" s="194" t="s">
        <v>143</v>
      </c>
      <c r="E53" s="194" t="s">
        <v>142</v>
      </c>
      <c r="F53" s="195" t="s">
        <v>373</v>
      </c>
      <c r="G53" s="196" t="s">
        <v>164</v>
      </c>
      <c r="H53" s="197" t="s">
        <v>36</v>
      </c>
      <c r="I53" s="198">
        <v>95746937</v>
      </c>
      <c r="J53" s="20">
        <v>27</v>
      </c>
      <c r="K53" s="50">
        <f>IFERROR(VLOOKUP(J53,'PLANO DISPONIBILIDADES 28-04-20'!$I$2:$S$870,11,0),"")</f>
        <v>95746937</v>
      </c>
      <c r="L53" s="44">
        <f>IFERROR(VLOOKUP(J53,'PLANO PREDIS EJECUCIONES'!$I$2:$V$818,2,0),"")</f>
        <v>26</v>
      </c>
      <c r="M53" s="50">
        <f>IFERROR(VLOOKUP(L53,'PLANO PREDIS EJECUCIONES'!$J$2:$U$818,12,0),"")</f>
        <v>95746937</v>
      </c>
      <c r="N53" s="50">
        <f t="shared" si="3"/>
        <v>0</v>
      </c>
      <c r="O53" s="51"/>
      <c r="P53" s="62"/>
      <c r="Q53" s="50" t="str">
        <f>IFERROR(VLOOKUP(L53,'PLANO PREDIS EJECUCIONES'!$J$2:$U$818,3,0),"")</f>
        <v>JUAN MANUEL RICO RAMIREZ</v>
      </c>
      <c r="R53" s="64"/>
    </row>
    <row r="54" spans="1:26" s="19" customFormat="1" ht="72" hidden="1" x14ac:dyDescent="0.3">
      <c r="A54" s="18"/>
      <c r="B54" s="194">
        <v>7502</v>
      </c>
      <c r="C54" s="194" t="s">
        <v>140</v>
      </c>
      <c r="D54" s="194" t="s">
        <v>143</v>
      </c>
      <c r="E54" s="194" t="s">
        <v>142</v>
      </c>
      <c r="F54" s="195" t="s">
        <v>697</v>
      </c>
      <c r="G54" s="196" t="s">
        <v>37</v>
      </c>
      <c r="H54" s="199" t="s">
        <v>36</v>
      </c>
      <c r="I54" s="198">
        <v>13566000</v>
      </c>
      <c r="J54" s="20">
        <v>169</v>
      </c>
      <c r="K54" s="50">
        <f>IFERROR(VLOOKUP(J54,'PLANO DISPONIBILIDADES 28-04-20'!$I$2:$S$870,11,0),"")</f>
        <v>13566000</v>
      </c>
      <c r="L54" s="44">
        <f>IFERROR(VLOOKUP(J54,'PLANO PREDIS EJECUCIONES'!$I$2:$V$818,2,0),"")</f>
        <v>170</v>
      </c>
      <c r="M54" s="50">
        <f>IFERROR(VLOOKUP(L54,'PLANO PREDIS EJECUCIONES'!$J$2:$U$818,12,0),"")</f>
        <v>13566000</v>
      </c>
      <c r="N54" s="50">
        <f t="shared" si="3"/>
        <v>0</v>
      </c>
      <c r="O54" s="51"/>
      <c r="P54" s="62"/>
      <c r="Q54" s="50" t="str">
        <f>IFERROR(VLOOKUP(L54,'PLANO PREDIS EJECUCIONES'!$J$2:$U$818,3,0),"")</f>
        <v>COTECNA CERTIFICADORA SERVICES LIMITADA</v>
      </c>
      <c r="R54" s="64"/>
    </row>
    <row r="55" spans="1:26" s="19" customFormat="1" ht="72" hidden="1" x14ac:dyDescent="0.3">
      <c r="A55" s="314"/>
      <c r="B55" s="194">
        <v>7502</v>
      </c>
      <c r="C55" s="194" t="s">
        <v>140</v>
      </c>
      <c r="D55" s="194" t="s">
        <v>143</v>
      </c>
      <c r="E55" s="194" t="s">
        <v>142</v>
      </c>
      <c r="F55" s="195" t="s">
        <v>847</v>
      </c>
      <c r="G55" s="196" t="s">
        <v>164</v>
      </c>
      <c r="H55" s="199" t="s">
        <v>36</v>
      </c>
      <c r="I55" s="198">
        <v>33920000</v>
      </c>
      <c r="J55" s="20">
        <v>200</v>
      </c>
      <c r="K55" s="50">
        <f>IFERROR(VLOOKUP(J55,'PLANO DISPONIBILIDADES 28-04-20'!$I$2:$S$870,11,0),"")</f>
        <v>33920000</v>
      </c>
      <c r="L55" s="44">
        <f>IFERROR(VLOOKUP(J55,'PLANO PREDIS EJECUCIONES'!$I$2:$V$818,2,0),"")</f>
        <v>194</v>
      </c>
      <c r="M55" s="50">
        <f>IFERROR(VLOOKUP(L55,'PLANO PREDIS EJECUCIONES'!$J$2:$U$818,12,0),"")</f>
        <v>33920000</v>
      </c>
      <c r="N55" s="50"/>
      <c r="O55" s="51"/>
      <c r="P55" s="62"/>
      <c r="Q55" s="50" t="str">
        <f>IFERROR(VLOOKUP(L55,'PLANO PREDIS EJECUCIONES'!$J$2:$U$818,3,0),"")</f>
        <v>I T S SOLUCIONES ESTRATEGICAS SAS</v>
      </c>
      <c r="R55" s="64"/>
    </row>
    <row r="56" spans="1:26" s="19" customFormat="1" ht="54" hidden="1" customHeight="1" x14ac:dyDescent="0.3">
      <c r="A56" s="314"/>
      <c r="B56" s="194">
        <v>7502</v>
      </c>
      <c r="C56" s="194" t="s">
        <v>140</v>
      </c>
      <c r="D56" s="194" t="s">
        <v>143</v>
      </c>
      <c r="E56" s="194" t="s">
        <v>142</v>
      </c>
      <c r="F56" s="195" t="s">
        <v>762</v>
      </c>
      <c r="G56" s="196" t="s">
        <v>712</v>
      </c>
      <c r="H56" s="199" t="s">
        <v>898</v>
      </c>
      <c r="I56" s="198">
        <v>4773650</v>
      </c>
      <c r="J56" s="20">
        <v>181</v>
      </c>
      <c r="K56" s="50">
        <f>IFERROR(VLOOKUP(J56,'PLANO DISPONIBILIDADES 28-04-20'!$I$2:$S$870,11,0),"")</f>
        <v>4773650</v>
      </c>
      <c r="L56" s="44">
        <f>IFERROR(VLOOKUP(J56,'PLANO PREDIS EJECUCIONES'!$I$2:$V$818,2,0),"")</f>
        <v>183</v>
      </c>
      <c r="M56" s="50">
        <f>IFERROR(VLOOKUP(L56,'PLANO PREDIS EJECUCIONES'!$J$2:$U$818,12,0),"")</f>
        <v>4773650</v>
      </c>
      <c r="N56" s="50">
        <f t="shared" si="3"/>
        <v>0</v>
      </c>
      <c r="O56" s="51"/>
      <c r="P56" s="62"/>
      <c r="Q56" s="50" t="str">
        <f>IFERROR(VLOOKUP(L56,'PLANO PREDIS EJECUCIONES'!$J$2:$U$818,3,0),"")</f>
        <v>INVERSIONES DIAZ POSADA S.A.S</v>
      </c>
      <c r="R56" s="64"/>
    </row>
    <row r="57" spans="1:26" s="19" customFormat="1" ht="72" hidden="1" x14ac:dyDescent="0.3">
      <c r="A57" s="16"/>
      <c r="B57" s="194">
        <v>7502</v>
      </c>
      <c r="C57" s="194" t="s">
        <v>144</v>
      </c>
      <c r="D57" s="194" t="s">
        <v>145</v>
      </c>
      <c r="E57" s="194" t="s">
        <v>142</v>
      </c>
      <c r="F57" s="195" t="s">
        <v>374</v>
      </c>
      <c r="G57" s="196" t="s">
        <v>164</v>
      </c>
      <c r="H57" s="199" t="s">
        <v>36</v>
      </c>
      <c r="I57" s="198">
        <v>110477235</v>
      </c>
      <c r="J57" s="20">
        <v>29</v>
      </c>
      <c r="K57" s="50">
        <f>IFERROR(VLOOKUP(J57,'PLANO DISPONIBILIDADES 28-04-20'!$I$2:$S$870,11,0),"")</f>
        <v>110477235</v>
      </c>
      <c r="L57" s="44">
        <f>IFERROR(VLOOKUP(J57,'PLANO PREDIS EJECUCIONES'!$I$2:$V$818,2,0),"")</f>
        <v>29</v>
      </c>
      <c r="M57" s="50">
        <f>IFERROR(VLOOKUP(L57,'PLANO PREDIS EJECUCIONES'!$J$2:$U$818,12,0),"")</f>
        <v>110477235</v>
      </c>
      <c r="N57" s="50">
        <f t="shared" si="3"/>
        <v>0</v>
      </c>
      <c r="O57" s="51"/>
      <c r="P57" s="62"/>
      <c r="Q57" s="50" t="str">
        <f>IFERROR(VLOOKUP(L57,'PLANO PREDIS EJECUCIONES'!$J$2:$U$818,3,0),"")</f>
        <v>JAIME GERMAN ALVAREZ GONZALEZ</v>
      </c>
      <c r="R57" s="64"/>
    </row>
    <row r="58" spans="1:26" s="19" customFormat="1" ht="54" hidden="1" x14ac:dyDescent="0.3">
      <c r="A58" s="18"/>
      <c r="B58" s="201">
        <v>7508</v>
      </c>
      <c r="C58" s="201" t="s">
        <v>146</v>
      </c>
      <c r="D58" s="201" t="s">
        <v>30</v>
      </c>
      <c r="E58" s="201" t="s">
        <v>32</v>
      </c>
      <c r="F58" s="202" t="s">
        <v>846</v>
      </c>
      <c r="G58" s="203"/>
      <c r="H58" s="204" t="s">
        <v>232</v>
      </c>
      <c r="I58" s="204">
        <v>3355869657</v>
      </c>
      <c r="J58" s="20" t="e">
        <f>VLOOKUP(F58,'PLANO DISPONIBILIDADES 28-04-20'!$K$2:$U$230,11,0)</f>
        <v>#N/A</v>
      </c>
      <c r="K58" s="50" t="str">
        <f>IFERROR(VLOOKUP(J58,'PLANO DISPONIBILIDADES 28-04-20'!$I$2:$S$870,11,0),"")</f>
        <v/>
      </c>
      <c r="L58" s="44" t="str">
        <f>IFERROR(VLOOKUP(J58,'PLANO PREDIS EJECUCIONES'!$I$2:$V$818,2,0),"")</f>
        <v/>
      </c>
      <c r="M58" s="50" t="str">
        <f>IFERROR(VLOOKUP(L58,'PLANO PREDIS EJECUCIONES'!$J$2:$U$818,12,0),"")</f>
        <v/>
      </c>
      <c r="N58" s="50" t="str">
        <f>IFERROR(VLOOKUP(L58,'PLANO PREDIS EJECUCIONES'!$J$2:$V$818,13,0),"")</f>
        <v/>
      </c>
      <c r="O58" s="51"/>
      <c r="P58" s="62" t="s">
        <v>158</v>
      </c>
      <c r="Q58" s="50" t="str">
        <f>IFERROR(VLOOKUP(L58,'PLANO PREDIS EJECUCIONES'!$J$2:$U$818,3,0),"")</f>
        <v/>
      </c>
      <c r="R58" s="64" t="e">
        <f>M58-I58</f>
        <v>#VALUE!</v>
      </c>
    </row>
    <row r="59" spans="1:26" s="19" customFormat="1" ht="93.75" hidden="1" x14ac:dyDescent="0.3">
      <c r="A59" s="18"/>
      <c r="B59" s="201">
        <v>7508</v>
      </c>
      <c r="C59" s="201" t="s">
        <v>146</v>
      </c>
      <c r="D59" s="201" t="s">
        <v>147</v>
      </c>
      <c r="E59" s="201" t="s">
        <v>32</v>
      </c>
      <c r="F59" s="202" t="s">
        <v>399</v>
      </c>
      <c r="G59" s="203" t="s">
        <v>148</v>
      </c>
      <c r="H59" s="204" t="s">
        <v>232</v>
      </c>
      <c r="I59" s="204">
        <v>365123601</v>
      </c>
      <c r="J59" s="20">
        <v>74</v>
      </c>
      <c r="K59" s="50">
        <v>150038219</v>
      </c>
      <c r="L59" s="44">
        <f>IFERROR(VLOOKUP(J59,'PLANO PREDIS EJECUCIONES'!$I$2:$V$818,2,0),"")</f>
        <v>64</v>
      </c>
      <c r="M59" s="50">
        <f>IFERROR(VLOOKUP(L59,'PLANO PREDIS EJECUCIONES'!$J$2:$U$818,12,0),"")</f>
        <v>150038219</v>
      </c>
      <c r="N59" s="50">
        <f>IFERROR(VLOOKUP(L59,'PLANO PREDIS EJECUCIONES'!$J$2:$V$818,13,0),"")</f>
        <v>150038219</v>
      </c>
      <c r="O59" s="251" t="s">
        <v>540</v>
      </c>
      <c r="P59" s="62"/>
      <c r="Q59" s="50" t="str">
        <f>IFERROR(VLOOKUP(L59,'PLANO PREDIS EJECUCIONES'!$J$2:$U$818,3,0),"")</f>
        <v>ORACLE COLOMBIA LIMITADA</v>
      </c>
      <c r="R59" s="64">
        <f t="shared" ref="R59:R81" si="4">M59-I59</f>
        <v>-215085382</v>
      </c>
    </row>
    <row r="60" spans="1:26" s="19" customFormat="1" ht="93.75" hidden="1" x14ac:dyDescent="0.3">
      <c r="A60" s="18"/>
      <c r="B60" s="201">
        <v>7508</v>
      </c>
      <c r="C60" s="201" t="s">
        <v>146</v>
      </c>
      <c r="D60" s="201" t="s">
        <v>147</v>
      </c>
      <c r="E60" s="201" t="s">
        <v>32</v>
      </c>
      <c r="F60" s="202" t="s">
        <v>399</v>
      </c>
      <c r="G60" s="203" t="s">
        <v>148</v>
      </c>
      <c r="H60" s="204" t="s">
        <v>232</v>
      </c>
      <c r="I60" s="204"/>
      <c r="J60" s="20">
        <v>74</v>
      </c>
      <c r="K60" s="50">
        <v>215014948</v>
      </c>
      <c r="L60" s="44">
        <v>65</v>
      </c>
      <c r="M60" s="50">
        <f>IFERROR(VLOOKUP(L60,'PLANO PREDIS EJECUCIONES'!$J$2:$U$818,12,0),"")</f>
        <v>215014948</v>
      </c>
      <c r="N60" s="50">
        <f>IFERROR(VLOOKUP(L60,'PLANO PREDIS EJECUCIONES'!$J$2:$V$818,13,0),"")</f>
        <v>215014948</v>
      </c>
      <c r="O60" s="251" t="s">
        <v>540</v>
      </c>
      <c r="P60" s="62"/>
      <c r="Q60" s="50" t="str">
        <f>IFERROR(VLOOKUP(L60,'PLANO PREDIS EJECUCIONES'!$J$2:$U$818,3,0),"")</f>
        <v>ORACLE COLOMBIA LIMITADA</v>
      </c>
      <c r="R60" s="64">
        <f t="shared" si="4"/>
        <v>215014948</v>
      </c>
      <c r="T60" s="328"/>
      <c r="U60" s="328"/>
      <c r="V60" s="328"/>
      <c r="Y60" s="328"/>
      <c r="Z60" s="328"/>
    </row>
    <row r="61" spans="1:26" s="19" customFormat="1" ht="54" hidden="1" x14ac:dyDescent="0.3">
      <c r="A61" s="18"/>
      <c r="B61" s="201">
        <v>7508</v>
      </c>
      <c r="C61" s="201" t="s">
        <v>146</v>
      </c>
      <c r="D61" s="201" t="s">
        <v>147</v>
      </c>
      <c r="E61" s="201" t="s">
        <v>32</v>
      </c>
      <c r="F61" s="202" t="s">
        <v>818</v>
      </c>
      <c r="G61" s="203" t="s">
        <v>148</v>
      </c>
      <c r="H61" s="204" t="s">
        <v>232</v>
      </c>
      <c r="I61" s="204">
        <v>1698455</v>
      </c>
      <c r="J61" s="20">
        <v>191</v>
      </c>
      <c r="K61" s="50">
        <f>IFERROR(VLOOKUP(J61,'PLANO DISPONIBILIDADES 28-04-20'!$I$2:$S$870,11,0),"")</f>
        <v>1698455</v>
      </c>
      <c r="L61" s="44">
        <f>IFERROR(VLOOKUP(J61,'PLANO PREDIS EJECUCIONES'!$I$2:$V$818,2,0),"")</f>
        <v>181</v>
      </c>
      <c r="M61" s="50">
        <f>IFERROR(VLOOKUP(L61,'PLANO PREDIS EJECUCIONES'!$J$2:$U$818,12,0),"")</f>
        <v>1698455</v>
      </c>
      <c r="N61" s="251" t="s">
        <v>157</v>
      </c>
      <c r="O61" s="62"/>
      <c r="P61" s="50" t="str">
        <f>IFERROR(VLOOKUP(K61,'PLANO PREDIS EJECUCIONES'!$J$2:$U$818,3,0),"")</f>
        <v/>
      </c>
      <c r="Q61" s="50" t="str">
        <f>IFERROR(VLOOKUP(L61,'PLANO PREDIS EJECUCIONES'!$J$2:$U$818,3,0),"")</f>
        <v>ORACLE COLOMBIA LIMITADA</v>
      </c>
      <c r="R61" s="64"/>
      <c r="T61" s="328"/>
      <c r="U61" s="328"/>
      <c r="V61" s="328"/>
      <c r="Y61" s="328"/>
      <c r="Z61" s="328"/>
    </row>
    <row r="62" spans="1:26" s="19" customFormat="1" ht="56.25" hidden="1" x14ac:dyDescent="0.3">
      <c r="A62" s="18"/>
      <c r="B62" s="201">
        <v>7508</v>
      </c>
      <c r="C62" s="201" t="s">
        <v>146</v>
      </c>
      <c r="D62" s="201" t="s">
        <v>30</v>
      </c>
      <c r="E62" s="201" t="s">
        <v>32</v>
      </c>
      <c r="F62" s="202" t="s">
        <v>383</v>
      </c>
      <c r="G62" s="203" t="s">
        <v>97</v>
      </c>
      <c r="H62" s="205" t="s">
        <v>36</v>
      </c>
      <c r="I62" s="204">
        <v>2346749972</v>
      </c>
      <c r="J62" s="20">
        <v>1</v>
      </c>
      <c r="K62" s="50">
        <f>IFERROR(VLOOKUP(J62,'PLANO DISPONIBILIDADES 28-04-20'!$I$2:$S$870,11,0),"")</f>
        <v>2346749972</v>
      </c>
      <c r="L62" s="44">
        <f>IFERROR(VLOOKUP(J62,'PLANO PREDIS EJECUCIONES'!$I$2:$V$818,2,0),"")</f>
        <v>83</v>
      </c>
      <c r="M62" s="50">
        <f>IFERROR(VLOOKUP(L62,'PLANO PREDIS EJECUCIONES'!$J$2:$U$818,12,0),"")</f>
        <v>2346749972</v>
      </c>
      <c r="N62" s="50">
        <f>IFERROR(VLOOKUP(L62,'PLANO PREDIS EJECUCIONES'!$J$2:$V$818,13,0),"")</f>
        <v>2329716727</v>
      </c>
      <c r="O62" s="51" t="s">
        <v>157</v>
      </c>
      <c r="P62" s="62" t="s">
        <v>158</v>
      </c>
      <c r="Q62" s="50" t="str">
        <f>IFERROR(VLOOKUP(L62,'PLANO PREDIS EJECUCIONES'!$J$2:$U$818,3,0),"")</f>
        <v>INDUDATA S A S</v>
      </c>
      <c r="R62" s="64">
        <f t="shared" si="4"/>
        <v>0</v>
      </c>
      <c r="U62" s="328"/>
      <c r="W62" s="328"/>
    </row>
    <row r="63" spans="1:26" s="19" customFormat="1" ht="54" hidden="1" x14ac:dyDescent="0.3">
      <c r="A63" s="16"/>
      <c r="B63" s="201">
        <v>7508</v>
      </c>
      <c r="C63" s="201" t="s">
        <v>146</v>
      </c>
      <c r="D63" s="201" t="s">
        <v>30</v>
      </c>
      <c r="E63" s="201" t="s">
        <v>32</v>
      </c>
      <c r="F63" s="202" t="s">
        <v>385</v>
      </c>
      <c r="G63" s="203" t="s">
        <v>97</v>
      </c>
      <c r="H63" s="205" t="s">
        <v>36</v>
      </c>
      <c r="I63" s="204">
        <v>617963410</v>
      </c>
      <c r="J63" s="20">
        <v>2</v>
      </c>
      <c r="K63" s="50">
        <f>IFERROR(VLOOKUP(J63,'PLANO DISPONIBILIDADES 28-04-20'!$I$2:$S$870,11,0),"")</f>
        <v>617963410</v>
      </c>
      <c r="L63" s="44">
        <f>IFERROR(VLOOKUP(J63,'PLANO PREDIS EJECUCIONES'!$I$2:$V$818,2,0),"")</f>
        <v>82</v>
      </c>
      <c r="M63" s="50">
        <f>IFERROR(VLOOKUP(L63,'PLANO PREDIS EJECUCIONES'!$J$2:$U$818,12,0),"")</f>
        <v>617963410</v>
      </c>
      <c r="N63" s="50">
        <f>IFERROR(VLOOKUP(L63,'PLANO PREDIS EJECUCIONES'!$J$2:$V$818,13,0),"")</f>
        <v>617963410</v>
      </c>
      <c r="O63" s="51"/>
      <c r="P63" s="62"/>
      <c r="Q63" s="50" t="str">
        <f>IFERROR(VLOOKUP(L63,'PLANO PREDIS EJECUCIONES'!$J$2:$U$818,3,0),"")</f>
        <v>BETA GROUP SERVICES S A S</v>
      </c>
      <c r="R63" s="64">
        <f t="shared" si="4"/>
        <v>0</v>
      </c>
    </row>
    <row r="64" spans="1:26" s="19" customFormat="1" ht="37.5" hidden="1" x14ac:dyDescent="0.3">
      <c r="A64" s="18"/>
      <c r="B64" s="201">
        <v>7508</v>
      </c>
      <c r="C64" s="201" t="s">
        <v>146</v>
      </c>
      <c r="D64" s="201" t="s">
        <v>147</v>
      </c>
      <c r="E64" s="201" t="s">
        <v>32</v>
      </c>
      <c r="F64" s="202" t="s">
        <v>698</v>
      </c>
      <c r="G64" s="203" t="s">
        <v>711</v>
      </c>
      <c r="H64" s="206" t="s">
        <v>36</v>
      </c>
      <c r="I64" s="204">
        <v>26782360</v>
      </c>
      <c r="J64" s="20">
        <v>148</v>
      </c>
      <c r="K64" s="50">
        <f>IFERROR(VLOOKUP(J64,'PLANO DISPONIBILIDADES 28-04-20'!$I$2:$S$870,11,0),"")</f>
        <v>26782360</v>
      </c>
      <c r="L64" s="44">
        <f>IFERROR(VLOOKUP(J64,'PLANO PREDIS EJECUCIONES'!$I$2:$V$818,2,0),"")</f>
        <v>132</v>
      </c>
      <c r="M64" s="50">
        <f>IFERROR(VLOOKUP(L64,'PLANO PREDIS EJECUCIONES'!$J$2:$U$818,12,0),"")</f>
        <v>26782360</v>
      </c>
      <c r="N64" s="50">
        <f>IFERROR(VLOOKUP(L64,'PLANO PREDIS EJECUCIONES'!$J$2:$V$818,13,0),"")</f>
        <v>21247339</v>
      </c>
      <c r="O64" s="51"/>
      <c r="P64" s="62"/>
      <c r="Q64" s="50" t="str">
        <f>IFERROR(VLOOKUP(L64,'PLANO PREDIS EJECUCIONES'!$J$2:$U$818,3,0),"")</f>
        <v>LUIS ALEXANDER JIMENEZ ALVARADO</v>
      </c>
      <c r="R64" s="64">
        <f t="shared" si="4"/>
        <v>0</v>
      </c>
    </row>
    <row r="65" spans="1:18" s="19" customFormat="1" ht="54" hidden="1" x14ac:dyDescent="0.3">
      <c r="A65" s="18"/>
      <c r="B65" s="201">
        <v>7508</v>
      </c>
      <c r="C65" s="201" t="s">
        <v>146</v>
      </c>
      <c r="D65" s="201" t="s">
        <v>30</v>
      </c>
      <c r="E65" s="201" t="s">
        <v>32</v>
      </c>
      <c r="F65" s="202" t="s">
        <v>391</v>
      </c>
      <c r="G65" s="203" t="s">
        <v>164</v>
      </c>
      <c r="H65" s="206" t="s">
        <v>36</v>
      </c>
      <c r="I65" s="204">
        <v>110477235</v>
      </c>
      <c r="J65" s="20">
        <v>56</v>
      </c>
      <c r="K65" s="50">
        <f>IFERROR(VLOOKUP(J65,'PLANO DISPONIBILIDADES 28-04-20'!$I$2:$S$870,11,0),"")</f>
        <v>110477235</v>
      </c>
      <c r="L65" s="44">
        <v>15</v>
      </c>
      <c r="M65" s="50">
        <f>IFERROR(VLOOKUP(L65,'PLANO PREDIS EJECUCIONES'!$J$2:$U$818,12,0),"")</f>
        <v>110477235</v>
      </c>
      <c r="N65" s="50">
        <f>IFERROR(VLOOKUP(L65,'PLANO PREDIS EJECUCIONES'!$J$2:$V$818,13,0),"")</f>
        <v>110477235</v>
      </c>
      <c r="O65" s="51"/>
      <c r="P65" s="62"/>
      <c r="Q65" s="50" t="str">
        <f>IFERROR(VLOOKUP(L65,'PLANO PREDIS EJECUCIONES'!$J$2:$U$818,3,0),"")</f>
        <v>JORGE FERNANDO BEJARANO LOBO</v>
      </c>
      <c r="R65" s="64">
        <f t="shared" si="4"/>
        <v>0</v>
      </c>
    </row>
    <row r="66" spans="1:18" s="19" customFormat="1" ht="54" hidden="1" x14ac:dyDescent="0.3">
      <c r="A66" s="18"/>
      <c r="B66" s="201">
        <v>7508</v>
      </c>
      <c r="C66" s="201" t="s">
        <v>146</v>
      </c>
      <c r="D66" s="201" t="s">
        <v>30</v>
      </c>
      <c r="E66" s="201" t="s">
        <v>32</v>
      </c>
      <c r="F66" s="202" t="s">
        <v>386</v>
      </c>
      <c r="G66" s="203" t="s">
        <v>164</v>
      </c>
      <c r="H66" s="206" t="s">
        <v>36</v>
      </c>
      <c r="I66" s="204">
        <v>137280000</v>
      </c>
      <c r="J66" s="20">
        <v>15</v>
      </c>
      <c r="K66" s="50">
        <f>IFERROR(VLOOKUP(J66,'PLANO DISPONIBILIDADES 28-04-20'!$I$2:$S$870,11,0),"")</f>
        <v>137280000</v>
      </c>
      <c r="L66" s="44">
        <f>IFERROR(VLOOKUP(J66,'PLANO PREDIS EJECUCIONES'!$I$2:$V$818,2,0),"")</f>
        <v>30</v>
      </c>
      <c r="M66" s="50">
        <f>IFERROR(VLOOKUP(L66,'PLANO PREDIS EJECUCIONES'!$J$2:$U$818,12,0),"")</f>
        <v>137280000</v>
      </c>
      <c r="N66" s="50">
        <f>IFERROR(VLOOKUP(L66,'PLANO PREDIS EJECUCIONES'!$J$2:$V$818,13,0),"")</f>
        <v>137280000</v>
      </c>
      <c r="O66" s="51"/>
      <c r="P66" s="62"/>
      <c r="Q66" s="50" t="str">
        <f>IFERROR(VLOOKUP(L66,'PLANO PREDIS EJECUCIONES'!$J$2:$U$818,3,0),"")</f>
        <v>JOHANA PATRICIA GARCIA POVEDA</v>
      </c>
      <c r="R66" s="64">
        <f t="shared" si="4"/>
        <v>0</v>
      </c>
    </row>
    <row r="67" spans="1:18" s="19" customFormat="1" ht="54" hidden="1" x14ac:dyDescent="0.3">
      <c r="A67" s="18"/>
      <c r="B67" s="201">
        <v>7508</v>
      </c>
      <c r="C67" s="201" t="s">
        <v>146</v>
      </c>
      <c r="D67" s="201" t="s">
        <v>30</v>
      </c>
      <c r="E67" s="201" t="s">
        <v>32</v>
      </c>
      <c r="F67" s="202" t="s">
        <v>390</v>
      </c>
      <c r="G67" s="203" t="s">
        <v>164</v>
      </c>
      <c r="H67" s="206" t="s">
        <v>36</v>
      </c>
      <c r="I67" s="204">
        <v>110477235</v>
      </c>
      <c r="J67" s="20">
        <v>55</v>
      </c>
      <c r="K67" s="50">
        <f>IFERROR(VLOOKUP(J67,'PLANO DISPONIBILIDADES 28-04-20'!$I$2:$S$870,11,0),"")</f>
        <v>110477235</v>
      </c>
      <c r="L67" s="44">
        <f>IFERROR(VLOOKUP(J67,'PLANO PREDIS EJECUCIONES'!$I$2:$V$818,2,0),"")</f>
        <v>3</v>
      </c>
      <c r="M67" s="50">
        <f>IFERROR(VLOOKUP(L67,'PLANO PREDIS EJECUCIONES'!$J$2:$U$818,12,0),"")</f>
        <v>110477235</v>
      </c>
      <c r="N67" s="50">
        <f>IFERROR(VLOOKUP(L67,'PLANO PREDIS EJECUCIONES'!$J$2:$V$818,13,0),"")</f>
        <v>110477235</v>
      </c>
      <c r="O67" s="51"/>
      <c r="P67" s="62"/>
      <c r="Q67" s="50" t="str">
        <f>IFERROR(VLOOKUP(L67,'PLANO PREDIS EJECUCIONES'!$J$2:$U$818,3,0),"")</f>
        <v>CARLOS ARTURO MERCHAN HERRERA</v>
      </c>
      <c r="R67" s="64">
        <f t="shared" si="4"/>
        <v>0</v>
      </c>
    </row>
    <row r="68" spans="1:18" s="19" customFormat="1" ht="54" hidden="1" x14ac:dyDescent="0.3">
      <c r="A68" s="18"/>
      <c r="B68" s="201">
        <v>7508</v>
      </c>
      <c r="C68" s="201" t="s">
        <v>146</v>
      </c>
      <c r="D68" s="201" t="s">
        <v>30</v>
      </c>
      <c r="E68" s="201" t="s">
        <v>32</v>
      </c>
      <c r="F68" s="202" t="s">
        <v>389</v>
      </c>
      <c r="G68" s="203" t="s">
        <v>164</v>
      </c>
      <c r="H68" s="206" t="s">
        <v>36</v>
      </c>
      <c r="I68" s="204">
        <v>110477235</v>
      </c>
      <c r="J68" s="20">
        <v>54</v>
      </c>
      <c r="K68" s="50">
        <f>IFERROR(VLOOKUP(J68,'PLANO DISPONIBILIDADES 28-04-20'!$I$2:$S$870,11,0),"")</f>
        <v>110477235</v>
      </c>
      <c r="L68" s="44">
        <f>IFERROR(VLOOKUP(J68,'PLANO PREDIS EJECUCIONES'!$I$2:$V$818,2,0),"")</f>
        <v>4</v>
      </c>
      <c r="M68" s="50">
        <f>IFERROR(VLOOKUP(L68,'PLANO PREDIS EJECUCIONES'!$J$2:$U$818,12,0),"")</f>
        <v>110477235</v>
      </c>
      <c r="N68" s="50">
        <f>IFERROR(VLOOKUP(L68,'PLANO PREDIS EJECUCIONES'!$J$2:$V$818,13,0),"")</f>
        <v>110477235</v>
      </c>
      <c r="O68" s="51"/>
      <c r="P68" s="62"/>
      <c r="Q68" s="50" t="str">
        <f>IFERROR(VLOOKUP(L68,'PLANO PREDIS EJECUCIONES'!$J$2:$U$818,3,0),"")</f>
        <v>DIEGO ARMANDO LAMPREA MOLINA</v>
      </c>
      <c r="R68" s="64">
        <f t="shared" si="4"/>
        <v>0</v>
      </c>
    </row>
    <row r="69" spans="1:18" s="19" customFormat="1" ht="54" hidden="1" x14ac:dyDescent="0.3">
      <c r="A69" s="18"/>
      <c r="B69" s="201">
        <v>7508</v>
      </c>
      <c r="C69" s="201" t="s">
        <v>146</v>
      </c>
      <c r="D69" s="201" t="s">
        <v>30</v>
      </c>
      <c r="E69" s="201" t="s">
        <v>32</v>
      </c>
      <c r="F69" s="202" t="s">
        <v>388</v>
      </c>
      <c r="G69" s="203" t="s">
        <v>164</v>
      </c>
      <c r="H69" s="206" t="s">
        <v>36</v>
      </c>
      <c r="I69" s="204">
        <v>110477235</v>
      </c>
      <c r="J69" s="20">
        <v>53</v>
      </c>
      <c r="K69" s="50">
        <f>IFERROR(VLOOKUP(J69,'PLANO DISPONIBILIDADES 28-04-20'!$I$2:$S$870,11,0),"")</f>
        <v>110477235</v>
      </c>
      <c r="L69" s="44">
        <f>IFERROR(VLOOKUP(J69,'PLANO PREDIS EJECUCIONES'!$I$2:$V$818,2,0),"")</f>
        <v>5</v>
      </c>
      <c r="M69" s="50">
        <f>IFERROR(VLOOKUP(L69,'PLANO PREDIS EJECUCIONES'!$J$2:$U$818,12,0),"")</f>
        <v>110477235</v>
      </c>
      <c r="N69" s="50">
        <f>IFERROR(VLOOKUP(L69,'PLANO PREDIS EJECUCIONES'!$J$2:$V$818,13,0),"")</f>
        <v>110477235</v>
      </c>
      <c r="O69" s="51"/>
      <c r="P69" s="62"/>
      <c r="Q69" s="50" t="str">
        <f>IFERROR(VLOOKUP(L69,'PLANO PREDIS EJECUCIONES'!$J$2:$U$818,3,0),"")</f>
        <v>DIEGO ALFONSO PEDROZA CASTRO</v>
      </c>
      <c r="R69" s="64">
        <f t="shared" si="4"/>
        <v>0</v>
      </c>
    </row>
    <row r="70" spans="1:18" s="19" customFormat="1" ht="54" hidden="1" x14ac:dyDescent="0.3">
      <c r="A70" s="18"/>
      <c r="B70" s="201">
        <v>7508</v>
      </c>
      <c r="C70" s="201" t="s">
        <v>146</v>
      </c>
      <c r="D70" s="201" t="s">
        <v>30</v>
      </c>
      <c r="E70" s="201" t="s">
        <v>32</v>
      </c>
      <c r="F70" s="202" t="s">
        <v>392</v>
      </c>
      <c r="G70" s="203" t="s">
        <v>164</v>
      </c>
      <c r="H70" s="206" t="s">
        <v>36</v>
      </c>
      <c r="I70" s="204">
        <v>51556043</v>
      </c>
      <c r="J70" s="20">
        <v>57</v>
      </c>
      <c r="K70" s="50">
        <f>IFERROR(VLOOKUP(J70,'PLANO DISPONIBILIDADES 28-04-20'!$I$2:$S$870,11,0),"")</f>
        <v>51556043</v>
      </c>
      <c r="L70" s="44">
        <f>IFERROR(VLOOKUP(J70,'PLANO PREDIS EJECUCIONES'!$I$2:$V$818,2,0),"")</f>
        <v>45</v>
      </c>
      <c r="M70" s="50">
        <f>IFERROR(VLOOKUP(L70,'PLANO PREDIS EJECUCIONES'!$J$2:$U$818,12,0),"")</f>
        <v>51556043</v>
      </c>
      <c r="N70" s="50">
        <f>IFERROR(VLOOKUP(L70,'PLANO PREDIS EJECUCIONES'!$J$2:$V$818,13,0),"")</f>
        <v>51556043</v>
      </c>
      <c r="O70" s="51"/>
      <c r="P70" s="62"/>
      <c r="Q70" s="50" t="str">
        <f>IFERROR(VLOOKUP(L70,'PLANO PREDIS EJECUCIONES'!$J$2:$U$818,3,0),"")</f>
        <v>LUZ HELENA CHICANGANA VIDAL</v>
      </c>
      <c r="R70" s="64">
        <f t="shared" si="4"/>
        <v>0</v>
      </c>
    </row>
    <row r="71" spans="1:18" s="19" customFormat="1" ht="54" hidden="1" x14ac:dyDescent="0.3">
      <c r="A71" s="18"/>
      <c r="B71" s="201">
        <v>7508</v>
      </c>
      <c r="C71" s="201" t="s">
        <v>146</v>
      </c>
      <c r="D71" s="201" t="s">
        <v>30</v>
      </c>
      <c r="E71" s="201" t="s">
        <v>32</v>
      </c>
      <c r="F71" s="202" t="s">
        <v>396</v>
      </c>
      <c r="G71" s="203" t="s">
        <v>164</v>
      </c>
      <c r="H71" s="206" t="s">
        <v>36</v>
      </c>
      <c r="I71" s="204">
        <v>88381788</v>
      </c>
      <c r="J71" s="20">
        <v>61</v>
      </c>
      <c r="K71" s="50">
        <f>IFERROR(VLOOKUP(J71,'PLANO DISPONIBILIDADES 28-04-20'!$I$2:$S$870,11,0),"")</f>
        <v>88381788</v>
      </c>
      <c r="L71" s="44">
        <f>IFERROR(VLOOKUP(J71,'PLANO PREDIS EJECUCIONES'!$I$2:$V$818,2,0),"")</f>
        <v>56</v>
      </c>
      <c r="M71" s="50">
        <f>IFERROR(VLOOKUP(L71,'PLANO PREDIS EJECUCIONES'!$J$2:$U$818,12,0),"")</f>
        <v>88381788</v>
      </c>
      <c r="N71" s="50">
        <f>IFERROR(VLOOKUP(L71,'PLANO PREDIS EJECUCIONES'!$J$2:$V$818,13,0),"")</f>
        <v>88381788</v>
      </c>
      <c r="O71" s="51"/>
      <c r="P71" s="62"/>
      <c r="Q71" s="50" t="str">
        <f>IFERROR(VLOOKUP(L71,'PLANO PREDIS EJECUCIONES'!$J$2:$U$818,3,0),"")</f>
        <v>FACCELLO  ARGEL MANJARRES</v>
      </c>
      <c r="R71" s="64">
        <f t="shared" si="4"/>
        <v>0</v>
      </c>
    </row>
    <row r="72" spans="1:18" s="19" customFormat="1" ht="54" hidden="1" x14ac:dyDescent="0.3">
      <c r="A72" s="18"/>
      <c r="B72" s="201">
        <v>7508</v>
      </c>
      <c r="C72" s="201" t="s">
        <v>146</v>
      </c>
      <c r="D72" s="201" t="s">
        <v>30</v>
      </c>
      <c r="E72" s="201" t="s">
        <v>32</v>
      </c>
      <c r="F72" s="202" t="s">
        <v>398</v>
      </c>
      <c r="G72" s="203" t="s">
        <v>164</v>
      </c>
      <c r="H72" s="206" t="s">
        <v>36</v>
      </c>
      <c r="I72" s="204">
        <v>73651490</v>
      </c>
      <c r="J72" s="20">
        <v>63</v>
      </c>
      <c r="K72" s="50">
        <f>IFERROR(VLOOKUP(J72,'PLANO DISPONIBILIDADES 28-04-20'!$I$2:$S$870,11,0),"")</f>
        <v>73651490</v>
      </c>
      <c r="L72" s="44">
        <f>IFERROR(VLOOKUP(J72,'PLANO PREDIS EJECUCIONES'!$I$2:$V$818,2,0),"")</f>
        <v>58</v>
      </c>
      <c r="M72" s="50">
        <f>IFERROR(VLOOKUP(L72,'PLANO PREDIS EJECUCIONES'!$J$2:$U$818,12,0),"")</f>
        <v>73651490</v>
      </c>
      <c r="N72" s="50">
        <f>IFERROR(VLOOKUP(L72,'PLANO PREDIS EJECUCIONES'!$J$2:$V$818,13,0),"")</f>
        <v>73651490</v>
      </c>
      <c r="O72" s="51"/>
      <c r="P72" s="62"/>
      <c r="Q72" s="50" t="str">
        <f>IFERROR(VLOOKUP(L72,'PLANO PREDIS EJECUCIONES'!$J$2:$U$818,3,0),"")</f>
        <v>HECTOR ALEXANDER MARTINEZ SILVA</v>
      </c>
      <c r="R72" s="64">
        <f t="shared" si="4"/>
        <v>0</v>
      </c>
    </row>
    <row r="73" spans="1:18" s="19" customFormat="1" ht="54" hidden="1" x14ac:dyDescent="0.3">
      <c r="A73" s="18"/>
      <c r="B73" s="201">
        <v>7508</v>
      </c>
      <c r="C73" s="201" t="s">
        <v>146</v>
      </c>
      <c r="D73" s="201" t="s">
        <v>30</v>
      </c>
      <c r="E73" s="201" t="s">
        <v>32</v>
      </c>
      <c r="F73" s="202" t="s">
        <v>394</v>
      </c>
      <c r="G73" s="203" t="s">
        <v>164</v>
      </c>
      <c r="H73" s="206" t="s">
        <v>36</v>
      </c>
      <c r="I73" s="204">
        <v>66286341</v>
      </c>
      <c r="J73" s="20">
        <v>59</v>
      </c>
      <c r="K73" s="50">
        <f>IFERROR(VLOOKUP(J73,'PLANO DISPONIBILIDADES 28-04-20'!$I$2:$S$870,11,0),"")</f>
        <v>66286341</v>
      </c>
      <c r="L73" s="44">
        <f>IFERROR(VLOOKUP(J73,'PLANO PREDIS EJECUCIONES'!$I$2:$V$818,2,0),"")</f>
        <v>32</v>
      </c>
      <c r="M73" s="50">
        <f>IFERROR(VLOOKUP(L73,'PLANO PREDIS EJECUCIONES'!$J$2:$U$818,12,0),"")</f>
        <v>66286341</v>
      </c>
      <c r="N73" s="50">
        <f>IFERROR(VLOOKUP(L73,'PLANO PREDIS EJECUCIONES'!$J$2:$V$818,13,0),"")</f>
        <v>66286341</v>
      </c>
      <c r="O73" s="51"/>
      <c r="P73" s="62"/>
      <c r="Q73" s="50" t="str">
        <f>IFERROR(VLOOKUP(L73,'PLANO PREDIS EJECUCIONES'!$J$2:$U$818,3,0),"")</f>
        <v>MONICA JANNETH ARGOTY MOREANO</v>
      </c>
      <c r="R73" s="64">
        <f t="shared" si="4"/>
        <v>0</v>
      </c>
    </row>
    <row r="74" spans="1:18" s="19" customFormat="1" ht="54" hidden="1" x14ac:dyDescent="0.3">
      <c r="A74" s="18"/>
      <c r="B74" s="201">
        <v>7508</v>
      </c>
      <c r="C74" s="201" t="s">
        <v>146</v>
      </c>
      <c r="D74" s="201" t="s">
        <v>30</v>
      </c>
      <c r="E74" s="201" t="s">
        <v>32</v>
      </c>
      <c r="F74" s="202" t="s">
        <v>401</v>
      </c>
      <c r="G74" s="203" t="s">
        <v>164</v>
      </c>
      <c r="H74" s="206" t="s">
        <v>36</v>
      </c>
      <c r="I74" s="204">
        <v>73651490</v>
      </c>
      <c r="J74" s="20">
        <v>75</v>
      </c>
      <c r="K74" s="50">
        <f>IFERROR(VLOOKUP(J74,'PLANO DISPONIBILIDADES 28-04-20'!$I$2:$S$870,11,0),"")</f>
        <v>73651490</v>
      </c>
      <c r="L74" s="44">
        <f>IFERROR(VLOOKUP(J74,'PLANO PREDIS EJECUCIONES'!$I$2:$V$818,2,0),"")</f>
        <v>50</v>
      </c>
      <c r="M74" s="50">
        <f>IFERROR(VLOOKUP(L74,'PLANO PREDIS EJECUCIONES'!$J$2:$U$818,12,0),"")</f>
        <v>73651490</v>
      </c>
      <c r="N74" s="50">
        <f>IFERROR(VLOOKUP(L74,'PLANO PREDIS EJECUCIONES'!$J$2:$V$818,13,0),"")</f>
        <v>73651490</v>
      </c>
      <c r="O74" s="51"/>
      <c r="P74" s="62"/>
      <c r="Q74" s="50" t="str">
        <f>IFERROR(VLOOKUP(L74,'PLANO PREDIS EJECUCIONES'!$J$2:$U$818,3,0),"")</f>
        <v>DARIO ORLANDO BECERRA ERAZO</v>
      </c>
      <c r="R74" s="64">
        <f t="shared" si="4"/>
        <v>0</v>
      </c>
    </row>
    <row r="75" spans="1:18" s="19" customFormat="1" ht="54" hidden="1" x14ac:dyDescent="0.3">
      <c r="A75" s="18"/>
      <c r="B75" s="201">
        <v>7508</v>
      </c>
      <c r="C75" s="201" t="s">
        <v>146</v>
      </c>
      <c r="D75" s="201" t="s">
        <v>30</v>
      </c>
      <c r="E75" s="201" t="s">
        <v>32</v>
      </c>
      <c r="F75" s="202" t="s">
        <v>393</v>
      </c>
      <c r="G75" s="203" t="s">
        <v>164</v>
      </c>
      <c r="H75" s="206" t="s">
        <v>36</v>
      </c>
      <c r="I75" s="204">
        <v>33000000</v>
      </c>
      <c r="J75" s="20">
        <v>58</v>
      </c>
      <c r="K75" s="50">
        <f>IFERROR(VLOOKUP(J75,'PLANO DISPONIBILIDADES 28-04-20'!$I$2:$S$870,11,0),"")</f>
        <v>33000000</v>
      </c>
      <c r="L75" s="44">
        <f>IFERROR(VLOOKUP(J75,'PLANO PREDIS EJECUCIONES'!$I$2:$V$818,2,0),"")</f>
        <v>51</v>
      </c>
      <c r="M75" s="50">
        <f>IFERROR(VLOOKUP(L75,'PLANO PREDIS EJECUCIONES'!$J$2:$U$818,12,0),"")</f>
        <v>33000000</v>
      </c>
      <c r="N75" s="50">
        <f>IFERROR(VLOOKUP(L75,'PLANO PREDIS EJECUCIONES'!$J$2:$V$818,13,0),"")</f>
        <v>33000000</v>
      </c>
      <c r="O75" s="51"/>
      <c r="P75" s="62"/>
      <c r="Q75" s="50" t="str">
        <f>IFERROR(VLOOKUP(L75,'PLANO PREDIS EJECUCIONES'!$J$2:$U$818,3,0),"")</f>
        <v>LUIS JAVIER LEON ALGECIRAS</v>
      </c>
      <c r="R75" s="64">
        <f t="shared" si="4"/>
        <v>0</v>
      </c>
    </row>
    <row r="76" spans="1:18" s="19" customFormat="1" ht="54" hidden="1" x14ac:dyDescent="0.3">
      <c r="A76" s="18"/>
      <c r="B76" s="201">
        <v>7508</v>
      </c>
      <c r="C76" s="201" t="s">
        <v>146</v>
      </c>
      <c r="D76" s="201" t="s">
        <v>30</v>
      </c>
      <c r="E76" s="201" t="s">
        <v>32</v>
      </c>
      <c r="F76" s="202" t="s">
        <v>397</v>
      </c>
      <c r="G76" s="203" t="s">
        <v>164</v>
      </c>
      <c r="H76" s="206" t="s">
        <v>36</v>
      </c>
      <c r="I76" s="204">
        <v>33000000</v>
      </c>
      <c r="J76" s="20">
        <v>62</v>
      </c>
      <c r="K76" s="50">
        <f>IFERROR(VLOOKUP(J76,'PLANO DISPONIBILIDADES 28-04-20'!$I$2:$S$870,11,0),"")</f>
        <v>33000000</v>
      </c>
      <c r="L76" s="44">
        <f>IFERROR(VLOOKUP(J76,'PLANO PREDIS EJECUCIONES'!$I$2:$V$818,2,0),"")</f>
        <v>67</v>
      </c>
      <c r="M76" s="50">
        <f>IFERROR(VLOOKUP(L76,'PLANO PREDIS EJECUCIONES'!$J$2:$U$818,12,0),"")</f>
        <v>33000000</v>
      </c>
      <c r="N76" s="50">
        <f>IFERROR(VLOOKUP(L76,'PLANO PREDIS EJECUCIONES'!$J$2:$V$818,13,0),"")</f>
        <v>33000000</v>
      </c>
      <c r="Q76" s="50" t="str">
        <f>IFERROR(VLOOKUP(L76,'PLANO PREDIS EJECUCIONES'!$J$2:$U$818,3,0),"")</f>
        <v>JONNATHAN DAVID TRIANA BOTIA</v>
      </c>
      <c r="R76" s="64">
        <f t="shared" si="4"/>
        <v>0</v>
      </c>
    </row>
    <row r="77" spans="1:18" s="19" customFormat="1" ht="54" hidden="1" x14ac:dyDescent="0.3">
      <c r="A77" s="18"/>
      <c r="B77" s="201">
        <v>7508</v>
      </c>
      <c r="C77" s="201" t="s">
        <v>146</v>
      </c>
      <c r="D77" s="201" t="s">
        <v>30</v>
      </c>
      <c r="E77" s="201" t="s">
        <v>32</v>
      </c>
      <c r="F77" s="202" t="s">
        <v>149</v>
      </c>
      <c r="G77" s="203" t="s">
        <v>164</v>
      </c>
      <c r="H77" s="207" t="s">
        <v>80</v>
      </c>
      <c r="I77" s="204">
        <v>21425888</v>
      </c>
      <c r="J77" s="20">
        <v>52</v>
      </c>
      <c r="K77" s="50">
        <f>IFERROR(VLOOKUP(J77,'PLANO DISPONIBILIDADES 28-04-20'!$I$2:$S$870,11,0),"")</f>
        <v>21425888</v>
      </c>
      <c r="L77" s="44">
        <f>IFERROR(VLOOKUP(J77,'PLANO PREDIS EJECUCIONES'!$I$2:$V$818,2,0),"")</f>
        <v>60</v>
      </c>
      <c r="M77" s="50">
        <f>IFERROR(VLOOKUP(L77,'PLANO PREDIS EJECUCIONES'!$J$2:$U$818,12,0),"")</f>
        <v>21425888</v>
      </c>
      <c r="N77" s="50">
        <f>IFERROR(VLOOKUP(L77,'PLANO PREDIS EJECUCIONES'!$J$2:$V$818,13,0),"")</f>
        <v>21425888</v>
      </c>
      <c r="O77" s="51"/>
      <c r="P77" s="62"/>
      <c r="Q77" s="50" t="str">
        <f>IFERROR(VLOOKUP(L77,'PLANO PREDIS EJECUCIONES'!$J$2:$U$818,3,0),"")</f>
        <v>FAVER  PEREZ GUTIERREZ</v>
      </c>
      <c r="R77" s="64">
        <f t="shared" si="4"/>
        <v>0</v>
      </c>
    </row>
    <row r="78" spans="1:18" s="19" customFormat="1" ht="54" hidden="1" x14ac:dyDescent="0.3">
      <c r="A78" s="18"/>
      <c r="B78" s="201">
        <v>7508</v>
      </c>
      <c r="C78" s="201" t="s">
        <v>146</v>
      </c>
      <c r="D78" s="201" t="s">
        <v>30</v>
      </c>
      <c r="E78" s="201" t="s">
        <v>32</v>
      </c>
      <c r="F78" s="202" t="s">
        <v>897</v>
      </c>
      <c r="G78" s="203"/>
      <c r="H78" s="207"/>
      <c r="I78" s="204">
        <v>5825647</v>
      </c>
      <c r="J78" s="20"/>
      <c r="K78" s="50"/>
      <c r="L78" s="44"/>
      <c r="M78" s="50"/>
      <c r="N78" s="50"/>
      <c r="O78" s="51"/>
      <c r="P78" s="62"/>
      <c r="Q78" s="50"/>
      <c r="R78" s="64"/>
    </row>
    <row r="79" spans="1:18" s="19" customFormat="1" ht="54" hidden="1" x14ac:dyDescent="0.3">
      <c r="A79" s="18"/>
      <c r="B79" s="201">
        <v>7508</v>
      </c>
      <c r="C79" s="201" t="s">
        <v>146</v>
      </c>
      <c r="D79" s="201" t="s">
        <v>30</v>
      </c>
      <c r="E79" s="201" t="s">
        <v>32</v>
      </c>
      <c r="F79" s="202" t="s">
        <v>769</v>
      </c>
      <c r="G79" s="203" t="s">
        <v>164</v>
      </c>
      <c r="H79" s="207" t="s">
        <v>80</v>
      </c>
      <c r="I79" s="204">
        <v>7945433</v>
      </c>
      <c r="J79" s="20">
        <v>184</v>
      </c>
      <c r="K79" s="50">
        <f>IFERROR(VLOOKUP(J79,'PLANO DISPONIBILIDADES 28-04-20'!$I$2:$S$870,11,0),"")</f>
        <v>7945433</v>
      </c>
      <c r="L79" s="44">
        <f>IFERROR(VLOOKUP(J79,'PLANO PREDIS EJECUCIONES'!$I$2:$V$818,2,0),"")</f>
        <v>168</v>
      </c>
      <c r="M79" s="50">
        <f>IFERROR(VLOOKUP(L79,'PLANO PREDIS EJECUCIONES'!$J$2:$U$818,12,0),"")</f>
        <v>7945433</v>
      </c>
      <c r="N79" s="51"/>
      <c r="O79" s="51"/>
      <c r="P79" s="62"/>
      <c r="Q79" s="50" t="str">
        <f>IFERROR(VLOOKUP(L79,'PLANO PREDIS EJECUCIONES'!$J$2:$U$818,3,0),"")</f>
        <v>FAVER  PEREZ GUTIERREZ</v>
      </c>
      <c r="R79" s="64"/>
    </row>
    <row r="80" spans="1:18" s="19" customFormat="1" ht="54" hidden="1" x14ac:dyDescent="0.3">
      <c r="A80" s="18"/>
      <c r="B80" s="201">
        <v>7508</v>
      </c>
      <c r="C80" s="201" t="s">
        <v>146</v>
      </c>
      <c r="D80" s="201" t="s">
        <v>30</v>
      </c>
      <c r="E80" s="201" t="s">
        <v>32</v>
      </c>
      <c r="F80" s="202" t="s">
        <v>661</v>
      </c>
      <c r="G80" s="203" t="s">
        <v>164</v>
      </c>
      <c r="H80" s="206" t="s">
        <v>36</v>
      </c>
      <c r="I80" s="204">
        <v>254221760</v>
      </c>
      <c r="J80" s="20">
        <v>51</v>
      </c>
      <c r="K80" s="50">
        <f>IFERROR(VLOOKUP(J80,'PLANO DISPONIBILIDADES 28-04-20'!$I$2:$S$870,11,0),"")</f>
        <v>254221760</v>
      </c>
      <c r="L80" s="44">
        <f>IFERROR(VLOOKUP(J80,'PLANO PREDIS EJECUCIONES'!$I$2:$V$818,2,0),"")</f>
        <v>55</v>
      </c>
      <c r="M80" s="50">
        <f>IFERROR(VLOOKUP(L80,'PLANO PREDIS EJECUCIONES'!$J$2:$U$818,12,0),"")</f>
        <v>254221760</v>
      </c>
      <c r="N80" s="50">
        <f>IFERROR(VLOOKUP(L80,'PLANO PREDIS EJECUCIONES'!$J$2:$V$818,13,0),"")</f>
        <v>254221760</v>
      </c>
      <c r="O80" s="51"/>
      <c r="P80" s="62"/>
      <c r="Q80" s="50" t="str">
        <f>IFERROR(VLOOKUP(L80,'PLANO PREDIS EJECUCIONES'!$J$2:$U$818,3,0),"")</f>
        <v>ADVANCED WEB APPLICATIONS LTDA</v>
      </c>
      <c r="R80" s="64">
        <f t="shared" si="4"/>
        <v>0</v>
      </c>
    </row>
    <row r="81" spans="1:18" ht="54" hidden="1" x14ac:dyDescent="0.3">
      <c r="A81" s="51"/>
      <c r="B81" s="201">
        <v>7508</v>
      </c>
      <c r="C81" s="201" t="s">
        <v>146</v>
      </c>
      <c r="D81" s="201" t="s">
        <v>30</v>
      </c>
      <c r="E81" s="201" t="s">
        <v>32</v>
      </c>
      <c r="F81" s="202" t="s">
        <v>395</v>
      </c>
      <c r="G81" s="203" t="s">
        <v>164</v>
      </c>
      <c r="H81" s="206" t="s">
        <v>36</v>
      </c>
      <c r="I81" s="204">
        <v>50216925</v>
      </c>
      <c r="J81" s="20">
        <v>149</v>
      </c>
      <c r="K81" s="50">
        <f>IFERROR(VLOOKUP(J81,'PLANO DISPONIBILIDADES 28-04-20'!$I$2:$S$870,11,0),"")</f>
        <v>50216925</v>
      </c>
      <c r="L81" s="44">
        <f>IFERROR(VLOOKUP(J81,'PLANO PREDIS EJECUCIONES'!$I$2:$V$818,2,0),"")</f>
        <v>131</v>
      </c>
      <c r="M81" s="50">
        <f>IFERROR(VLOOKUP(L81,'PLANO PREDIS EJECUCIONES'!$J$2:$U$818,12,0),"")</f>
        <v>50216925</v>
      </c>
      <c r="N81" s="50">
        <f>IFERROR(VLOOKUP(L81,'PLANO PREDIS EJECUCIONES'!$J$2:$V$818,13,0),"")</f>
        <v>50216925</v>
      </c>
      <c r="O81" s="51"/>
      <c r="P81" s="62"/>
      <c r="Q81" s="50" t="str">
        <f>IFERROR(VLOOKUP(L81,'PLANO PREDIS EJECUCIONES'!$J$2:$U$818,3,0),"")</f>
        <v>ZULMA ANDREA LEON NUÑEZ</v>
      </c>
      <c r="R81" s="64">
        <f t="shared" si="4"/>
        <v>0</v>
      </c>
    </row>
    <row r="82" spans="1:18" s="19" customFormat="1" ht="72" hidden="1" x14ac:dyDescent="0.3">
      <c r="A82" s="18"/>
      <c r="B82" s="208">
        <v>7509</v>
      </c>
      <c r="C82" s="208" t="s">
        <v>153</v>
      </c>
      <c r="D82" s="208" t="s">
        <v>154</v>
      </c>
      <c r="E82" s="208" t="s">
        <v>152</v>
      </c>
      <c r="F82" s="209" t="s">
        <v>730</v>
      </c>
      <c r="G82" s="210" t="s">
        <v>164</v>
      </c>
      <c r="H82" s="212" t="s">
        <v>36</v>
      </c>
      <c r="I82" s="211">
        <v>32138832</v>
      </c>
      <c r="J82" s="20">
        <v>173</v>
      </c>
      <c r="K82" s="50">
        <f>IFERROR(VLOOKUP(J82,'PLANO DISPONIBILIDADES 28-04-20'!$I$2:$S$870,11,0),"")</f>
        <v>32138832</v>
      </c>
      <c r="L82" s="44">
        <f>IFERROR(VLOOKUP(J82,'PLANO PREDIS EJECUCIONES'!$I$2:$V$818,2,0),"")</f>
        <v>156</v>
      </c>
      <c r="M82" s="50">
        <f>IFERROR(VLOOKUP(L82,'PLANO PREDIS EJECUCIONES'!$J$2:$U$818,12,0),"")</f>
        <v>32138832</v>
      </c>
      <c r="N82" s="50"/>
      <c r="O82" s="18"/>
      <c r="P82" s="61"/>
      <c r="Q82" s="50" t="str">
        <f>IFERROR(VLOOKUP(L82,'PLANO PREDIS EJECUCIONES'!$J$2:$U$818,3,0),"")</f>
        <v>SANDRA  HERRERA HERNANDEZ</v>
      </c>
      <c r="R82" s="64"/>
    </row>
    <row r="83" spans="1:18" s="19" customFormat="1" ht="72" hidden="1" x14ac:dyDescent="0.3">
      <c r="A83" s="18"/>
      <c r="B83" s="208">
        <v>7509</v>
      </c>
      <c r="C83" s="208" t="s">
        <v>153</v>
      </c>
      <c r="D83" s="208" t="s">
        <v>154</v>
      </c>
      <c r="E83" s="208" t="s">
        <v>152</v>
      </c>
      <c r="F83" s="209" t="s">
        <v>732</v>
      </c>
      <c r="G83" s="210" t="s">
        <v>164</v>
      </c>
      <c r="H83" s="212" t="s">
        <v>36</v>
      </c>
      <c r="I83" s="211">
        <v>22095447</v>
      </c>
      <c r="J83" s="20">
        <v>175</v>
      </c>
      <c r="K83" s="50">
        <f>IFERROR(VLOOKUP(J83,'PLANO DISPONIBILIDADES 28-04-20'!$I$2:$S$870,11,0),"")</f>
        <v>22095447</v>
      </c>
      <c r="L83" s="44">
        <f>IFERROR(VLOOKUP(J83,'PLANO PREDIS EJECUCIONES'!$I$2:$V$818,2,0),"")</f>
        <v>171</v>
      </c>
      <c r="M83" s="50">
        <f>IFERROR(VLOOKUP(L83,'PLANO PREDIS EJECUCIONES'!$J$2:$U$818,12,0),"")</f>
        <v>22095447</v>
      </c>
      <c r="N83" s="50"/>
      <c r="O83" s="18"/>
      <c r="P83" s="61"/>
      <c r="Q83" s="50" t="str">
        <f>IFERROR(VLOOKUP(L83,'PLANO PREDIS EJECUCIONES'!$J$2:$U$818,3,0),"")</f>
        <v>FEDERICO GUILLERMO RODRIGUEZ MELO</v>
      </c>
      <c r="R83" s="64"/>
    </row>
    <row r="84" spans="1:18" s="19" customFormat="1" ht="72" hidden="1" x14ac:dyDescent="0.3">
      <c r="A84" s="18"/>
      <c r="B84" s="208">
        <v>7509</v>
      </c>
      <c r="C84" s="208" t="s">
        <v>153</v>
      </c>
      <c r="D84" s="208" t="s">
        <v>154</v>
      </c>
      <c r="E84" s="208" t="s">
        <v>152</v>
      </c>
      <c r="F84" s="209" t="s">
        <v>767</v>
      </c>
      <c r="G84" s="210" t="s">
        <v>164</v>
      </c>
      <c r="H84" s="212" t="s">
        <v>36</v>
      </c>
      <c r="I84" s="211">
        <v>10712944</v>
      </c>
      <c r="J84" s="20">
        <v>189</v>
      </c>
      <c r="K84" s="50">
        <f>IFERROR(VLOOKUP(J84,'PLANO DISPONIBILIDADES 28-04-20'!$I$2:$S$870,11,0),"")</f>
        <v>10712944</v>
      </c>
      <c r="L84" s="44">
        <f>IFERROR(VLOOKUP(J84,'PLANO PREDIS EJECUCIONES'!$I$2:$V$818,2,0),"")</f>
        <v>174</v>
      </c>
      <c r="M84" s="50">
        <f>IFERROR(VLOOKUP(L84,'PLANO PREDIS EJECUCIONES'!$J$2:$U$818,12,0),"")</f>
        <v>10712944</v>
      </c>
      <c r="N84" s="50"/>
      <c r="O84" s="18"/>
      <c r="P84" s="61"/>
      <c r="Q84" s="50" t="str">
        <f>IFERROR(VLOOKUP(L84,'PLANO PREDIS EJECUCIONES'!$J$2:$U$818,3,0),"")</f>
        <v>Astrid Guiovanna Rojas Vargas</v>
      </c>
      <c r="R84" s="64"/>
    </row>
    <row r="85" spans="1:18" s="19" customFormat="1" ht="72" hidden="1" x14ac:dyDescent="0.3">
      <c r="A85" s="18"/>
      <c r="B85" s="208">
        <v>7509</v>
      </c>
      <c r="C85" s="208" t="s">
        <v>153</v>
      </c>
      <c r="D85" s="208" t="s">
        <v>154</v>
      </c>
      <c r="E85" s="208" t="s">
        <v>152</v>
      </c>
      <c r="F85" s="209" t="s">
        <v>731</v>
      </c>
      <c r="G85" s="210" t="s">
        <v>164</v>
      </c>
      <c r="H85" s="212" t="s">
        <v>36</v>
      </c>
      <c r="I85" s="211">
        <v>29460596</v>
      </c>
      <c r="J85" s="20">
        <v>174</v>
      </c>
      <c r="K85" s="50">
        <f>IFERROR(VLOOKUP(J85,'PLANO DISPONIBILIDADES 28-04-20'!$I$2:$S$870,11,0),"")</f>
        <v>29460596</v>
      </c>
      <c r="L85" s="44">
        <f>IFERROR(VLOOKUP(J85,'PLANO PREDIS EJECUCIONES'!$I$2:$V$818,2,0),"")</f>
        <v>157</v>
      </c>
      <c r="M85" s="50">
        <f>IFERROR(VLOOKUP(L85,'PLANO PREDIS EJECUCIONES'!$J$2:$U$818,12,0),"")</f>
        <v>29460596</v>
      </c>
      <c r="N85" s="50"/>
      <c r="O85" s="18"/>
      <c r="P85" s="61"/>
      <c r="Q85" s="50" t="str">
        <f>IFERROR(VLOOKUP(L85,'PLANO PREDIS EJECUCIONES'!$J$2:$U$818,3,0),"")</f>
        <v>PEDRO PABLO BELTRAN</v>
      </c>
      <c r="R85" s="64"/>
    </row>
    <row r="86" spans="1:18" s="19" customFormat="1" ht="98.25" hidden="1" customHeight="1" x14ac:dyDescent="0.3">
      <c r="A86" s="18"/>
      <c r="B86" s="208">
        <v>7509</v>
      </c>
      <c r="C86" s="208" t="s">
        <v>153</v>
      </c>
      <c r="D86" s="208" t="s">
        <v>154</v>
      </c>
      <c r="E86" s="208" t="s">
        <v>152</v>
      </c>
      <c r="F86" s="209" t="s">
        <v>874</v>
      </c>
      <c r="G86" s="210"/>
      <c r="H86" s="211"/>
      <c r="I86" s="211">
        <v>779359260</v>
      </c>
      <c r="J86" s="20">
        <v>232</v>
      </c>
      <c r="K86" s="50">
        <f>IFERROR(VLOOKUP(J86,'PLANO DISPONIBILIDADES 28-04-20'!$I$2:$S$870,11,0),"")</f>
        <v>779359260</v>
      </c>
      <c r="L86" s="44">
        <f>IFERROR(VLOOKUP(J86,'PLANO PREDIS EJECUCIONES'!$I$2:$V$818,2,0),"")</f>
        <v>218</v>
      </c>
      <c r="M86" s="50">
        <f>IFERROR(VLOOKUP(L86,'PLANO PREDIS EJECUCIONES'!$J$2:$U$818,12,0),"")</f>
        <v>779359260</v>
      </c>
      <c r="N86" s="50">
        <f>IFERROR(VLOOKUP(L86,'PLANO PREDIS EJECUCIONES'!$J$2:$V$818,13,0),"")</f>
        <v>0</v>
      </c>
      <c r="O86" s="18"/>
      <c r="P86" s="61"/>
      <c r="Q86" s="50" t="str">
        <f>IFERROR(VLOOKUP(L86,'PLANO PREDIS EJECUCIONES'!$J$2:$U$818,3,0),"")</f>
        <v>ARCHIVO GENERAL DE LA NACION</v>
      </c>
      <c r="R86" s="64"/>
    </row>
    <row r="87" spans="1:18" s="19" customFormat="1" ht="72" hidden="1" x14ac:dyDescent="0.3">
      <c r="A87" s="18"/>
      <c r="B87" s="208">
        <v>7509</v>
      </c>
      <c r="C87" s="208" t="s">
        <v>150</v>
      </c>
      <c r="D87" s="208" t="s">
        <v>151</v>
      </c>
      <c r="E87" s="208" t="s">
        <v>152</v>
      </c>
      <c r="F87" s="209" t="s">
        <v>683</v>
      </c>
      <c r="G87" s="210" t="s">
        <v>231</v>
      </c>
      <c r="H87" s="211" t="s">
        <v>233</v>
      </c>
      <c r="I87" s="211">
        <v>250000000</v>
      </c>
      <c r="J87" s="20">
        <v>153</v>
      </c>
      <c r="K87" s="50">
        <f>IFERROR(VLOOKUP(J87,'PLANO DISPONIBILIDADES 28-04-20'!$I$2:$S$870,11,0),"")</f>
        <v>219088421</v>
      </c>
      <c r="L87" s="44">
        <f>IFERROR(VLOOKUP(J87,'PLANO PREDIS EJECUCIONES'!$I$2:$V$818,2,0),"")</f>
        <v>177</v>
      </c>
      <c r="M87" s="50">
        <f>IFERROR(VLOOKUP(L87,'PLANO PREDIS EJECUCIONES'!$J$2:$U$818,12,0),"")</f>
        <v>219088421</v>
      </c>
      <c r="N87" s="50">
        <f>IFERROR(VLOOKUP(L87,'PLANO PREDIS EJECUCIONES'!$J$2:$V$818,13,0),"")</f>
        <v>219088421</v>
      </c>
      <c r="O87" s="18"/>
      <c r="P87" s="61"/>
      <c r="Q87" s="50" t="str">
        <f>IFERROR(VLOOKUP(L87,'PLANO PREDIS EJECUCIONES'!$J$2:$U$818,3,0),"")</f>
        <v>DISTRIBUIDORA NISSAN S.A.</v>
      </c>
      <c r="R87" s="64"/>
    </row>
    <row r="88" spans="1:18" s="19" customFormat="1" ht="54" hidden="1" x14ac:dyDescent="0.3">
      <c r="A88" s="18"/>
      <c r="B88" s="208">
        <v>7509</v>
      </c>
      <c r="C88" s="208" t="s">
        <v>150</v>
      </c>
      <c r="D88" s="208" t="s">
        <v>151</v>
      </c>
      <c r="E88" s="208" t="s">
        <v>152</v>
      </c>
      <c r="F88" s="209" t="s">
        <v>733</v>
      </c>
      <c r="G88" s="210" t="s">
        <v>164</v>
      </c>
      <c r="H88" s="212" t="s">
        <v>155</v>
      </c>
      <c r="I88" s="211">
        <v>21425888</v>
      </c>
      <c r="J88" s="20">
        <v>176</v>
      </c>
      <c r="K88" s="50">
        <f>IFERROR(VLOOKUP(J88,'PLANO DISPONIBILIDADES 28-04-20'!$I$2:$S$870,11,0),"")</f>
        <v>21425888</v>
      </c>
      <c r="L88" s="44">
        <f>IFERROR(VLOOKUP(J88,'PLANO PREDIS EJECUCIONES'!$I$2:$V$818,2,0),"")</f>
        <v>163</v>
      </c>
      <c r="M88" s="50">
        <f>IFERROR(VLOOKUP(L88,'PLANO PREDIS EJECUCIONES'!$J$2:$U$818,12,0),"")</f>
        <v>21425888</v>
      </c>
      <c r="N88" s="50">
        <f>IFERROR(VLOOKUP(L88,'PLANO PREDIS EJECUCIONES'!$J$2:$V$818,13,0),"")</f>
        <v>12676984</v>
      </c>
      <c r="O88" s="51"/>
      <c r="P88" s="62"/>
      <c r="Q88" s="50" t="str">
        <f>IFERROR(VLOOKUP(L88,'PLANO PREDIS EJECUCIONES'!$J$2:$U$818,3,0),"")</f>
        <v>CARLOS MAURICIO NOVA GARCIA</v>
      </c>
      <c r="R88" s="64"/>
    </row>
    <row r="89" spans="1:18" s="19" customFormat="1" ht="72" hidden="1" x14ac:dyDescent="0.3">
      <c r="A89" s="18"/>
      <c r="B89" s="208">
        <v>7509</v>
      </c>
      <c r="C89" s="208" t="s">
        <v>153</v>
      </c>
      <c r="D89" s="208" t="s">
        <v>154</v>
      </c>
      <c r="E89" s="208" t="s">
        <v>152</v>
      </c>
      <c r="F89" s="209" t="s">
        <v>662</v>
      </c>
      <c r="G89" s="210" t="s">
        <v>164</v>
      </c>
      <c r="H89" s="212" t="s">
        <v>36</v>
      </c>
      <c r="I89" s="211">
        <v>58586413</v>
      </c>
      <c r="J89" s="20">
        <v>96</v>
      </c>
      <c r="K89" s="50">
        <f>IFERROR(VLOOKUP(J89,'PLANO DISPONIBILIDADES 28-04-20'!$I$2:$S$870,11,0),"")</f>
        <v>58586413</v>
      </c>
      <c r="L89" s="44">
        <f>IFERROR(VLOOKUP(J89,'PLANO PREDIS EJECUCIONES'!$I$2:$V$818,2,0),"")</f>
        <v>75</v>
      </c>
      <c r="M89" s="50">
        <f>IFERROR(VLOOKUP(L89,'PLANO PREDIS EJECUCIONES'!$J$2:$U$818,12,0),"")</f>
        <v>58586413</v>
      </c>
      <c r="N89" s="50">
        <f>IFERROR(VLOOKUP(L89,'PLANO PREDIS EJECUCIONES'!$J$2:$V$818,13,0),"")</f>
        <v>58586413</v>
      </c>
      <c r="O89" s="51"/>
      <c r="P89" s="62"/>
      <c r="Q89" s="50" t="str">
        <f>IFERROR(VLOOKUP(L89,'PLANO PREDIS EJECUCIONES'!$J$2:$U$818,3,0),"")</f>
        <v>JOSE VICENTE CASANOVA ROA</v>
      </c>
      <c r="R89" s="64"/>
    </row>
    <row r="90" spans="1:18" ht="72" hidden="1" x14ac:dyDescent="0.3">
      <c r="B90" s="208">
        <v>7509</v>
      </c>
      <c r="C90" s="208" t="s">
        <v>153</v>
      </c>
      <c r="D90" s="208" t="s">
        <v>154</v>
      </c>
      <c r="E90" s="208" t="s">
        <v>152</v>
      </c>
      <c r="F90" s="209" t="s">
        <v>406</v>
      </c>
      <c r="G90" s="210" t="s">
        <v>164</v>
      </c>
      <c r="H90" s="212" t="s">
        <v>36</v>
      </c>
      <c r="I90" s="211">
        <v>39503981</v>
      </c>
      <c r="J90" s="20">
        <v>97</v>
      </c>
      <c r="K90" s="50">
        <f>IFERROR(VLOOKUP(J90,'PLANO DISPONIBILIDADES 28-04-20'!$I$2:$S$870,11,0),"")</f>
        <v>39503981</v>
      </c>
      <c r="L90" s="44">
        <f>IFERROR(VLOOKUP(J90,'PLANO PREDIS EJECUCIONES'!$I$2:$V$818,2,0),"")</f>
        <v>77</v>
      </c>
      <c r="M90" s="50">
        <f>IFERROR(VLOOKUP(L90,'PLANO PREDIS EJECUCIONES'!$J$2:$U$818,12,0),"")</f>
        <v>39503981</v>
      </c>
      <c r="N90" s="50">
        <f>IFERROR(VLOOKUP(L90,'PLANO PREDIS EJECUCIONES'!$J$2:$V$818,13,0),"")</f>
        <v>39503981</v>
      </c>
      <c r="O90" s="51"/>
      <c r="P90" s="62"/>
      <c r="Q90" s="50" t="str">
        <f>IFERROR(VLOOKUP(L90,'PLANO PREDIS EJECUCIONES'!$J$2:$U$818,3,0),"")</f>
        <v>EDGAR MAURICIO GONZALEZ CARANTON</v>
      </c>
    </row>
    <row r="91" spans="1:18" ht="72" hidden="1" x14ac:dyDescent="0.3">
      <c r="B91" s="208">
        <v>7509</v>
      </c>
      <c r="C91" s="208" t="s">
        <v>153</v>
      </c>
      <c r="D91" s="208" t="s">
        <v>154</v>
      </c>
      <c r="E91" s="208" t="s">
        <v>152</v>
      </c>
      <c r="F91" s="209" t="s">
        <v>897</v>
      </c>
      <c r="G91" s="210"/>
      <c r="H91" s="212"/>
      <c r="I91" s="211">
        <f>318720737+132000</f>
        <v>318852737</v>
      </c>
      <c r="J91" s="20"/>
      <c r="K91" s="50"/>
      <c r="L91" s="44"/>
      <c r="M91" s="50"/>
      <c r="N91" s="51"/>
      <c r="O91" s="62"/>
      <c r="P91" s="50"/>
      <c r="Q91" s="50"/>
    </row>
    <row r="92" spans="1:18" ht="103.5" hidden="1" customHeight="1" x14ac:dyDescent="0.3">
      <c r="B92" s="208">
        <v>7509</v>
      </c>
      <c r="C92" s="208" t="s">
        <v>153</v>
      </c>
      <c r="D92" s="208" t="s">
        <v>154</v>
      </c>
      <c r="E92" s="208" t="s">
        <v>152</v>
      </c>
      <c r="F92" s="209" t="s">
        <v>408</v>
      </c>
      <c r="G92" s="210" t="s">
        <v>164</v>
      </c>
      <c r="H92" s="213" t="s">
        <v>80</v>
      </c>
      <c r="I92" s="211">
        <v>21202702</v>
      </c>
      <c r="J92" s="20">
        <v>106</v>
      </c>
      <c r="K92" s="50">
        <f>IFERROR(VLOOKUP(J92,'PLANO DISPONIBILIDADES 28-04-20'!$I$2:$S$870,11,0),"")</f>
        <v>21202702</v>
      </c>
      <c r="L92" s="44">
        <f>IFERROR(VLOOKUP(J92,'PLANO PREDIS EJECUCIONES'!$I$2:$V$818,2,0),"")</f>
        <v>76</v>
      </c>
      <c r="M92" s="50">
        <f>IFERROR(VLOOKUP(L92,'PLANO PREDIS EJECUCIONES'!$J$2:$U$818,12,0),"")</f>
        <v>21202702</v>
      </c>
      <c r="N92" s="50">
        <f>IFERROR(VLOOKUP(L92,'PLANO PREDIS EJECUCIONES'!$J$2:$V$818,13,0),"")</f>
        <v>21202702</v>
      </c>
      <c r="O92" s="51"/>
      <c r="P92" s="62"/>
      <c r="Q92" s="50" t="str">
        <f>IFERROR(VLOOKUP(L92,'PLANO PREDIS EJECUCIONES'!$J$2:$U$818,3,0),"")</f>
        <v>CARLOS ANDRES MENDOZA PUERTO</v>
      </c>
    </row>
    <row r="93" spans="1:18" hidden="1" x14ac:dyDescent="0.25">
      <c r="J93" s="21"/>
      <c r="K93" s="21"/>
      <c r="L93" s="21"/>
      <c r="P93" s="24"/>
    </row>
    <row r="94" spans="1:18" hidden="1" x14ac:dyDescent="0.25">
      <c r="P94" s="24"/>
    </row>
    <row r="95" spans="1:18" hidden="1" x14ac:dyDescent="0.25">
      <c r="P95" s="24"/>
    </row>
    <row r="96" spans="1:18" x14ac:dyDescent="0.25">
      <c r="M96" s="17"/>
      <c r="P96" s="24"/>
    </row>
    <row r="97" spans="8:16" x14ac:dyDescent="0.25">
      <c r="I97" s="329"/>
      <c r="P97" s="24"/>
    </row>
    <row r="98" spans="8:16" x14ac:dyDescent="0.25">
      <c r="J98" s="25"/>
      <c r="P98" s="24"/>
    </row>
    <row r="99" spans="8:16" x14ac:dyDescent="0.25">
      <c r="L99" s="46"/>
      <c r="N99" s="17"/>
      <c r="O99" s="23"/>
      <c r="P99" s="25"/>
    </row>
    <row r="100" spans="8:16" x14ac:dyDescent="0.25">
      <c r="I100" s="375"/>
      <c r="L100" s="46"/>
      <c r="N100" s="17"/>
      <c r="O100" s="23"/>
      <c r="P100" s="25"/>
    </row>
    <row r="101" spans="8:16" x14ac:dyDescent="0.25">
      <c r="L101" s="46"/>
      <c r="N101" s="17"/>
      <c r="O101" s="23"/>
      <c r="P101" s="25"/>
    </row>
    <row r="102" spans="8:16" x14ac:dyDescent="0.25">
      <c r="I102" s="331"/>
      <c r="L102" s="46"/>
      <c r="N102" s="17"/>
      <c r="O102" s="23"/>
      <c r="P102" s="25"/>
    </row>
    <row r="103" spans="8:16" x14ac:dyDescent="0.25">
      <c r="L103" s="46"/>
      <c r="N103" s="17"/>
      <c r="O103" s="23"/>
      <c r="P103" s="25"/>
    </row>
    <row r="104" spans="8:16" x14ac:dyDescent="0.25">
      <c r="H104" s="374"/>
      <c r="L104" s="46"/>
      <c r="N104" s="17"/>
      <c r="O104" s="23"/>
      <c r="P104" s="25"/>
    </row>
    <row r="105" spans="8:16" x14ac:dyDescent="0.25">
      <c r="L105" s="46"/>
      <c r="N105" s="17"/>
      <c r="O105" s="23"/>
      <c r="P105" s="25"/>
    </row>
    <row r="106" spans="8:16" x14ac:dyDescent="0.25">
      <c r="L106" s="46"/>
      <c r="N106" s="17"/>
      <c r="O106" s="23"/>
      <c r="P106" s="25"/>
    </row>
    <row r="107" spans="8:16" x14ac:dyDescent="0.25">
      <c r="L107" s="46"/>
      <c r="N107" s="17"/>
      <c r="O107" s="23"/>
      <c r="P107" s="25"/>
    </row>
    <row r="108" spans="8:16" x14ac:dyDescent="0.25">
      <c r="L108" s="46"/>
      <c r="N108" s="17"/>
      <c r="O108" s="23"/>
      <c r="P108" s="25"/>
    </row>
    <row r="109" spans="8:16" x14ac:dyDescent="0.25">
      <c r="L109" s="46"/>
      <c r="N109" s="23">
        <f>M108-66000000-17000000</f>
        <v>-83000000</v>
      </c>
      <c r="O109" s="23"/>
      <c r="P109" s="25"/>
    </row>
    <row r="110" spans="8:16" x14ac:dyDescent="0.25">
      <c r="L110" s="46"/>
      <c r="N110" s="17" t="e">
        <f>N109/M108</f>
        <v>#DIV/0!</v>
      </c>
      <c r="O110" s="23"/>
      <c r="P110" s="25"/>
    </row>
    <row r="111" spans="8:16" x14ac:dyDescent="0.25">
      <c r="L111" s="46"/>
      <c r="N111" s="17"/>
      <c r="O111" s="23"/>
      <c r="P111" s="25"/>
    </row>
    <row r="112" spans="8:16" x14ac:dyDescent="0.25">
      <c r="L112" s="46"/>
      <c r="N112" s="17"/>
      <c r="O112" s="23"/>
      <c r="P112" s="25"/>
    </row>
    <row r="113" spans="12:16" x14ac:dyDescent="0.25">
      <c r="L113" s="46"/>
      <c r="N113" s="17"/>
      <c r="O113" s="23"/>
      <c r="P113" s="25"/>
    </row>
    <row r="114" spans="12:16" x14ac:dyDescent="0.25">
      <c r="L114" s="46"/>
      <c r="N114" s="17"/>
      <c r="O114" s="23"/>
      <c r="P114" s="25"/>
    </row>
    <row r="115" spans="12:16" x14ac:dyDescent="0.25">
      <c r="L115" s="46"/>
      <c r="N115" s="17"/>
      <c r="O115" s="23"/>
      <c r="P115" s="25"/>
    </row>
    <row r="116" spans="12:16" x14ac:dyDescent="0.25">
      <c r="L116" s="46"/>
      <c r="N116" s="17"/>
      <c r="O116" s="23"/>
      <c r="P116" s="25"/>
    </row>
    <row r="117" spans="12:16" x14ac:dyDescent="0.25">
      <c r="L117" s="46"/>
      <c r="N117" s="17"/>
      <c r="O117" s="23"/>
      <c r="P117" s="25"/>
    </row>
    <row r="118" spans="12:16" x14ac:dyDescent="0.25">
      <c r="L118" s="46"/>
      <c r="N118" s="17"/>
      <c r="O118" s="23"/>
      <c r="P118" s="25"/>
    </row>
    <row r="119" spans="12:16" x14ac:dyDescent="0.25">
      <c r="L119" s="46"/>
      <c r="N119" s="17"/>
      <c r="O119" s="23"/>
      <c r="P119" s="25"/>
    </row>
    <row r="120" spans="12:16" x14ac:dyDescent="0.25">
      <c r="L120" s="46"/>
      <c r="N120" s="17"/>
      <c r="O120" s="23"/>
      <c r="P120" s="25"/>
    </row>
    <row r="121" spans="12:16" x14ac:dyDescent="0.25">
      <c r="L121" s="46"/>
      <c r="N121" s="17"/>
      <c r="O121" s="23"/>
      <c r="P121" s="25"/>
    </row>
    <row r="122" spans="12:16" x14ac:dyDescent="0.25">
      <c r="L122" s="46"/>
      <c r="N122" s="17"/>
      <c r="O122" s="23"/>
      <c r="P122" s="25"/>
    </row>
    <row r="123" spans="12:16" x14ac:dyDescent="0.25">
      <c r="L123" s="46"/>
      <c r="N123" s="17"/>
      <c r="O123" s="23"/>
      <c r="P123" s="25"/>
    </row>
    <row r="124" spans="12:16" x14ac:dyDescent="0.25">
      <c r="L124" s="46"/>
      <c r="N124" s="17"/>
      <c r="O124" s="23"/>
      <c r="P124" s="25"/>
    </row>
    <row r="125" spans="12:16" x14ac:dyDescent="0.25">
      <c r="L125" s="46"/>
      <c r="N125" s="17"/>
      <c r="O125" s="23"/>
      <c r="P125" s="25"/>
    </row>
    <row r="126" spans="12:16" x14ac:dyDescent="0.25">
      <c r="L126" s="46"/>
      <c r="N126" s="17"/>
      <c r="O126" s="23"/>
      <c r="P126" s="25"/>
    </row>
    <row r="127" spans="12:16" x14ac:dyDescent="0.25">
      <c r="L127" s="46"/>
      <c r="N127" s="17"/>
      <c r="O127" s="23"/>
      <c r="P127" s="25"/>
    </row>
    <row r="128" spans="12:16" x14ac:dyDescent="0.25">
      <c r="L128" s="46"/>
      <c r="N128" s="17"/>
      <c r="O128" s="23"/>
      <c r="P128" s="25"/>
    </row>
    <row r="129" spans="12:16" x14ac:dyDescent="0.25">
      <c r="L129" s="46"/>
      <c r="N129" s="17"/>
      <c r="O129" s="23"/>
      <c r="P129" s="25"/>
    </row>
    <row r="130" spans="12:16" x14ac:dyDescent="0.25">
      <c r="L130" s="46"/>
      <c r="N130" s="17"/>
      <c r="O130" s="23"/>
      <c r="P130" s="25"/>
    </row>
    <row r="131" spans="12:16" x14ac:dyDescent="0.25">
      <c r="L131" s="46"/>
      <c r="N131" s="17"/>
      <c r="O131" s="23"/>
      <c r="P131" s="25"/>
    </row>
    <row r="132" spans="12:16" x14ac:dyDescent="0.25">
      <c r="L132" s="46"/>
      <c r="N132" s="17"/>
      <c r="O132" s="23"/>
      <c r="P132" s="25"/>
    </row>
    <row r="133" spans="12:16" x14ac:dyDescent="0.25">
      <c r="L133" s="46"/>
      <c r="N133" s="17"/>
      <c r="O133" s="23"/>
      <c r="P133" s="25"/>
    </row>
    <row r="134" spans="12:16" x14ac:dyDescent="0.25">
      <c r="L134" s="46"/>
      <c r="N134" s="17"/>
      <c r="O134" s="23"/>
      <c r="P134" s="25"/>
    </row>
    <row r="135" spans="12:16" x14ac:dyDescent="0.25">
      <c r="L135" s="46"/>
      <c r="N135" s="17"/>
      <c r="O135" s="23"/>
      <c r="P135" s="25"/>
    </row>
    <row r="136" spans="12:16" x14ac:dyDescent="0.25">
      <c r="L136" s="46"/>
      <c r="N136" s="17"/>
      <c r="O136" s="23"/>
      <c r="P136" s="25"/>
    </row>
    <row r="137" spans="12:16" x14ac:dyDescent="0.25">
      <c r="L137" s="46"/>
      <c r="N137" s="17"/>
      <c r="O137" s="23"/>
      <c r="P137" s="25"/>
    </row>
    <row r="138" spans="12:16" x14ac:dyDescent="0.25">
      <c r="L138" s="46"/>
      <c r="N138" s="17"/>
      <c r="O138" s="23"/>
      <c r="P138" s="25"/>
    </row>
    <row r="139" spans="12:16" x14ac:dyDescent="0.25">
      <c r="L139" s="46"/>
      <c r="N139" s="17"/>
      <c r="O139" s="23"/>
      <c r="P139" s="25"/>
    </row>
    <row r="140" spans="12:16" x14ac:dyDescent="0.25">
      <c r="L140" s="46"/>
      <c r="N140" s="17"/>
      <c r="O140" s="23"/>
      <c r="P140" s="25"/>
    </row>
    <row r="141" spans="12:16" x14ac:dyDescent="0.25">
      <c r="L141" s="46"/>
      <c r="N141" s="17"/>
      <c r="O141" s="23"/>
      <c r="P141" s="25"/>
    </row>
    <row r="142" spans="12:16" x14ac:dyDescent="0.25">
      <c r="L142" s="46"/>
      <c r="N142" s="17"/>
      <c r="O142" s="23"/>
      <c r="P142" s="25"/>
    </row>
    <row r="143" spans="12:16" x14ac:dyDescent="0.25">
      <c r="L143" s="46"/>
      <c r="N143" s="17"/>
      <c r="O143" s="23"/>
      <c r="P143" s="25"/>
    </row>
    <row r="144" spans="12:16" x14ac:dyDescent="0.25">
      <c r="L144" s="46"/>
      <c r="N144" s="17"/>
      <c r="O144" s="23"/>
      <c r="P144" s="25"/>
    </row>
    <row r="145" spans="12:16" x14ac:dyDescent="0.25">
      <c r="L145" s="46"/>
      <c r="N145" s="17"/>
      <c r="O145" s="23"/>
      <c r="P145" s="25"/>
    </row>
    <row r="146" spans="12:16" x14ac:dyDescent="0.25">
      <c r="L146" s="46"/>
      <c r="N146" s="17"/>
      <c r="O146" s="23"/>
      <c r="P146" s="25"/>
    </row>
    <row r="147" spans="12:16" x14ac:dyDescent="0.25">
      <c r="L147" s="46"/>
      <c r="N147" s="17"/>
      <c r="O147" s="23"/>
      <c r="P147" s="25"/>
    </row>
    <row r="148" spans="12:16" x14ac:dyDescent="0.25">
      <c r="L148" s="46"/>
      <c r="N148" s="17"/>
      <c r="O148" s="23"/>
      <c r="P148" s="25"/>
    </row>
    <row r="149" spans="12:16" x14ac:dyDescent="0.25">
      <c r="L149" s="46"/>
      <c r="N149" s="17"/>
      <c r="O149" s="23"/>
      <c r="P149" s="25"/>
    </row>
    <row r="150" spans="12:16" x14ac:dyDescent="0.25">
      <c r="L150" s="46"/>
      <c r="N150" s="17"/>
      <c r="O150" s="23"/>
      <c r="P150" s="25"/>
    </row>
    <row r="151" spans="12:16" x14ac:dyDescent="0.25">
      <c r="L151" s="46"/>
      <c r="N151" s="17"/>
      <c r="O151" s="23"/>
      <c r="P151" s="25"/>
    </row>
    <row r="152" spans="12:16" x14ac:dyDescent="0.25">
      <c r="L152" s="46"/>
      <c r="N152" s="17"/>
      <c r="O152" s="23"/>
      <c r="P152" s="25"/>
    </row>
    <row r="153" spans="12:16" x14ac:dyDescent="0.25">
      <c r="L153" s="46"/>
      <c r="N153" s="17"/>
      <c r="O153" s="23"/>
      <c r="P153" s="25"/>
    </row>
    <row r="154" spans="12:16" x14ac:dyDescent="0.25">
      <c r="L154" s="46"/>
      <c r="N154" s="17"/>
      <c r="O154" s="23"/>
      <c r="P154" s="25"/>
    </row>
    <row r="155" spans="12:16" x14ac:dyDescent="0.25">
      <c r="L155" s="46"/>
      <c r="N155" s="17"/>
      <c r="O155" s="23"/>
      <c r="P155" s="25"/>
    </row>
    <row r="156" spans="12:16" x14ac:dyDescent="0.25">
      <c r="P156" s="24"/>
    </row>
    <row r="157" spans="12:16" x14ac:dyDescent="0.25">
      <c r="P157" s="24"/>
    </row>
    <row r="158" spans="12:16" x14ac:dyDescent="0.25">
      <c r="P158" s="24"/>
    </row>
    <row r="159" spans="12:16" x14ac:dyDescent="0.25">
      <c r="P159" s="24"/>
    </row>
    <row r="160" spans="12:16" x14ac:dyDescent="0.25">
      <c r="P160" s="24"/>
    </row>
    <row r="161" spans="16:16" x14ac:dyDescent="0.25">
      <c r="P161" s="24"/>
    </row>
    <row r="162" spans="16:16" x14ac:dyDescent="0.25">
      <c r="P162" s="24"/>
    </row>
    <row r="163" spans="16:16" x14ac:dyDescent="0.25">
      <c r="P163" s="24"/>
    </row>
    <row r="164" spans="16:16" x14ac:dyDescent="0.25">
      <c r="P164" s="24"/>
    </row>
    <row r="165" spans="16:16" x14ac:dyDescent="0.25">
      <c r="P165" s="24"/>
    </row>
    <row r="166" spans="16:16" x14ac:dyDescent="0.25">
      <c r="P166" s="24"/>
    </row>
    <row r="167" spans="16:16" x14ac:dyDescent="0.25">
      <c r="P167" s="24"/>
    </row>
    <row r="168" spans="16:16" x14ac:dyDescent="0.25">
      <c r="P168" s="24"/>
    </row>
    <row r="169" spans="16:16" x14ac:dyDescent="0.25">
      <c r="P169" s="24"/>
    </row>
    <row r="170" spans="16:16" x14ac:dyDescent="0.25">
      <c r="P170" s="24"/>
    </row>
    <row r="171" spans="16:16" x14ac:dyDescent="0.25">
      <c r="P171" s="24"/>
    </row>
    <row r="172" spans="16:16" x14ac:dyDescent="0.25">
      <c r="P172" s="24"/>
    </row>
    <row r="173" spans="16:16" x14ac:dyDescent="0.25">
      <c r="P173" s="24"/>
    </row>
    <row r="174" spans="16:16" x14ac:dyDescent="0.25">
      <c r="P174" s="24"/>
    </row>
    <row r="175" spans="16:16" x14ac:dyDescent="0.25">
      <c r="P175" s="24"/>
    </row>
    <row r="176" spans="16:16" x14ac:dyDescent="0.25">
      <c r="P176" s="24"/>
    </row>
    <row r="177" spans="16:16" x14ac:dyDescent="0.25">
      <c r="P177" s="24"/>
    </row>
    <row r="178" spans="16:16" x14ac:dyDescent="0.25">
      <c r="P178" s="24"/>
    </row>
    <row r="179" spans="16:16" x14ac:dyDescent="0.25">
      <c r="P179" s="24"/>
    </row>
    <row r="180" spans="16:16" x14ac:dyDescent="0.25">
      <c r="P180" s="24"/>
    </row>
    <row r="181" spans="16:16" x14ac:dyDescent="0.25">
      <c r="P181" s="24"/>
    </row>
    <row r="182" spans="16:16" x14ac:dyDescent="0.25">
      <c r="P182" s="24"/>
    </row>
    <row r="183" spans="16:16" x14ac:dyDescent="0.25">
      <c r="P183" s="24"/>
    </row>
    <row r="184" spans="16:16" x14ac:dyDescent="0.25">
      <c r="P184" s="24"/>
    </row>
    <row r="185" spans="16:16" x14ac:dyDescent="0.25">
      <c r="P185" s="24"/>
    </row>
    <row r="186" spans="16:16" x14ac:dyDescent="0.25">
      <c r="P186" s="24"/>
    </row>
    <row r="187" spans="16:16" x14ac:dyDescent="0.25">
      <c r="P187" s="24"/>
    </row>
    <row r="188" spans="16:16" x14ac:dyDescent="0.25">
      <c r="P188" s="24"/>
    </row>
    <row r="189" spans="16:16" x14ac:dyDescent="0.25">
      <c r="P189" s="24"/>
    </row>
    <row r="190" spans="16:16" x14ac:dyDescent="0.25">
      <c r="P190" s="24"/>
    </row>
    <row r="191" spans="16:16" x14ac:dyDescent="0.25">
      <c r="P191" s="24"/>
    </row>
    <row r="192" spans="16:16" x14ac:dyDescent="0.25">
      <c r="P192" s="24"/>
    </row>
    <row r="193" spans="16:16" x14ac:dyDescent="0.25">
      <c r="P193" s="24"/>
    </row>
    <row r="194" spans="16:16" x14ac:dyDescent="0.25">
      <c r="P194" s="24"/>
    </row>
    <row r="195" spans="16:16" x14ac:dyDescent="0.25">
      <c r="P195" s="24"/>
    </row>
    <row r="196" spans="16:16" x14ac:dyDescent="0.25">
      <c r="P196" s="24"/>
    </row>
    <row r="197" spans="16:16" x14ac:dyDescent="0.25">
      <c r="P197" s="24"/>
    </row>
    <row r="198" spans="16:16" x14ac:dyDescent="0.25">
      <c r="P198" s="24"/>
    </row>
    <row r="199" spans="16:16" x14ac:dyDescent="0.25">
      <c r="P199" s="24"/>
    </row>
    <row r="200" spans="16:16" x14ac:dyDescent="0.25">
      <c r="P200" s="24"/>
    </row>
    <row r="201" spans="16:16" x14ac:dyDescent="0.25">
      <c r="P201" s="24"/>
    </row>
    <row r="202" spans="16:16" x14ac:dyDescent="0.25">
      <c r="P202" s="24"/>
    </row>
    <row r="203" spans="16:16" x14ac:dyDescent="0.25">
      <c r="P203" s="24"/>
    </row>
    <row r="204" spans="16:16" x14ac:dyDescent="0.25">
      <c r="P204" s="24"/>
    </row>
    <row r="205" spans="16:16" x14ac:dyDescent="0.25">
      <c r="P205" s="24"/>
    </row>
    <row r="206" spans="16:16" x14ac:dyDescent="0.25">
      <c r="P206" s="24"/>
    </row>
    <row r="207" spans="16:16" x14ac:dyDescent="0.25">
      <c r="P207" s="24"/>
    </row>
    <row r="208" spans="16:16" x14ac:dyDescent="0.25">
      <c r="P208" s="24"/>
    </row>
    <row r="209" spans="1:18" x14ac:dyDescent="0.25">
      <c r="P209" s="24"/>
    </row>
    <row r="210" spans="1:18" x14ac:dyDescent="0.25">
      <c r="P210" s="24"/>
    </row>
    <row r="211" spans="1:18" s="15" customFormat="1" x14ac:dyDescent="0.25">
      <c r="E211" s="214"/>
      <c r="I211" s="215" t="s">
        <v>99</v>
      </c>
      <c r="J211" s="214"/>
      <c r="L211" s="216"/>
      <c r="M211" s="215"/>
      <c r="N211" s="215"/>
      <c r="P211" s="217"/>
      <c r="Q211" s="218"/>
      <c r="R211" s="218"/>
    </row>
    <row r="212" spans="1:18" x14ac:dyDescent="0.25">
      <c r="P212" s="24"/>
    </row>
    <row r="213" spans="1:18" x14ac:dyDescent="0.25">
      <c r="P213" s="24"/>
    </row>
    <row r="214" spans="1:18" x14ac:dyDescent="0.25">
      <c r="P214" s="24"/>
    </row>
    <row r="215" spans="1:18" ht="75" x14ac:dyDescent="0.25">
      <c r="A215" s="17" t="s">
        <v>76</v>
      </c>
      <c r="B215" s="17">
        <v>3311507437508</v>
      </c>
      <c r="C215" s="17" t="s">
        <v>29</v>
      </c>
      <c r="D215" s="17" t="s">
        <v>31</v>
      </c>
      <c r="E215" s="22" t="s">
        <v>32</v>
      </c>
      <c r="F215" s="17" t="s">
        <v>72</v>
      </c>
      <c r="G215" s="17" t="s">
        <v>36</v>
      </c>
      <c r="H215" s="17" t="s">
        <v>52</v>
      </c>
      <c r="I215" s="21">
        <v>200000000</v>
      </c>
      <c r="J215" s="22">
        <v>128</v>
      </c>
      <c r="K215" s="17">
        <v>200000000</v>
      </c>
      <c r="L215" s="45" t="s">
        <v>98</v>
      </c>
      <c r="M215" s="21" t="s">
        <v>98</v>
      </c>
      <c r="N215" s="21" t="s">
        <v>98</v>
      </c>
      <c r="O215" s="17" t="s">
        <v>77</v>
      </c>
      <c r="P215" s="24"/>
    </row>
    <row r="216" spans="1:18" x14ac:dyDescent="0.25">
      <c r="P216" s="24"/>
    </row>
    <row r="315" spans="5:18" s="15" customFormat="1" x14ac:dyDescent="0.25">
      <c r="E315" s="214"/>
      <c r="I315" s="215" t="s">
        <v>100</v>
      </c>
      <c r="J315" s="214"/>
      <c r="L315" s="216"/>
      <c r="M315" s="215"/>
      <c r="N315" s="215"/>
      <c r="P315" s="217"/>
      <c r="Q315" s="218"/>
      <c r="R315" s="218"/>
    </row>
  </sheetData>
  <autoFilter ref="A2:S95">
    <filterColumn colId="2">
      <filters>
        <filter val="Mantener el 82% de eficiencia fiscal para la defensa judicial en el Distrito Capital"/>
      </filters>
    </filterColumn>
  </autoFilter>
  <sortState ref="A3:Q71">
    <sortCondition descending="1" ref="I3:I71"/>
  </sortState>
  <mergeCells count="1">
    <mergeCell ref="A1:N1"/>
  </mergeCells>
  <dataValidations count="2">
    <dataValidation type="list" allowBlank="1" showInputMessage="1" showErrorMessage="1" sqref="H58:H61">
      <formula1>#REF!</formula1>
    </dataValidation>
    <dataValidation type="list" allowBlank="1" showInputMessage="1" showErrorMessage="1" sqref="G3:G92">
      <formula1>"Concurso de Méritos, Acuerdo Marco AMP, Licitación Pública, Mínima Cuantía, Subasta Inversa, Directa Idoneidad, Menor Cuantía"</formula1>
    </dataValidation>
  </dataValidations>
  <pageMargins left="0.70866141732283472" right="0.70866141732283472" top="0.74803149606299213" bottom="0.74803149606299213" header="0.31496062992125984" footer="0.31496062992125984"/>
  <pageSetup scale="27" orientation="landscape" horizontalDpi="4294967295"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'C:\Users\jccepeda\Desktop\BCKUP\SECRETARÍA JURÍDICA escritorio\Anteproyecto 2018\[PLAN CONTRACTUAL 2018.xlsx]Hoja2'!#REF!</xm:f>
          </x14:formula1>
          <xm:sqref>H86:H87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V109"/>
  <sheetViews>
    <sheetView topLeftCell="B19" zoomScaleNormal="100" zoomScaleSheetLayoutView="100" workbookViewId="0">
      <selection activeCell="H32" sqref="H32"/>
    </sheetView>
  </sheetViews>
  <sheetFormatPr baseColWidth="10" defaultColWidth="11.42578125" defaultRowHeight="15" x14ac:dyDescent="0.25"/>
  <cols>
    <col min="1" max="1" width="10.42578125" customWidth="1"/>
    <col min="2" max="2" width="29.28515625" style="100" customWidth="1"/>
    <col min="3" max="3" width="55.28515625" style="99" customWidth="1"/>
    <col min="4" max="4" width="57.85546875" style="236" customWidth="1"/>
    <col min="5" max="5" width="22.140625" style="231" bestFit="1" customWidth="1"/>
    <col min="6" max="6" width="16" style="231" bestFit="1" customWidth="1"/>
    <col min="7" max="7" width="3.7109375" style="11" customWidth="1"/>
    <col min="8" max="8" width="22.28515625" customWidth="1"/>
    <col min="9" max="9" width="14.140625" customWidth="1"/>
    <col min="10" max="10" width="14.140625" style="4" bestFit="1" customWidth="1"/>
    <col min="11" max="11" width="12.5703125" bestFit="1" customWidth="1"/>
    <col min="12" max="12" width="12.5703125" customWidth="1"/>
    <col min="13" max="14" width="12.5703125" bestFit="1" customWidth="1"/>
    <col min="15" max="15" width="11.85546875" customWidth="1"/>
    <col min="16" max="20" width="12.5703125" bestFit="1" customWidth="1"/>
    <col min="21" max="22" width="12.5703125" customWidth="1"/>
    <col min="23" max="44" width="24.140625" bestFit="1" customWidth="1"/>
    <col min="45" max="45" width="12.5703125" bestFit="1" customWidth="1"/>
  </cols>
  <sheetData>
    <row r="1" spans="1:20" ht="53.25" customHeight="1" x14ac:dyDescent="0.25">
      <c r="A1" s="103" t="s">
        <v>47</v>
      </c>
      <c r="B1" s="415" t="s">
        <v>47</v>
      </c>
      <c r="C1" s="415"/>
      <c r="D1" s="415"/>
      <c r="E1" s="415"/>
      <c r="F1" s="415"/>
    </row>
    <row r="2" spans="1:20" x14ac:dyDescent="0.25">
      <c r="A2" s="350"/>
      <c r="B2" s="350"/>
      <c r="C2" s="350"/>
      <c r="D2" s="350"/>
      <c r="E2" s="229" t="s">
        <v>163</v>
      </c>
      <c r="F2" s="98"/>
      <c r="G2" s="47"/>
    </row>
    <row r="3" spans="1:20" x14ac:dyDescent="0.25">
      <c r="A3" s="6" t="s">
        <v>22</v>
      </c>
      <c r="B3" s="6" t="s">
        <v>26</v>
      </c>
      <c r="C3" s="6" t="s">
        <v>23</v>
      </c>
      <c r="D3" s="6" t="s">
        <v>24</v>
      </c>
      <c r="E3" s="230" t="s">
        <v>48</v>
      </c>
      <c r="F3" s="230" t="s">
        <v>46</v>
      </c>
      <c r="G3" s="48"/>
      <c r="H3" s="9"/>
      <c r="I3" s="9"/>
      <c r="J3" s="249"/>
      <c r="K3" s="9"/>
      <c r="L3" s="9"/>
      <c r="M3" s="9"/>
      <c r="N3" s="9"/>
      <c r="O3" s="9"/>
      <c r="P3" s="9"/>
      <c r="Q3" s="9"/>
    </row>
    <row r="4" spans="1:20" ht="30" x14ac:dyDescent="0.25">
      <c r="A4" s="427">
        <v>7501</v>
      </c>
      <c r="B4" s="352" t="s">
        <v>106</v>
      </c>
      <c r="C4" s="352" t="s">
        <v>104</v>
      </c>
      <c r="D4" s="352" t="s">
        <v>105</v>
      </c>
      <c r="E4" s="303">
        <v>287240811</v>
      </c>
      <c r="F4" s="303">
        <v>287240811</v>
      </c>
      <c r="G4" s="10"/>
      <c r="H4" s="9"/>
      <c r="I4" s="9"/>
      <c r="J4" s="249"/>
      <c r="K4" s="9"/>
      <c r="L4" s="9"/>
      <c r="M4" s="9"/>
      <c r="N4" s="9"/>
      <c r="O4" s="9"/>
      <c r="P4" s="9"/>
      <c r="Q4" s="9"/>
    </row>
    <row r="5" spans="1:20" x14ac:dyDescent="0.25">
      <c r="A5" s="428"/>
      <c r="B5" s="426"/>
      <c r="C5" s="429"/>
      <c r="D5" s="429"/>
      <c r="E5" s="26"/>
      <c r="F5" s="26"/>
      <c r="G5" s="10"/>
      <c r="H5" s="9"/>
      <c r="I5" s="9"/>
      <c r="J5" s="249"/>
      <c r="K5" s="9"/>
      <c r="L5" s="9"/>
      <c r="M5" s="9"/>
      <c r="N5" s="9"/>
      <c r="O5" s="9"/>
      <c r="P5" s="9"/>
      <c r="Q5" s="9"/>
    </row>
    <row r="6" spans="1:20" ht="30" x14ac:dyDescent="0.25">
      <c r="A6" s="428"/>
      <c r="B6" s="422" t="s">
        <v>111</v>
      </c>
      <c r="C6" s="351" t="s">
        <v>114</v>
      </c>
      <c r="D6" s="351" t="s">
        <v>115</v>
      </c>
      <c r="E6" s="304">
        <v>120000000</v>
      </c>
      <c r="F6" s="304">
        <v>120000000</v>
      </c>
      <c r="G6" s="10"/>
      <c r="H6" s="9"/>
      <c r="I6" s="9"/>
      <c r="J6" s="249"/>
      <c r="K6" s="9"/>
      <c r="L6" s="9"/>
      <c r="M6" s="9"/>
      <c r="N6" s="9"/>
      <c r="O6" s="9"/>
      <c r="P6" s="9"/>
      <c r="Q6" s="9"/>
    </row>
    <row r="7" spans="1:20" s="105" customFormat="1" ht="30" x14ac:dyDescent="0.35">
      <c r="A7" s="428"/>
      <c r="B7" s="423"/>
      <c r="C7" s="351" t="s">
        <v>116</v>
      </c>
      <c r="D7" s="351" t="s">
        <v>117</v>
      </c>
      <c r="E7" s="304">
        <v>40173540</v>
      </c>
      <c r="F7" s="304">
        <v>38499643</v>
      </c>
      <c r="G7" s="104"/>
      <c r="J7" s="250"/>
    </row>
    <row r="8" spans="1:20" ht="30" x14ac:dyDescent="0.25">
      <c r="A8" s="428"/>
      <c r="B8" s="423"/>
      <c r="C8" s="418" t="s">
        <v>515</v>
      </c>
      <c r="D8" s="309" t="s">
        <v>110</v>
      </c>
      <c r="E8" s="308">
        <v>132572682</v>
      </c>
      <c r="F8" s="308">
        <v>132572682</v>
      </c>
      <c r="G8" s="10"/>
    </row>
    <row r="9" spans="1:20" ht="30" x14ac:dyDescent="0.25">
      <c r="A9" s="428"/>
      <c r="B9" s="423"/>
      <c r="C9" s="419"/>
      <c r="D9" s="353" t="s">
        <v>112</v>
      </c>
      <c r="E9" s="308">
        <v>353723086</v>
      </c>
      <c r="F9" s="308">
        <v>353723086</v>
      </c>
      <c r="G9" s="10"/>
    </row>
    <row r="10" spans="1:20" x14ac:dyDescent="0.25">
      <c r="A10" s="428"/>
      <c r="B10" s="426"/>
      <c r="C10" s="429"/>
      <c r="D10" s="429"/>
      <c r="E10" s="26"/>
      <c r="F10" s="26"/>
      <c r="G10" s="10"/>
    </row>
    <row r="11" spans="1:20" ht="30" x14ac:dyDescent="0.25">
      <c r="A11" s="428"/>
      <c r="B11" s="430" t="s">
        <v>120</v>
      </c>
      <c r="C11" s="420" t="s">
        <v>28</v>
      </c>
      <c r="D11" s="354" t="s">
        <v>119</v>
      </c>
      <c r="E11" s="307">
        <v>363570537</v>
      </c>
      <c r="F11" s="307">
        <v>363570537</v>
      </c>
      <c r="G11" s="10"/>
      <c r="I11" s="238" t="s">
        <v>188</v>
      </c>
      <c r="J11" s="248" t="s">
        <v>186</v>
      </c>
      <c r="K11" s="238" t="s">
        <v>184</v>
      </c>
      <c r="L11" s="248" t="s">
        <v>182</v>
      </c>
      <c r="M11" s="238" t="s">
        <v>180</v>
      </c>
      <c r="N11" s="248" t="s">
        <v>179</v>
      </c>
      <c r="O11" s="238" t="s">
        <v>178</v>
      </c>
      <c r="P11" s="248" t="s">
        <v>177</v>
      </c>
      <c r="Q11" s="238" t="s">
        <v>176</v>
      </c>
      <c r="R11" s="248" t="s">
        <v>175</v>
      </c>
      <c r="S11" s="238" t="s">
        <v>174</v>
      </c>
      <c r="T11" s="248" t="s">
        <v>173</v>
      </c>
    </row>
    <row r="12" spans="1:20" ht="30" x14ac:dyDescent="0.25">
      <c r="A12" s="428"/>
      <c r="B12" s="431"/>
      <c r="C12" s="421"/>
      <c r="D12" s="353" t="s">
        <v>123</v>
      </c>
      <c r="E12" s="307">
        <v>401735400</v>
      </c>
      <c r="F12" s="307">
        <v>399235713</v>
      </c>
      <c r="G12" s="10"/>
      <c r="H12" s="3" t="s">
        <v>514</v>
      </c>
      <c r="I12" s="3" t="s">
        <v>502</v>
      </c>
      <c r="J12"/>
    </row>
    <row r="13" spans="1:20" ht="30" x14ac:dyDescent="0.25">
      <c r="A13" s="428"/>
      <c r="B13" s="431"/>
      <c r="C13" s="352" t="s">
        <v>127</v>
      </c>
      <c r="D13" s="352" t="s">
        <v>27</v>
      </c>
      <c r="E13" s="303">
        <v>50000000</v>
      </c>
      <c r="F13" s="303">
        <v>50000000</v>
      </c>
      <c r="G13" s="10"/>
      <c r="H13" s="3" t="s">
        <v>5</v>
      </c>
      <c r="I13" s="11" t="s">
        <v>188</v>
      </c>
      <c r="J13" s="11" t="s">
        <v>186</v>
      </c>
      <c r="K13" s="11" t="s">
        <v>180</v>
      </c>
      <c r="L13" s="11" t="s">
        <v>177</v>
      </c>
      <c r="M13" s="11" t="s">
        <v>176</v>
      </c>
      <c r="N13" s="11" t="s">
        <v>175</v>
      </c>
      <c r="O13" s="11" t="s">
        <v>174</v>
      </c>
      <c r="P13" s="11" t="s">
        <v>173</v>
      </c>
    </row>
    <row r="14" spans="1:20" x14ac:dyDescent="0.25">
      <c r="A14" s="428"/>
      <c r="B14" s="426"/>
      <c r="C14" s="429"/>
      <c r="D14" s="429"/>
      <c r="E14" s="26"/>
      <c r="F14" s="26"/>
      <c r="G14" s="10"/>
      <c r="H14" s="11" t="s">
        <v>337</v>
      </c>
      <c r="I14" s="26">
        <v>2591686570</v>
      </c>
      <c r="J14" s="26">
        <v>0</v>
      </c>
      <c r="K14" s="26">
        <v>242540052</v>
      </c>
      <c r="L14" s="26">
        <v>82445032</v>
      </c>
      <c r="M14" s="26">
        <v>38499643</v>
      </c>
      <c r="N14" s="26">
        <v>16247965</v>
      </c>
      <c r="O14" s="26">
        <v>0</v>
      </c>
      <c r="P14" s="26">
        <v>0</v>
      </c>
    </row>
    <row r="15" spans="1:20" ht="30" x14ac:dyDescent="0.25">
      <c r="A15" s="428"/>
      <c r="B15" s="422" t="s">
        <v>129</v>
      </c>
      <c r="C15" s="422" t="s">
        <v>25</v>
      </c>
      <c r="D15" s="353" t="s">
        <v>128</v>
      </c>
      <c r="E15" s="304">
        <v>427178642</v>
      </c>
      <c r="F15" s="304">
        <v>423250563</v>
      </c>
      <c r="G15" s="10"/>
      <c r="H15" s="11" t="s">
        <v>365</v>
      </c>
      <c r="I15" s="26">
        <v>677593708</v>
      </c>
      <c r="J15" s="26">
        <v>0</v>
      </c>
      <c r="K15" s="26">
        <v>0</v>
      </c>
      <c r="L15" s="26">
        <v>0</v>
      </c>
      <c r="M15" s="26">
        <v>13566000</v>
      </c>
      <c r="N15" s="26">
        <v>4773650</v>
      </c>
      <c r="O15" s="26">
        <v>33920000</v>
      </c>
      <c r="P15" s="26">
        <v>0</v>
      </c>
    </row>
    <row r="16" spans="1:20" ht="30" x14ac:dyDescent="0.25">
      <c r="A16" s="428"/>
      <c r="B16" s="423"/>
      <c r="C16" s="423"/>
      <c r="D16" s="351" t="s">
        <v>131</v>
      </c>
      <c r="E16" s="304">
        <v>547336258</v>
      </c>
      <c r="F16" s="304">
        <v>487736258</v>
      </c>
      <c r="G16" s="10"/>
      <c r="H16" s="11" t="s">
        <v>381</v>
      </c>
      <c r="I16" s="26">
        <v>1639416907</v>
      </c>
      <c r="J16" s="26">
        <v>2964713382</v>
      </c>
      <c r="K16" s="26">
        <v>0</v>
      </c>
      <c r="L16" s="26">
        <v>76999285</v>
      </c>
      <c r="M16" s="26">
        <v>7945433</v>
      </c>
      <c r="N16" s="26">
        <v>1698455</v>
      </c>
      <c r="O16" s="26">
        <v>0</v>
      </c>
      <c r="P16" s="26">
        <v>0</v>
      </c>
    </row>
    <row r="17" spans="1:22" s="101" customFormat="1" ht="18.75" x14ac:dyDescent="0.3">
      <c r="A17" s="428"/>
      <c r="B17" s="426"/>
      <c r="C17" s="429"/>
      <c r="D17" s="429"/>
      <c r="E17" s="26"/>
      <c r="F17" s="26"/>
      <c r="G17" s="97"/>
      <c r="H17" s="11" t="s">
        <v>402</v>
      </c>
      <c r="I17" s="26">
        <v>119293096</v>
      </c>
      <c r="J17" s="26">
        <v>0</v>
      </c>
      <c r="K17" s="26">
        <v>0</v>
      </c>
      <c r="L17" s="26">
        <v>0</v>
      </c>
      <c r="M17" s="26">
        <v>105120763</v>
      </c>
      <c r="N17" s="26">
        <v>229801365</v>
      </c>
      <c r="O17" s="26">
        <v>0</v>
      </c>
      <c r="P17" s="26">
        <v>779359260</v>
      </c>
      <c r="Q17"/>
      <c r="R17"/>
      <c r="S17"/>
      <c r="T17"/>
      <c r="U17"/>
      <c r="V17"/>
    </row>
    <row r="18" spans="1:22" ht="30" x14ac:dyDescent="0.3">
      <c r="A18" s="428"/>
      <c r="B18" s="430" t="s">
        <v>135</v>
      </c>
      <c r="C18" s="352" t="s">
        <v>133</v>
      </c>
      <c r="D18" s="352" t="s">
        <v>134</v>
      </c>
      <c r="E18" s="303">
        <v>80000000</v>
      </c>
      <c r="F18" s="303">
        <v>80000000</v>
      </c>
      <c r="G18" s="97"/>
      <c r="H18" s="11" t="s">
        <v>39</v>
      </c>
      <c r="I18" s="26">
        <v>5027990281</v>
      </c>
      <c r="J18" s="26">
        <v>2964713382</v>
      </c>
      <c r="K18" s="26">
        <v>242540052</v>
      </c>
      <c r="L18" s="26">
        <v>159444317</v>
      </c>
      <c r="M18" s="26">
        <v>165131839</v>
      </c>
      <c r="N18" s="26">
        <v>252521435</v>
      </c>
      <c r="O18" s="26">
        <v>33920000</v>
      </c>
      <c r="P18" s="26">
        <v>779359260</v>
      </c>
    </row>
    <row r="19" spans="1:22" ht="30" x14ac:dyDescent="0.3">
      <c r="A19" s="428"/>
      <c r="B19" s="431"/>
      <c r="C19" s="312" t="s">
        <v>137</v>
      </c>
      <c r="D19" s="312" t="s">
        <v>138</v>
      </c>
      <c r="E19" s="313">
        <v>103112086</v>
      </c>
      <c r="F19" s="313">
        <v>103112086</v>
      </c>
      <c r="G19" s="97"/>
      <c r="J19"/>
    </row>
    <row r="20" spans="1:22" ht="45" x14ac:dyDescent="0.3">
      <c r="A20" s="428"/>
      <c r="B20" s="431"/>
      <c r="C20" s="352" t="s">
        <v>139</v>
      </c>
      <c r="D20" s="352" t="s">
        <v>73</v>
      </c>
      <c r="E20" s="303">
        <v>139937958</v>
      </c>
      <c r="F20" s="303">
        <v>139937831</v>
      </c>
      <c r="G20" s="97"/>
      <c r="J20"/>
    </row>
    <row r="21" spans="1:22" ht="18.75" x14ac:dyDescent="0.3">
      <c r="A21" s="428"/>
      <c r="B21" s="426"/>
      <c r="C21" s="429"/>
      <c r="D21" s="429"/>
      <c r="E21" s="26"/>
      <c r="F21" s="26"/>
      <c r="G21" s="97"/>
      <c r="J21"/>
    </row>
    <row r="22" spans="1:22" ht="18.75" x14ac:dyDescent="0.3">
      <c r="A22" s="427" t="s">
        <v>159</v>
      </c>
      <c r="B22" s="428"/>
      <c r="C22" s="428"/>
      <c r="D22" s="428"/>
      <c r="E22" s="302">
        <v>3046581000</v>
      </c>
      <c r="F22" s="302">
        <v>2978879210</v>
      </c>
      <c r="G22" s="97"/>
      <c r="J22"/>
    </row>
    <row r="23" spans="1:22" ht="30" x14ac:dyDescent="0.3">
      <c r="A23" s="416">
        <v>7502</v>
      </c>
      <c r="B23" s="426" t="s">
        <v>142</v>
      </c>
      <c r="C23" s="424" t="s">
        <v>140</v>
      </c>
      <c r="D23" s="355" t="s">
        <v>141</v>
      </c>
      <c r="E23" s="310">
        <v>473516178</v>
      </c>
      <c r="F23" s="310">
        <v>522925579</v>
      </c>
      <c r="G23" s="97"/>
      <c r="J23"/>
    </row>
    <row r="24" spans="1:22" ht="30" x14ac:dyDescent="0.3">
      <c r="A24" s="417"/>
      <c r="B24" s="417"/>
      <c r="C24" s="425"/>
      <c r="D24" s="351" t="s">
        <v>143</v>
      </c>
      <c r="E24" s="310">
        <v>148006587</v>
      </c>
      <c r="F24" s="310">
        <v>148006587</v>
      </c>
      <c r="G24" s="97"/>
      <c r="J24"/>
    </row>
    <row r="25" spans="1:22" ht="30" x14ac:dyDescent="0.3">
      <c r="A25" s="417"/>
      <c r="B25" s="417"/>
      <c r="C25" s="349" t="s">
        <v>144</v>
      </c>
      <c r="D25" s="349" t="s">
        <v>145</v>
      </c>
      <c r="E25" s="26">
        <v>110477235</v>
      </c>
      <c r="F25" s="26">
        <v>110477235</v>
      </c>
      <c r="G25" s="97"/>
      <c r="J25"/>
    </row>
    <row r="26" spans="1:22" ht="18.75" x14ac:dyDescent="0.3">
      <c r="A26" s="417"/>
      <c r="B26" s="426"/>
      <c r="C26" s="429"/>
      <c r="D26" s="429"/>
      <c r="E26" s="26"/>
      <c r="F26" s="26"/>
      <c r="G26" s="97"/>
    </row>
    <row r="27" spans="1:22" ht="18.75" x14ac:dyDescent="0.3">
      <c r="A27" s="416" t="s">
        <v>160</v>
      </c>
      <c r="B27" s="417"/>
      <c r="C27" s="417"/>
      <c r="D27" s="417"/>
      <c r="E27" s="26">
        <v>732000000</v>
      </c>
      <c r="F27" s="26">
        <v>781409401</v>
      </c>
      <c r="G27" s="97"/>
    </row>
    <row r="28" spans="1:22" ht="30" x14ac:dyDescent="0.3">
      <c r="A28" s="416">
        <v>7508</v>
      </c>
      <c r="B28" s="426" t="s">
        <v>32</v>
      </c>
      <c r="C28" s="426" t="s">
        <v>146</v>
      </c>
      <c r="D28" s="353" t="s">
        <v>30</v>
      </c>
      <c r="E28" s="26">
        <v>7658934784</v>
      </c>
      <c r="F28" s="26">
        <v>4297239480</v>
      </c>
      <c r="G28" s="97"/>
    </row>
    <row r="29" spans="1:22" ht="30" x14ac:dyDescent="0.3">
      <c r="A29" s="417"/>
      <c r="B29" s="417"/>
      <c r="C29" s="417"/>
      <c r="D29" s="349" t="s">
        <v>147</v>
      </c>
      <c r="E29" s="26">
        <v>393604416</v>
      </c>
      <c r="F29" s="26">
        <v>393533982</v>
      </c>
      <c r="G29" s="97"/>
    </row>
    <row r="30" spans="1:22" ht="18.75" x14ac:dyDescent="0.3">
      <c r="A30" s="417"/>
      <c r="B30" s="426"/>
      <c r="C30" s="429"/>
      <c r="D30" s="429"/>
      <c r="E30" s="26"/>
      <c r="F30" s="26"/>
      <c r="G30" s="97"/>
    </row>
    <row r="31" spans="1:22" x14ac:dyDescent="0.25">
      <c r="A31" s="416" t="s">
        <v>161</v>
      </c>
      <c r="B31" s="417"/>
      <c r="C31" s="417"/>
      <c r="D31" s="417"/>
      <c r="E31" s="26">
        <v>8052539200</v>
      </c>
      <c r="F31" s="26">
        <v>4690773462</v>
      </c>
      <c r="G31" s="10"/>
    </row>
    <row r="32" spans="1:22" ht="30" x14ac:dyDescent="0.25">
      <c r="A32" s="416">
        <v>7509</v>
      </c>
      <c r="B32" s="426" t="s">
        <v>152</v>
      </c>
      <c r="C32" s="349" t="s">
        <v>150</v>
      </c>
      <c r="D32" s="311" t="s">
        <v>151</v>
      </c>
      <c r="E32" s="26">
        <v>271425888</v>
      </c>
      <c r="F32" s="26">
        <v>240514309</v>
      </c>
      <c r="G32" s="10"/>
    </row>
    <row r="33" spans="1:6" ht="30" x14ac:dyDescent="0.25">
      <c r="A33" s="417"/>
      <c r="B33" s="417"/>
      <c r="C33" s="349" t="s">
        <v>153</v>
      </c>
      <c r="D33" s="349" t="s">
        <v>154</v>
      </c>
      <c r="E33" s="26">
        <v>1311780912</v>
      </c>
      <c r="F33" s="26">
        <v>993060175</v>
      </c>
    </row>
    <row r="34" spans="1:6" x14ac:dyDescent="0.25">
      <c r="A34" s="417"/>
      <c r="B34" s="426"/>
      <c r="C34" s="429"/>
      <c r="D34" s="429"/>
      <c r="E34" s="26"/>
      <c r="F34" s="26"/>
    </row>
    <row r="35" spans="1:6" x14ac:dyDescent="0.25">
      <c r="A35" s="416" t="s">
        <v>162</v>
      </c>
      <c r="B35" s="417"/>
      <c r="C35" s="417"/>
      <c r="D35" s="417"/>
      <c r="E35" s="26">
        <v>1583206800</v>
      </c>
      <c r="F35" s="26">
        <v>1233574484</v>
      </c>
    </row>
    <row r="36" spans="1:6" x14ac:dyDescent="0.25">
      <c r="B36"/>
      <c r="C36"/>
      <c r="D36"/>
      <c r="E36"/>
      <c r="F36"/>
    </row>
    <row r="37" spans="1:6" x14ac:dyDescent="0.25">
      <c r="B37"/>
      <c r="C37"/>
      <c r="D37"/>
      <c r="E37"/>
      <c r="F37"/>
    </row>
    <row r="38" spans="1:6" x14ac:dyDescent="0.25">
      <c r="B38"/>
      <c r="C38"/>
      <c r="D38"/>
      <c r="E38"/>
      <c r="F38"/>
    </row>
    <row r="39" spans="1:6" x14ac:dyDescent="0.25">
      <c r="B39"/>
      <c r="C39"/>
      <c r="D39"/>
      <c r="E39"/>
      <c r="F39"/>
    </row>
    <row r="40" spans="1:6" x14ac:dyDescent="0.25">
      <c r="C40" s="100"/>
      <c r="D40" s="235"/>
      <c r="F40" s="232"/>
    </row>
    <row r="41" spans="1:6" x14ac:dyDescent="0.25">
      <c r="C41" s="100"/>
      <c r="D41" s="235"/>
      <c r="F41" s="232"/>
    </row>
    <row r="42" spans="1:6" x14ac:dyDescent="0.25">
      <c r="C42" s="100"/>
      <c r="D42" s="235"/>
      <c r="F42" s="232"/>
    </row>
    <row r="43" spans="1:6" x14ac:dyDescent="0.25">
      <c r="C43" s="100"/>
      <c r="D43" s="235"/>
      <c r="F43" s="232"/>
    </row>
    <row r="44" spans="1:6" x14ac:dyDescent="0.25">
      <c r="C44" s="100"/>
      <c r="D44" s="235"/>
      <c r="F44" s="232"/>
    </row>
    <row r="45" spans="1:6" x14ac:dyDescent="0.25">
      <c r="C45" s="100"/>
      <c r="D45" s="235"/>
      <c r="F45" s="232"/>
    </row>
    <row r="46" spans="1:6" x14ac:dyDescent="0.25">
      <c r="C46" s="100"/>
      <c r="D46" s="235"/>
      <c r="F46" s="232"/>
    </row>
    <row r="47" spans="1:6" x14ac:dyDescent="0.25">
      <c r="C47" s="100"/>
      <c r="D47" s="235"/>
      <c r="F47" s="232"/>
    </row>
    <row r="48" spans="1:6" x14ac:dyDescent="0.25">
      <c r="C48" s="100"/>
      <c r="D48" s="235"/>
      <c r="F48" s="232"/>
    </row>
    <row r="56" spans="10:10" x14ac:dyDescent="0.25">
      <c r="J56"/>
    </row>
    <row r="57" spans="10:10" x14ac:dyDescent="0.25">
      <c r="J57"/>
    </row>
    <row r="58" spans="10:10" x14ac:dyDescent="0.25">
      <c r="J58"/>
    </row>
    <row r="59" spans="10:10" x14ac:dyDescent="0.25">
      <c r="J59"/>
    </row>
    <row r="60" spans="10:10" x14ac:dyDescent="0.25">
      <c r="J60"/>
    </row>
    <row r="61" spans="10:10" x14ac:dyDescent="0.25">
      <c r="J61"/>
    </row>
    <row r="62" spans="10:10" x14ac:dyDescent="0.25">
      <c r="J62"/>
    </row>
    <row r="63" spans="10:10" x14ac:dyDescent="0.25">
      <c r="J63"/>
    </row>
    <row r="64" spans="10:10" x14ac:dyDescent="0.25">
      <c r="J64"/>
    </row>
    <row r="65" spans="10:10" x14ac:dyDescent="0.25">
      <c r="J65"/>
    </row>
    <row r="66" spans="10:10" x14ac:dyDescent="0.25">
      <c r="J66"/>
    </row>
    <row r="67" spans="10:10" x14ac:dyDescent="0.25">
      <c r="J67"/>
    </row>
    <row r="68" spans="10:10" x14ac:dyDescent="0.25">
      <c r="J68"/>
    </row>
    <row r="69" spans="10:10" x14ac:dyDescent="0.25">
      <c r="J69"/>
    </row>
    <row r="70" spans="10:10" x14ac:dyDescent="0.25">
      <c r="J70"/>
    </row>
    <row r="71" spans="10:10" x14ac:dyDescent="0.25">
      <c r="J71"/>
    </row>
    <row r="72" spans="10:10" x14ac:dyDescent="0.25">
      <c r="J72"/>
    </row>
    <row r="73" spans="10:10" x14ac:dyDescent="0.25">
      <c r="J73"/>
    </row>
    <row r="74" spans="10:10" x14ac:dyDescent="0.25">
      <c r="J74"/>
    </row>
    <row r="75" spans="10:10" x14ac:dyDescent="0.25">
      <c r="J75"/>
    </row>
    <row r="76" spans="10:10" x14ac:dyDescent="0.25">
      <c r="J76"/>
    </row>
    <row r="77" spans="10:10" x14ac:dyDescent="0.25">
      <c r="J77"/>
    </row>
    <row r="78" spans="10:10" x14ac:dyDescent="0.25">
      <c r="J78"/>
    </row>
    <row r="79" spans="10:10" x14ac:dyDescent="0.25">
      <c r="J79"/>
    </row>
    <row r="80" spans="10:10" x14ac:dyDescent="0.25">
      <c r="J80"/>
    </row>
    <row r="81" spans="10:10" x14ac:dyDescent="0.25">
      <c r="J81"/>
    </row>
    <row r="82" spans="10:10" x14ac:dyDescent="0.25">
      <c r="J82"/>
    </row>
    <row r="83" spans="10:10" x14ac:dyDescent="0.25">
      <c r="J83"/>
    </row>
    <row r="84" spans="10:10" x14ac:dyDescent="0.25">
      <c r="J84"/>
    </row>
    <row r="85" spans="10:10" x14ac:dyDescent="0.25">
      <c r="J85"/>
    </row>
    <row r="86" spans="10:10" x14ac:dyDescent="0.25">
      <c r="J86"/>
    </row>
    <row r="87" spans="10:10" x14ac:dyDescent="0.25">
      <c r="J87"/>
    </row>
    <row r="88" spans="10:10" x14ac:dyDescent="0.25">
      <c r="J88"/>
    </row>
    <row r="89" spans="10:10" x14ac:dyDescent="0.25">
      <c r="J89"/>
    </row>
    <row r="90" spans="10:10" x14ac:dyDescent="0.25">
      <c r="J90"/>
    </row>
    <row r="91" spans="10:10" x14ac:dyDescent="0.25">
      <c r="J91"/>
    </row>
    <row r="92" spans="10:10" x14ac:dyDescent="0.25">
      <c r="J92"/>
    </row>
    <row r="93" spans="10:10" x14ac:dyDescent="0.25">
      <c r="J93"/>
    </row>
    <row r="94" spans="10:10" x14ac:dyDescent="0.25">
      <c r="J94"/>
    </row>
    <row r="95" spans="10:10" x14ac:dyDescent="0.25">
      <c r="J95"/>
    </row>
    <row r="96" spans="10:10" x14ac:dyDescent="0.25">
      <c r="J96"/>
    </row>
    <row r="97" spans="10:10" x14ac:dyDescent="0.25">
      <c r="J97"/>
    </row>
    <row r="98" spans="10:10" x14ac:dyDescent="0.25">
      <c r="J98"/>
    </row>
    <row r="99" spans="10:10" x14ac:dyDescent="0.25">
      <c r="J99"/>
    </row>
    <row r="100" spans="10:10" x14ac:dyDescent="0.25">
      <c r="J100"/>
    </row>
    <row r="101" spans="10:10" x14ac:dyDescent="0.25">
      <c r="J101"/>
    </row>
    <row r="102" spans="10:10" x14ac:dyDescent="0.25">
      <c r="J102"/>
    </row>
    <row r="103" spans="10:10" x14ac:dyDescent="0.25">
      <c r="J103"/>
    </row>
    <row r="104" spans="10:10" x14ac:dyDescent="0.25">
      <c r="J104"/>
    </row>
    <row r="105" spans="10:10" x14ac:dyDescent="0.25">
      <c r="J105"/>
    </row>
    <row r="106" spans="10:10" x14ac:dyDescent="0.25">
      <c r="J106"/>
    </row>
    <row r="107" spans="10:10" x14ac:dyDescent="0.25">
      <c r="J107"/>
    </row>
    <row r="108" spans="10:10" x14ac:dyDescent="0.25">
      <c r="J108"/>
    </row>
    <row r="109" spans="10:10" x14ac:dyDescent="0.25">
      <c r="J109"/>
    </row>
  </sheetData>
  <mergeCells count="29">
    <mergeCell ref="A35:D35"/>
    <mergeCell ref="B5:D5"/>
    <mergeCell ref="B6:B9"/>
    <mergeCell ref="B10:D10"/>
    <mergeCell ref="B11:B13"/>
    <mergeCell ref="B14:D14"/>
    <mergeCell ref="B15:B16"/>
    <mergeCell ref="B17:D17"/>
    <mergeCell ref="B18:B20"/>
    <mergeCell ref="B21:D21"/>
    <mergeCell ref="B23:B25"/>
    <mergeCell ref="B26:D26"/>
    <mergeCell ref="B28:B29"/>
    <mergeCell ref="B30:D30"/>
    <mergeCell ref="B32:B33"/>
    <mergeCell ref="B34:D34"/>
    <mergeCell ref="B1:F1"/>
    <mergeCell ref="A31:D31"/>
    <mergeCell ref="A32:A34"/>
    <mergeCell ref="C8:C9"/>
    <mergeCell ref="C11:C12"/>
    <mergeCell ref="C15:C16"/>
    <mergeCell ref="C23:C24"/>
    <mergeCell ref="C28:C29"/>
    <mergeCell ref="A4:A21"/>
    <mergeCell ref="A22:D22"/>
    <mergeCell ref="A23:A26"/>
    <mergeCell ref="A27:D27"/>
    <mergeCell ref="A28:A30"/>
  </mergeCells>
  <printOptions horizontalCentered="1" verticalCentered="1"/>
  <pageMargins left="0.70866141732283472" right="0.70866141732283472" top="0.74803149606299213" bottom="0.74803149606299213" header="0.31496062992125984" footer="0.31496062992125984"/>
  <pageSetup scale="57" orientation="landscape" r:id="rId3"/>
  <colBreaks count="1" manualBreakCount="1">
    <brk id="6" max="1048575" man="1"/>
  </col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D30"/>
  <sheetViews>
    <sheetView topLeftCell="B4" workbookViewId="0">
      <selection activeCell="E11" sqref="E11"/>
    </sheetView>
  </sheetViews>
  <sheetFormatPr baseColWidth="10" defaultRowHeight="15" x14ac:dyDescent="0.25"/>
  <cols>
    <col min="1" max="1" width="15" bestFit="1" customWidth="1"/>
    <col min="2" max="2" width="96.140625" bestFit="1" customWidth="1"/>
    <col min="3" max="3" width="110.7109375" customWidth="1"/>
    <col min="4" max="4" width="14.140625" style="26" customWidth="1"/>
    <col min="5" max="5" width="13.85546875" customWidth="1"/>
    <col min="6" max="6" width="11" customWidth="1"/>
    <col min="7" max="9" width="79.85546875" customWidth="1"/>
    <col min="10" max="10" width="79.85546875" bestFit="1" customWidth="1"/>
    <col min="11" max="11" width="18.28515625" customWidth="1"/>
    <col min="12" max="12" width="82.42578125" customWidth="1"/>
    <col min="13" max="13" width="18.28515625" customWidth="1"/>
    <col min="14" max="14" width="47.5703125" customWidth="1"/>
    <col min="15" max="15" width="18.28515625" customWidth="1"/>
    <col min="16" max="16" width="11" customWidth="1"/>
    <col min="17" max="17" width="75.28515625" bestFit="1" customWidth="1"/>
    <col min="18" max="18" width="65.42578125" bestFit="1" customWidth="1"/>
    <col min="19" max="20" width="75.140625" bestFit="1" customWidth="1"/>
    <col min="21" max="21" width="69.28515625" bestFit="1" customWidth="1"/>
    <col min="22" max="22" width="18.28515625" bestFit="1" customWidth="1"/>
    <col min="23" max="24" width="84" bestFit="1" customWidth="1"/>
    <col min="25" max="25" width="86.7109375" bestFit="1" customWidth="1"/>
    <col min="26" max="26" width="18.28515625" bestFit="1" customWidth="1"/>
    <col min="27" max="29" width="87.85546875" bestFit="1" customWidth="1"/>
    <col min="30" max="30" width="52" bestFit="1" customWidth="1"/>
    <col min="31" max="31" width="18.28515625" bestFit="1" customWidth="1"/>
  </cols>
  <sheetData>
    <row r="1" spans="1:4" ht="23.25" x14ac:dyDescent="0.35">
      <c r="A1" s="432" t="s">
        <v>165</v>
      </c>
      <c r="B1" s="432"/>
      <c r="C1" s="432"/>
      <c r="D1" s="432"/>
    </row>
    <row r="2" spans="1:4" ht="3.75" customHeight="1" x14ac:dyDescent="0.25">
      <c r="A2" s="6" t="s">
        <v>163</v>
      </c>
      <c r="B2" s="325"/>
      <c r="C2" s="325"/>
      <c r="D2" s="98"/>
    </row>
    <row r="3" spans="1:4" s="101" customFormat="1" ht="15" customHeight="1" x14ac:dyDescent="0.3">
      <c r="A3" s="107" t="s">
        <v>22</v>
      </c>
      <c r="B3" s="107" t="s">
        <v>23</v>
      </c>
      <c r="C3" s="107" t="s">
        <v>24</v>
      </c>
      <c r="D3" s="325" t="s">
        <v>43</v>
      </c>
    </row>
    <row r="4" spans="1:4" ht="24" customHeight="1" x14ac:dyDescent="0.25">
      <c r="A4" s="416">
        <v>7501</v>
      </c>
      <c r="B4" s="426" t="s">
        <v>28</v>
      </c>
      <c r="C4" s="324" t="s">
        <v>119</v>
      </c>
      <c r="D4" s="26">
        <v>363597510</v>
      </c>
    </row>
    <row r="5" spans="1:4" ht="24" customHeight="1" x14ac:dyDescent="0.25">
      <c r="A5" s="429"/>
      <c r="B5" s="429"/>
      <c r="C5" s="324" t="s">
        <v>123</v>
      </c>
      <c r="D5" s="26">
        <v>401735400</v>
      </c>
    </row>
    <row r="6" spans="1:4" ht="24" customHeight="1" x14ac:dyDescent="0.25">
      <c r="A6" s="429"/>
      <c r="B6" s="426" t="s">
        <v>25</v>
      </c>
      <c r="C6" s="324" t="s">
        <v>128</v>
      </c>
      <c r="D6" s="26">
        <v>427178642</v>
      </c>
    </row>
    <row r="7" spans="1:4" ht="24" customHeight="1" x14ac:dyDescent="0.25">
      <c r="A7" s="429"/>
      <c r="B7" s="429"/>
      <c r="C7" s="324" t="s">
        <v>131</v>
      </c>
      <c r="D7" s="26">
        <v>547336258</v>
      </c>
    </row>
    <row r="8" spans="1:4" ht="24" customHeight="1" x14ac:dyDescent="0.25">
      <c r="A8" s="429"/>
      <c r="B8" s="324" t="s">
        <v>104</v>
      </c>
      <c r="C8" s="324" t="s">
        <v>105</v>
      </c>
      <c r="D8" s="26">
        <v>287240811</v>
      </c>
    </row>
    <row r="9" spans="1:4" ht="24" customHeight="1" x14ac:dyDescent="0.25">
      <c r="A9" s="429"/>
      <c r="B9" s="324" t="s">
        <v>114</v>
      </c>
      <c r="C9" s="324" t="s">
        <v>115</v>
      </c>
      <c r="D9" s="26">
        <v>120000000</v>
      </c>
    </row>
    <row r="10" spans="1:4" ht="24" customHeight="1" x14ac:dyDescent="0.25">
      <c r="A10" s="429"/>
      <c r="B10" s="324" t="s">
        <v>116</v>
      </c>
      <c r="C10" s="324" t="s">
        <v>117</v>
      </c>
      <c r="D10" s="26">
        <v>40173540</v>
      </c>
    </row>
    <row r="11" spans="1:4" ht="24" customHeight="1" x14ac:dyDescent="0.25">
      <c r="A11" s="429"/>
      <c r="B11" s="324" t="s">
        <v>127</v>
      </c>
      <c r="C11" s="324" t="s">
        <v>27</v>
      </c>
      <c r="D11" s="26">
        <v>50000000</v>
      </c>
    </row>
    <row r="12" spans="1:4" ht="24" customHeight="1" x14ac:dyDescent="0.25">
      <c r="A12" s="429"/>
      <c r="B12" s="324" t="s">
        <v>133</v>
      </c>
      <c r="C12" s="324" t="s">
        <v>134</v>
      </c>
      <c r="D12" s="26">
        <v>80000000</v>
      </c>
    </row>
    <row r="13" spans="1:4" ht="24" customHeight="1" x14ac:dyDescent="0.25">
      <c r="A13" s="429"/>
      <c r="B13" s="324" t="s">
        <v>137</v>
      </c>
      <c r="C13" s="324" t="s">
        <v>138</v>
      </c>
      <c r="D13" s="26">
        <v>103112086</v>
      </c>
    </row>
    <row r="14" spans="1:4" ht="24" customHeight="1" x14ac:dyDescent="0.25">
      <c r="A14" s="429"/>
      <c r="B14" s="324" t="s">
        <v>139</v>
      </c>
      <c r="C14" s="324" t="s">
        <v>73</v>
      </c>
      <c r="D14" s="26">
        <v>139937831</v>
      </c>
    </row>
    <row r="15" spans="1:4" ht="24" customHeight="1" x14ac:dyDescent="0.25">
      <c r="A15" s="429"/>
      <c r="B15" s="426" t="s">
        <v>515</v>
      </c>
      <c r="C15" s="324" t="s">
        <v>110</v>
      </c>
      <c r="D15" s="26">
        <v>132572682</v>
      </c>
    </row>
    <row r="16" spans="1:4" ht="24" customHeight="1" x14ac:dyDescent="0.25">
      <c r="A16" s="429"/>
      <c r="B16" s="429"/>
      <c r="C16" s="324" t="s">
        <v>112</v>
      </c>
      <c r="D16" s="26">
        <v>353723086</v>
      </c>
    </row>
    <row r="17" spans="1:4" ht="19.5" customHeight="1" x14ac:dyDescent="0.25">
      <c r="A17" s="416" t="s">
        <v>159</v>
      </c>
      <c r="B17" s="429"/>
      <c r="C17" s="429"/>
      <c r="D17" s="26">
        <v>3046607846</v>
      </c>
    </row>
    <row r="18" spans="1:4" ht="19.5" customHeight="1" x14ac:dyDescent="0.25">
      <c r="A18" s="416">
        <v>7502</v>
      </c>
      <c r="B18" s="426" t="s">
        <v>140</v>
      </c>
      <c r="C18" s="324" t="s">
        <v>141</v>
      </c>
      <c r="D18" s="26">
        <v>505289536</v>
      </c>
    </row>
    <row r="19" spans="1:4" ht="19.5" customHeight="1" x14ac:dyDescent="0.25">
      <c r="A19" s="429"/>
      <c r="B19" s="429"/>
      <c r="C19" s="324" t="s">
        <v>143</v>
      </c>
      <c r="D19" s="26">
        <v>150152904</v>
      </c>
    </row>
    <row r="20" spans="1:4" ht="19.5" customHeight="1" x14ac:dyDescent="0.25">
      <c r="A20" s="429"/>
      <c r="B20" s="324" t="s">
        <v>144</v>
      </c>
      <c r="C20" s="324" t="s">
        <v>145</v>
      </c>
      <c r="D20" s="26">
        <v>110477235</v>
      </c>
    </row>
    <row r="21" spans="1:4" ht="19.5" customHeight="1" x14ac:dyDescent="0.25">
      <c r="A21" s="416" t="s">
        <v>160</v>
      </c>
      <c r="B21" s="429"/>
      <c r="C21" s="429"/>
      <c r="D21" s="26">
        <v>765919675</v>
      </c>
    </row>
    <row r="22" spans="1:4" ht="19.5" customHeight="1" x14ac:dyDescent="0.25">
      <c r="A22" s="416">
        <v>7508</v>
      </c>
      <c r="B22" s="426" t="s">
        <v>146</v>
      </c>
      <c r="C22" s="324" t="s">
        <v>30</v>
      </c>
      <c r="D22" s="26">
        <v>4292950637</v>
      </c>
    </row>
    <row r="23" spans="1:4" ht="19.5" customHeight="1" x14ac:dyDescent="0.25">
      <c r="A23" s="429"/>
      <c r="B23" s="429"/>
      <c r="C23" s="324" t="s">
        <v>147</v>
      </c>
      <c r="D23" s="26">
        <v>391835527</v>
      </c>
    </row>
    <row r="24" spans="1:4" ht="19.5" customHeight="1" x14ac:dyDescent="0.25">
      <c r="A24" s="416" t="s">
        <v>161</v>
      </c>
      <c r="B24" s="429"/>
      <c r="C24" s="429"/>
      <c r="D24" s="26">
        <v>4684786164</v>
      </c>
    </row>
    <row r="25" spans="1:4" ht="27" customHeight="1" x14ac:dyDescent="0.25">
      <c r="A25" s="416">
        <v>7509</v>
      </c>
      <c r="B25" s="324" t="s">
        <v>150</v>
      </c>
      <c r="C25" s="324" t="s">
        <v>151</v>
      </c>
      <c r="D25" s="26">
        <v>250000000</v>
      </c>
    </row>
    <row r="26" spans="1:4" ht="27.75" customHeight="1" x14ac:dyDescent="0.25">
      <c r="A26" s="429"/>
      <c r="B26" s="426" t="s">
        <v>153</v>
      </c>
      <c r="C26" s="324" t="s">
        <v>151</v>
      </c>
      <c r="D26" s="26">
        <v>0</v>
      </c>
    </row>
    <row r="27" spans="1:4" ht="19.5" customHeight="1" x14ac:dyDescent="0.25">
      <c r="A27" s="429"/>
      <c r="B27" s="429"/>
      <c r="C27" s="324" t="s">
        <v>154</v>
      </c>
      <c r="D27" s="26">
        <v>325400674</v>
      </c>
    </row>
    <row r="28" spans="1:4" x14ac:dyDescent="0.25">
      <c r="A28" s="416" t="s">
        <v>162</v>
      </c>
      <c r="B28" s="429"/>
      <c r="C28" s="429"/>
      <c r="D28" s="26">
        <v>575400674</v>
      </c>
    </row>
    <row r="29" spans="1:4" x14ac:dyDescent="0.25">
      <c r="A29" s="416" t="s">
        <v>39</v>
      </c>
      <c r="B29" s="429"/>
      <c r="C29" s="429"/>
      <c r="D29" s="26">
        <v>9072714359</v>
      </c>
    </row>
    <row r="30" spans="1:4" x14ac:dyDescent="0.25">
      <c r="D30"/>
    </row>
  </sheetData>
  <mergeCells count="16">
    <mergeCell ref="A1:D1"/>
    <mergeCell ref="A29:C29"/>
    <mergeCell ref="B4:B5"/>
    <mergeCell ref="B6:B7"/>
    <mergeCell ref="B15:B16"/>
    <mergeCell ref="B18:B19"/>
    <mergeCell ref="B22:B23"/>
    <mergeCell ref="B26:B27"/>
    <mergeCell ref="A4:A16"/>
    <mergeCell ref="A17:C17"/>
    <mergeCell ref="A18:A20"/>
    <mergeCell ref="A21:C21"/>
    <mergeCell ref="A22:A23"/>
    <mergeCell ref="A24:C24"/>
    <mergeCell ref="A25:A27"/>
    <mergeCell ref="A28:C2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G43"/>
  <sheetViews>
    <sheetView showGridLines="0" topLeftCell="B16" zoomScaleNormal="100" workbookViewId="0">
      <selection activeCell="M26" sqref="M26"/>
    </sheetView>
  </sheetViews>
  <sheetFormatPr baseColWidth="10" defaultRowHeight="15" x14ac:dyDescent="0.25"/>
  <cols>
    <col min="1" max="1" width="13.85546875" style="11" bestFit="1" customWidth="1"/>
    <col min="2" max="2" width="17.42578125" style="11" bestFit="1" customWidth="1"/>
    <col min="3" max="5" width="11.42578125" style="11"/>
    <col min="6" max="6" width="17.42578125" style="11" bestFit="1" customWidth="1"/>
    <col min="7" max="16384" width="11.42578125" style="11"/>
  </cols>
  <sheetData>
    <row r="1" spans="1:7" x14ac:dyDescent="0.25">
      <c r="B1" s="11" t="s">
        <v>83</v>
      </c>
      <c r="F1" s="11" t="s">
        <v>50</v>
      </c>
    </row>
    <row r="2" spans="1:7" x14ac:dyDescent="0.25">
      <c r="A2" s="28">
        <v>0</v>
      </c>
      <c r="B2" s="11">
        <v>1</v>
      </c>
      <c r="E2" s="28">
        <v>0</v>
      </c>
      <c r="F2" s="11">
        <v>1</v>
      </c>
    </row>
    <row r="3" spans="1:7" x14ac:dyDescent="0.25">
      <c r="A3" s="29">
        <v>0.1</v>
      </c>
      <c r="B3" s="11">
        <v>1</v>
      </c>
      <c r="E3" s="29">
        <v>0.1</v>
      </c>
      <c r="F3" s="11">
        <v>1</v>
      </c>
    </row>
    <row r="4" spans="1:7" x14ac:dyDescent="0.25">
      <c r="A4" s="29">
        <v>0.2</v>
      </c>
      <c r="B4" s="11">
        <v>1</v>
      </c>
      <c r="E4" s="29">
        <v>0.2</v>
      </c>
      <c r="F4" s="11">
        <v>1</v>
      </c>
    </row>
    <row r="5" spans="1:7" x14ac:dyDescent="0.25">
      <c r="A5" s="29">
        <v>0.3</v>
      </c>
      <c r="B5" s="11">
        <v>1</v>
      </c>
      <c r="E5" s="29">
        <v>0.3</v>
      </c>
      <c r="F5" s="11">
        <v>1</v>
      </c>
    </row>
    <row r="6" spans="1:7" x14ac:dyDescent="0.25">
      <c r="A6" s="29">
        <v>0.4</v>
      </c>
      <c r="B6" s="11">
        <v>1</v>
      </c>
      <c r="E6" s="29">
        <v>0.4</v>
      </c>
      <c r="F6" s="11">
        <v>1</v>
      </c>
    </row>
    <row r="7" spans="1:7" x14ac:dyDescent="0.25">
      <c r="A7" s="29">
        <v>0.5</v>
      </c>
      <c r="B7" s="11">
        <v>1</v>
      </c>
      <c r="E7" s="29">
        <v>0.5</v>
      </c>
      <c r="F7" s="11">
        <v>1</v>
      </c>
    </row>
    <row r="8" spans="1:7" x14ac:dyDescent="0.25">
      <c r="A8" s="29">
        <v>0.6</v>
      </c>
      <c r="B8" s="11">
        <v>1</v>
      </c>
      <c r="E8" s="29">
        <v>0.6</v>
      </c>
      <c r="F8" s="11">
        <v>1</v>
      </c>
    </row>
    <row r="9" spans="1:7" x14ac:dyDescent="0.25">
      <c r="A9" s="29">
        <v>0.7</v>
      </c>
      <c r="B9" s="11">
        <v>1</v>
      </c>
      <c r="E9" s="29">
        <v>0.7</v>
      </c>
      <c r="F9" s="11">
        <v>1</v>
      </c>
    </row>
    <row r="10" spans="1:7" x14ac:dyDescent="0.25">
      <c r="A10" s="29">
        <v>0.8</v>
      </c>
      <c r="B10" s="11">
        <v>1</v>
      </c>
      <c r="E10" s="29">
        <v>0.8</v>
      </c>
      <c r="F10" s="11">
        <v>1</v>
      </c>
    </row>
    <row r="11" spans="1:7" x14ac:dyDescent="0.25">
      <c r="A11" s="29">
        <v>0.9</v>
      </c>
      <c r="B11" s="11">
        <v>1</v>
      </c>
      <c r="E11" s="29">
        <v>0.9</v>
      </c>
      <c r="F11" s="11">
        <v>1</v>
      </c>
    </row>
    <row r="12" spans="1:7" x14ac:dyDescent="0.25">
      <c r="A12" s="29">
        <v>1</v>
      </c>
      <c r="B12" s="11">
        <v>10</v>
      </c>
      <c r="E12" s="29">
        <v>1</v>
      </c>
      <c r="F12" s="11">
        <v>10</v>
      </c>
    </row>
    <row r="13" spans="1:7" x14ac:dyDescent="0.25">
      <c r="A13" s="29"/>
      <c r="E13" s="29"/>
    </row>
    <row r="14" spans="1:7" ht="31.5" x14ac:dyDescent="0.5">
      <c r="A14" s="29" t="s">
        <v>82</v>
      </c>
      <c r="B14" s="31">
        <f>COMPORTAMIENTO!I40</f>
        <v>0.70232111956411558</v>
      </c>
      <c r="C14" s="29" t="str">
        <f>MID([1]COMPORTAMIENTO!I8:I39,1,4)</f>
        <v>0,31</v>
      </c>
      <c r="E14" s="29" t="s">
        <v>82</v>
      </c>
      <c r="F14" s="31">
        <f>COMPORTAMIENTO!E40</f>
        <v>0.67291128781265053</v>
      </c>
      <c r="G14" s="29" t="e">
        <f>MID([1]COMPORTAMIENTO!M8:M31,1,4)</f>
        <v>#REF!</v>
      </c>
    </row>
    <row r="15" spans="1:7" x14ac:dyDescent="0.25">
      <c r="A15" s="29"/>
      <c r="E15" s="29"/>
    </row>
    <row r="16" spans="1:7" x14ac:dyDescent="0.25">
      <c r="A16" s="29"/>
      <c r="E16" s="29"/>
    </row>
    <row r="17" spans="1:7" x14ac:dyDescent="0.25">
      <c r="A17" s="29" t="s">
        <v>89</v>
      </c>
      <c r="B17" s="11">
        <f>B14*PI()</f>
        <v>2.2064068696835841</v>
      </c>
      <c r="E17" s="29" t="s">
        <v>89</v>
      </c>
      <c r="F17" s="11">
        <f>F14*PI()</f>
        <v>2.1140131583098696</v>
      </c>
    </row>
    <row r="18" spans="1:7" x14ac:dyDescent="0.25">
      <c r="A18" s="29"/>
      <c r="E18" s="29"/>
    </row>
    <row r="19" spans="1:7" x14ac:dyDescent="0.25">
      <c r="A19" s="29" t="s">
        <v>90</v>
      </c>
      <c r="B19" s="27" t="s">
        <v>91</v>
      </c>
      <c r="C19" s="27" t="s">
        <v>92</v>
      </c>
      <c r="E19" s="29" t="s">
        <v>90</v>
      </c>
      <c r="F19" s="238" t="s">
        <v>91</v>
      </c>
      <c r="G19" s="238" t="s">
        <v>92</v>
      </c>
    </row>
    <row r="20" spans="1:7" x14ac:dyDescent="0.25">
      <c r="A20" s="29" t="s">
        <v>93</v>
      </c>
      <c r="B20" s="11">
        <v>0</v>
      </c>
      <c r="C20" s="11">
        <v>0</v>
      </c>
      <c r="E20" s="29" t="s">
        <v>93</v>
      </c>
      <c r="F20" s="345">
        <v>0</v>
      </c>
      <c r="G20" s="345">
        <v>0</v>
      </c>
    </row>
    <row r="21" spans="1:7" x14ac:dyDescent="0.25">
      <c r="A21" s="11" t="s">
        <v>94</v>
      </c>
      <c r="B21" s="11">
        <f>COS(B17)*-1</f>
        <v>0.59366893456724257</v>
      </c>
      <c r="C21" s="11">
        <f>SIN(B17)</f>
        <v>0.80470938613253118</v>
      </c>
      <c r="E21" s="11" t="s">
        <v>94</v>
      </c>
      <c r="F21" s="11">
        <f>COS(F17)*-1</f>
        <v>0.51689243107284399</v>
      </c>
      <c r="G21" s="11">
        <f>SIN(F17)</f>
        <v>0.85605035757226644</v>
      </c>
    </row>
    <row r="24" spans="1:7" x14ac:dyDescent="0.25">
      <c r="A24" s="28">
        <v>0</v>
      </c>
      <c r="B24" s="11">
        <v>1</v>
      </c>
      <c r="E24" s="28">
        <v>0</v>
      </c>
      <c r="F24" s="11">
        <v>1</v>
      </c>
    </row>
    <row r="25" spans="1:7" x14ac:dyDescent="0.25">
      <c r="A25" s="29">
        <v>0.1</v>
      </c>
      <c r="B25" s="11">
        <v>1</v>
      </c>
      <c r="E25" s="29">
        <v>0.1</v>
      </c>
      <c r="F25" s="11">
        <v>1</v>
      </c>
    </row>
    <row r="26" spans="1:7" x14ac:dyDescent="0.25">
      <c r="A26" s="29">
        <v>0.2</v>
      </c>
      <c r="B26" s="11">
        <v>1</v>
      </c>
      <c r="E26" s="29">
        <v>0.2</v>
      </c>
      <c r="F26" s="11">
        <v>1</v>
      </c>
    </row>
    <row r="27" spans="1:7" x14ac:dyDescent="0.25">
      <c r="A27" s="29">
        <v>0.3</v>
      </c>
      <c r="B27" s="11">
        <v>1</v>
      </c>
      <c r="E27" s="29">
        <v>0.3</v>
      </c>
      <c r="F27" s="11">
        <v>1</v>
      </c>
    </row>
    <row r="28" spans="1:7" x14ac:dyDescent="0.25">
      <c r="A28" s="29">
        <v>0.4</v>
      </c>
      <c r="B28" s="11">
        <v>1</v>
      </c>
      <c r="E28" s="29">
        <v>0.4</v>
      </c>
      <c r="F28" s="11">
        <v>1</v>
      </c>
    </row>
    <row r="29" spans="1:7" x14ac:dyDescent="0.25">
      <c r="A29" s="29">
        <v>0.5</v>
      </c>
      <c r="B29" s="11">
        <v>1</v>
      </c>
      <c r="E29" s="29">
        <v>0.5</v>
      </c>
      <c r="F29" s="11">
        <v>1</v>
      </c>
    </row>
    <row r="30" spans="1:7" x14ac:dyDescent="0.25">
      <c r="A30" s="29">
        <v>0.6</v>
      </c>
      <c r="B30" s="11">
        <v>1</v>
      </c>
      <c r="E30" s="29">
        <v>0.6</v>
      </c>
      <c r="F30" s="11">
        <v>1</v>
      </c>
    </row>
    <row r="31" spans="1:7" x14ac:dyDescent="0.25">
      <c r="A31" s="29">
        <v>0.7</v>
      </c>
      <c r="B31" s="11">
        <v>1</v>
      </c>
      <c r="E31" s="29">
        <v>0.7</v>
      </c>
      <c r="F31" s="11">
        <v>1</v>
      </c>
    </row>
    <row r="32" spans="1:7" x14ac:dyDescent="0.25">
      <c r="A32" s="29">
        <v>0.8</v>
      </c>
      <c r="B32" s="11">
        <v>1</v>
      </c>
      <c r="E32" s="29">
        <v>0.8</v>
      </c>
      <c r="F32" s="11">
        <v>1</v>
      </c>
    </row>
    <row r="33" spans="1:7" x14ac:dyDescent="0.25">
      <c r="A33" s="29">
        <v>0.9</v>
      </c>
      <c r="B33" s="11">
        <v>1</v>
      </c>
      <c r="E33" s="29">
        <v>0.9</v>
      </c>
      <c r="F33" s="11">
        <v>1</v>
      </c>
    </row>
    <row r="34" spans="1:7" x14ac:dyDescent="0.25">
      <c r="A34" s="29">
        <v>1</v>
      </c>
      <c r="B34" s="11">
        <v>10</v>
      </c>
      <c r="E34" s="29">
        <v>1</v>
      </c>
      <c r="F34" s="11">
        <v>10</v>
      </c>
    </row>
    <row r="35" spans="1:7" x14ac:dyDescent="0.25">
      <c r="A35" s="29"/>
      <c r="E35" s="29"/>
    </row>
    <row r="36" spans="1:7" ht="31.5" x14ac:dyDescent="0.5">
      <c r="A36" s="29" t="s">
        <v>87</v>
      </c>
      <c r="B36" s="31">
        <f>COMPORTAMIENTO!I79</f>
        <v>0.62435378632633387</v>
      </c>
      <c r="E36" s="29" t="s">
        <v>87</v>
      </c>
      <c r="F36" s="31">
        <f>COMPORTAMIENTO!E79</f>
        <v>0.5349335754054636</v>
      </c>
    </row>
    <row r="37" spans="1:7" x14ac:dyDescent="0.25">
      <c r="A37" s="29"/>
      <c r="E37" s="29"/>
    </row>
    <row r="38" spans="1:7" x14ac:dyDescent="0.25">
      <c r="A38" s="29"/>
      <c r="E38" s="29"/>
    </row>
    <row r="39" spans="1:7" x14ac:dyDescent="0.25">
      <c r="A39" s="29" t="s">
        <v>89</v>
      </c>
      <c r="B39" s="11">
        <f>B36*PI()</f>
        <v>1.9614652683637819</v>
      </c>
      <c r="E39" s="29" t="s">
        <v>89</v>
      </c>
      <c r="F39" s="11">
        <f>F36*PI()</f>
        <v>1.6805433906523262</v>
      </c>
    </row>
    <row r="40" spans="1:7" x14ac:dyDescent="0.25">
      <c r="A40" s="29"/>
      <c r="E40" s="29"/>
    </row>
    <row r="41" spans="1:7" x14ac:dyDescent="0.25">
      <c r="A41" s="29" t="s">
        <v>90</v>
      </c>
      <c r="B41" s="27" t="s">
        <v>91</v>
      </c>
      <c r="C41" s="27" t="s">
        <v>92</v>
      </c>
      <c r="E41" s="29" t="s">
        <v>90</v>
      </c>
      <c r="F41" s="238" t="s">
        <v>91</v>
      </c>
      <c r="G41" s="238" t="s">
        <v>92</v>
      </c>
    </row>
    <row r="42" spans="1:7" x14ac:dyDescent="0.25">
      <c r="A42" s="29" t="s">
        <v>93</v>
      </c>
      <c r="B42" s="11">
        <v>0</v>
      </c>
      <c r="C42" s="11">
        <v>0</v>
      </c>
      <c r="E42" s="29" t="s">
        <v>93</v>
      </c>
      <c r="F42" s="11">
        <v>0</v>
      </c>
      <c r="G42" s="11">
        <v>0</v>
      </c>
    </row>
    <row r="43" spans="1:7" x14ac:dyDescent="0.25">
      <c r="A43" s="11" t="s">
        <v>94</v>
      </c>
      <c r="B43" s="11">
        <f>COS(B39)*-1</f>
        <v>0.38080704013070549</v>
      </c>
      <c r="C43" s="11">
        <f>SIN(B39)</f>
        <v>0.92465452910094548</v>
      </c>
      <c r="E43" s="11" t="s">
        <v>94</v>
      </c>
      <c r="F43" s="11">
        <f>COS(F39)*-1</f>
        <v>0.1095268899069277</v>
      </c>
      <c r="G43" s="11">
        <f>SIN(F39)</f>
        <v>0.99398383306134097</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BF63"/>
  <sheetViews>
    <sheetView showGridLines="0" zoomScale="140" zoomScaleNormal="140" zoomScaleSheetLayoutView="100" workbookViewId="0">
      <pane xSplit="20" ySplit="25" topLeftCell="X26" activePane="bottomRight" state="frozen"/>
      <selection pane="topRight" activeCell="V1" sqref="V1"/>
      <selection pane="bottomLeft" activeCell="A26" sqref="A26"/>
      <selection pane="bottomRight" activeCell="B1" sqref="B1:T24"/>
    </sheetView>
  </sheetViews>
  <sheetFormatPr baseColWidth="10" defaultRowHeight="15" zeroHeight="1" x14ac:dyDescent="0.25"/>
  <cols>
    <col min="1" max="1" width="5" style="113" customWidth="1"/>
    <col min="2" max="2" width="33.28515625" style="113" customWidth="1"/>
    <col min="3" max="3" width="19.140625" style="113" customWidth="1"/>
    <col min="4" max="4" width="11.5703125" style="113" customWidth="1"/>
    <col min="5" max="5" width="17.42578125" style="113" customWidth="1"/>
    <col min="6" max="6" width="12" style="113" bestFit="1" customWidth="1"/>
    <col min="7" max="7" width="11.140625" style="113" customWidth="1"/>
    <col min="8" max="8" width="11" style="113" customWidth="1"/>
    <col min="9" max="9" width="8.28515625" style="113" bestFit="1" customWidth="1"/>
    <col min="10" max="10" width="9" style="113" bestFit="1" customWidth="1"/>
    <col min="11" max="34" width="4.140625" style="113" customWidth="1"/>
    <col min="35" max="35" width="13.85546875" style="113" bestFit="1" customWidth="1"/>
    <col min="36" max="36" width="17" style="222" bestFit="1" customWidth="1"/>
    <col min="37" max="37" width="17.7109375" style="147" customWidth="1"/>
    <col min="38" max="38" width="15.7109375" style="115" customWidth="1"/>
    <col min="39" max="40" width="17" style="115" customWidth="1"/>
    <col min="41" max="41" width="1.85546875" customWidth="1"/>
    <col min="42" max="42" width="14.85546875" style="115" bestFit="1" customWidth="1"/>
    <col min="43" max="43" width="10.85546875" style="115" customWidth="1"/>
    <col min="44" max="44" width="16" style="115" bestFit="1" customWidth="1"/>
    <col min="45" max="45" width="14" style="115" customWidth="1"/>
    <col min="46" max="46" width="3" style="147" customWidth="1"/>
    <col min="47" max="47" width="17" style="222" bestFit="1" customWidth="1"/>
    <col min="48" max="48" width="17.85546875" style="113" bestFit="1" customWidth="1"/>
    <col min="49" max="49" width="13.28515625" style="11" customWidth="1"/>
    <col min="50" max="50" width="2.140625" customWidth="1"/>
    <col min="51" max="51" width="15" style="115" bestFit="1" customWidth="1"/>
    <col min="52" max="52" width="13.5703125" style="115" customWidth="1"/>
    <col min="53" max="53" width="11" style="115" customWidth="1"/>
    <col min="54" max="54" width="14.140625" style="115" customWidth="1"/>
    <col min="55" max="57" width="9.85546875" style="115" customWidth="1"/>
    <col min="58" max="58" width="9.85546875" style="119" customWidth="1"/>
    <col min="59" max="16384" width="11.42578125" style="113"/>
  </cols>
  <sheetData>
    <row r="1" spans="1:55" ht="45" customHeight="1" x14ac:dyDescent="0.25">
      <c r="B1" s="392" t="s">
        <v>859</v>
      </c>
      <c r="C1" s="392"/>
      <c r="D1" s="392"/>
      <c r="E1" s="392"/>
      <c r="F1" s="392"/>
      <c r="G1" s="392"/>
      <c r="H1" s="392"/>
      <c r="I1" s="392"/>
      <c r="J1" s="392"/>
      <c r="K1" s="392"/>
      <c r="L1" s="392"/>
      <c r="M1" s="392"/>
      <c r="N1" s="392"/>
      <c r="O1" s="392"/>
      <c r="P1" s="392"/>
      <c r="Q1" s="392"/>
      <c r="R1" s="392"/>
      <c r="S1" s="392"/>
      <c r="T1" s="392"/>
      <c r="AI1" s="114" t="s">
        <v>193</v>
      </c>
      <c r="AJ1" s="268" t="s">
        <v>571</v>
      </c>
      <c r="AK1" s="269" t="s">
        <v>584</v>
      </c>
      <c r="AL1" s="269" t="s">
        <v>585</v>
      </c>
      <c r="AM1" s="269" t="s">
        <v>215</v>
      </c>
      <c r="AN1" s="269" t="s">
        <v>576</v>
      </c>
      <c r="AP1" s="270" t="s">
        <v>82</v>
      </c>
      <c r="AQ1" s="269" t="s">
        <v>573</v>
      </c>
      <c r="AR1" s="269" t="s">
        <v>214</v>
      </c>
      <c r="AS1" s="269" t="s">
        <v>575</v>
      </c>
      <c r="AT1" s="285"/>
      <c r="AU1" s="276" t="s">
        <v>578</v>
      </c>
      <c r="AV1" s="276" t="s">
        <v>579</v>
      </c>
      <c r="AW1" s="277" t="s">
        <v>580</v>
      </c>
      <c r="AY1" s="277" t="s">
        <v>577</v>
      </c>
      <c r="AZ1" s="276" t="s">
        <v>581</v>
      </c>
      <c r="BA1" s="277" t="s">
        <v>582</v>
      </c>
      <c r="BB1" s="277" t="s">
        <v>583</v>
      </c>
    </row>
    <row r="2" spans="1:55" ht="17.25" customHeight="1" thickBot="1" x14ac:dyDescent="0.25">
      <c r="B2" s="340" t="s">
        <v>337</v>
      </c>
      <c r="C2" s="393"/>
      <c r="D2" s="393"/>
      <c r="E2" s="120"/>
      <c r="AI2" s="121" t="s">
        <v>188</v>
      </c>
      <c r="AJ2" s="271">
        <v>3046581000</v>
      </c>
      <c r="AK2" s="295">
        <f t="shared" ref="AK2:AK7" si="0">AJ2/1000000</f>
        <v>3046.5810000000001</v>
      </c>
      <c r="AL2" s="283">
        <f t="shared" ref="AL2:AL13" si="1">IFERROR((AK2/$AK$14),"0")</f>
        <v>1</v>
      </c>
      <c r="AM2" s="273">
        <f>AK2</f>
        <v>3046.5810000000001</v>
      </c>
      <c r="AN2" s="284">
        <f>AL2</f>
        <v>1</v>
      </c>
      <c r="AO2" s="289"/>
      <c r="AP2" s="274">
        <f t="shared" ref="AP2:AP13" si="2">C11</f>
        <v>2591686570</v>
      </c>
      <c r="AQ2" s="283">
        <f t="shared" ref="AQ2:AQ13" si="3">D11</f>
        <v>0.85068690771720823</v>
      </c>
      <c r="AR2" s="274">
        <f>AP2</f>
        <v>2591686570</v>
      </c>
      <c r="AS2" s="284">
        <f>AQ2</f>
        <v>0.85068690771720823</v>
      </c>
      <c r="AT2" s="296"/>
      <c r="AU2" s="278"/>
      <c r="AV2" s="281">
        <f>AU2/1000000</f>
        <v>0</v>
      </c>
      <c r="AW2" s="291">
        <f>AU2/$AJ$14</f>
        <v>0</v>
      </c>
      <c r="AX2" s="289"/>
      <c r="AY2" s="279">
        <f t="shared" ref="AY2:AY14" si="4">E11</f>
        <v>0</v>
      </c>
      <c r="AZ2" s="282">
        <f>AY2/1000000</f>
        <v>0</v>
      </c>
      <c r="BA2" s="280">
        <f t="shared" ref="BA2:BA14" si="5">E11/$E$3</f>
        <v>0</v>
      </c>
      <c r="BB2" s="280">
        <f>BA2</f>
        <v>0</v>
      </c>
    </row>
    <row r="3" spans="1:55" ht="13.5" customHeight="1" x14ac:dyDescent="0.2">
      <c r="A3" s="371">
        <v>1</v>
      </c>
      <c r="B3" s="394" t="s">
        <v>207</v>
      </c>
      <c r="C3" s="395"/>
      <c r="D3" s="370"/>
      <c r="E3" s="369">
        <f>AJ14</f>
        <v>3046581000</v>
      </c>
      <c r="F3" s="129">
        <v>1</v>
      </c>
      <c r="AI3" s="121" t="s">
        <v>186</v>
      </c>
      <c r="AJ3" s="271"/>
      <c r="AK3" s="295">
        <f t="shared" si="0"/>
        <v>0</v>
      </c>
      <c r="AL3" s="283">
        <f t="shared" si="1"/>
        <v>0</v>
      </c>
      <c r="AM3" s="273">
        <f t="shared" ref="AM3:AM13" si="6">AK3+AM2</f>
        <v>3046.5810000000001</v>
      </c>
      <c r="AN3" s="284">
        <f t="shared" ref="AN3:AN12" si="7">IFERROR((AN2+AL3),"")</f>
        <v>1</v>
      </c>
      <c r="AO3" s="289"/>
      <c r="AP3" s="274">
        <f t="shared" si="2"/>
        <v>0</v>
      </c>
      <c r="AQ3" s="283">
        <f t="shared" si="3"/>
        <v>0</v>
      </c>
      <c r="AR3" s="274">
        <f t="shared" ref="AR3:AR13" si="8">AP3+AR2</f>
        <v>2591686570</v>
      </c>
      <c r="AS3" s="284">
        <f t="shared" ref="AS3:AS12" si="9">AS2+AQ3</f>
        <v>0.85068690771720823</v>
      </c>
      <c r="AT3" s="296"/>
      <c r="AU3" s="278">
        <v>48000000</v>
      </c>
      <c r="AV3" s="281">
        <f t="shared" ref="AV3:AV14" si="10">AV2+(AU3/1000000)</f>
        <v>48</v>
      </c>
      <c r="AW3" s="292">
        <f t="shared" ref="AW3:AW14" si="11">AU3/$AJ$14+AW2</f>
        <v>1.5755366425511088E-2</v>
      </c>
      <c r="AX3" s="289"/>
      <c r="AY3" s="279">
        <f t="shared" si="4"/>
        <v>47159274</v>
      </c>
      <c r="AZ3" s="282">
        <f t="shared" ref="AZ3:AZ13" si="12">AZ2+(AY3/1000000)</f>
        <v>47.159274000000003</v>
      </c>
      <c r="BA3" s="280">
        <f t="shared" si="5"/>
        <v>1.5479409213147459E-2</v>
      </c>
      <c r="BB3" s="280">
        <f t="shared" ref="BB3:BB12" si="13">BB2+BA3</f>
        <v>1.5479409213147459E-2</v>
      </c>
    </row>
    <row r="4" spans="1:55" ht="13.5" customHeight="1" x14ac:dyDescent="0.2">
      <c r="A4" s="371"/>
      <c r="B4" s="376" t="s">
        <v>848</v>
      </c>
      <c r="C4" s="377"/>
      <c r="D4" s="357"/>
      <c r="E4" s="359">
        <f>VLOOKUP(B2,'PLANO DISPONIBILIDADES 28-04-20'!AD19:AE22,2,0)</f>
        <v>2971419262</v>
      </c>
      <c r="F4" s="131">
        <f>E4/E3</f>
        <v>0.97532915159649458</v>
      </c>
      <c r="AI4" s="121" t="s">
        <v>184</v>
      </c>
      <c r="AJ4" s="271"/>
      <c r="AK4" s="295">
        <f t="shared" si="0"/>
        <v>0</v>
      </c>
      <c r="AL4" s="283">
        <f t="shared" si="1"/>
        <v>0</v>
      </c>
      <c r="AM4" s="273">
        <f t="shared" si="6"/>
        <v>3046.5810000000001</v>
      </c>
      <c r="AN4" s="284">
        <f t="shared" si="7"/>
        <v>1</v>
      </c>
      <c r="AO4" s="289"/>
      <c r="AP4" s="274" t="str">
        <f t="shared" si="2"/>
        <v>0</v>
      </c>
      <c r="AQ4" s="283">
        <f t="shared" si="3"/>
        <v>0</v>
      </c>
      <c r="AR4" s="274">
        <f t="shared" si="8"/>
        <v>2591686570</v>
      </c>
      <c r="AS4" s="284">
        <f t="shared" si="9"/>
        <v>0.85068690771720823</v>
      </c>
      <c r="AT4" s="296"/>
      <c r="AU4" s="278">
        <v>217000000</v>
      </c>
      <c r="AV4" s="281">
        <f t="shared" si="10"/>
        <v>265</v>
      </c>
      <c r="AW4" s="291">
        <f t="shared" si="11"/>
        <v>8.6982752140842473E-2</v>
      </c>
      <c r="AX4" s="289"/>
      <c r="AY4" s="279">
        <f t="shared" si="4"/>
        <v>216447358</v>
      </c>
      <c r="AZ4" s="282">
        <f t="shared" si="12"/>
        <v>263.60663199999999</v>
      </c>
      <c r="BA4" s="280">
        <f t="shared" si="5"/>
        <v>7.1045988273412061E-2</v>
      </c>
      <c r="BB4" s="280">
        <f t="shared" si="13"/>
        <v>8.6525397486559519E-2</v>
      </c>
    </row>
    <row r="5" spans="1:55" ht="13.5" customHeight="1" x14ac:dyDescent="0.2">
      <c r="A5" s="371"/>
      <c r="B5" s="396" t="s">
        <v>205</v>
      </c>
      <c r="C5" s="397"/>
      <c r="D5" s="358"/>
      <c r="E5" s="356">
        <f>SUM(C11:C22)</f>
        <v>2971419262</v>
      </c>
      <c r="F5" s="258">
        <f>E5/E3</f>
        <v>0.97532915159649458</v>
      </c>
      <c r="AI5" s="121" t="s">
        <v>182</v>
      </c>
      <c r="AJ5" s="271"/>
      <c r="AK5" s="295">
        <f t="shared" si="0"/>
        <v>0</v>
      </c>
      <c r="AL5" s="283">
        <f t="shared" si="1"/>
        <v>0</v>
      </c>
      <c r="AM5" s="273">
        <f t="shared" si="6"/>
        <v>3046.5810000000001</v>
      </c>
      <c r="AN5" s="284">
        <f t="shared" si="7"/>
        <v>1</v>
      </c>
      <c r="AO5" s="289"/>
      <c r="AP5" s="274" t="str">
        <f t="shared" si="2"/>
        <v>0</v>
      </c>
      <c r="AQ5" s="283">
        <f t="shared" si="3"/>
        <v>0</v>
      </c>
      <c r="AR5" s="274">
        <f t="shared" si="8"/>
        <v>2591686570</v>
      </c>
      <c r="AS5" s="284">
        <f t="shared" si="9"/>
        <v>0.85068690771720823</v>
      </c>
      <c r="AT5" s="296"/>
      <c r="AU5" s="278">
        <v>369215066</v>
      </c>
      <c r="AV5" s="281">
        <f t="shared" si="10"/>
        <v>634.21506599999998</v>
      </c>
      <c r="AW5" s="291">
        <f t="shared" si="11"/>
        <v>0.20817272411270207</v>
      </c>
      <c r="AX5" s="289"/>
      <c r="AY5" s="279">
        <f t="shared" si="4"/>
        <v>369215066</v>
      </c>
      <c r="AZ5" s="282">
        <f t="shared" si="12"/>
        <v>632.82169799999997</v>
      </c>
      <c r="BA5" s="280">
        <f t="shared" si="5"/>
        <v>0.1211899719718596</v>
      </c>
      <c r="BB5" s="280">
        <f t="shared" si="13"/>
        <v>0.20771536945841912</v>
      </c>
    </row>
    <row r="6" spans="1:55" ht="13.5" customHeight="1" x14ac:dyDescent="0.2">
      <c r="A6" s="371"/>
      <c r="B6" s="398" t="s">
        <v>203</v>
      </c>
      <c r="C6" s="399"/>
      <c r="D6" s="358"/>
      <c r="E6" s="356">
        <f>E3-E5</f>
        <v>75161738</v>
      </c>
      <c r="F6" s="258">
        <f>E6/$E$3</f>
        <v>2.4670848403505436E-2</v>
      </c>
      <c r="AI6" s="121" t="s">
        <v>180</v>
      </c>
      <c r="AJ6" s="271"/>
      <c r="AK6" s="295">
        <f t="shared" si="0"/>
        <v>0</v>
      </c>
      <c r="AL6" s="283">
        <f t="shared" si="1"/>
        <v>0</v>
      </c>
      <c r="AM6" s="273">
        <f t="shared" si="6"/>
        <v>3046.5810000000001</v>
      </c>
      <c r="AN6" s="284">
        <f t="shared" si="7"/>
        <v>1</v>
      </c>
      <c r="AO6" s="289"/>
      <c r="AP6" s="274">
        <f t="shared" si="2"/>
        <v>242540052</v>
      </c>
      <c r="AQ6" s="283">
        <f t="shared" si="3"/>
        <v>7.9610570669219033E-2</v>
      </c>
      <c r="AR6" s="274">
        <f t="shared" si="8"/>
        <v>2834226622</v>
      </c>
      <c r="AS6" s="284">
        <f t="shared" si="9"/>
        <v>0.93029747838642729</v>
      </c>
      <c r="AT6" s="296"/>
      <c r="AU6" s="278">
        <v>227563290</v>
      </c>
      <c r="AV6" s="281">
        <f t="shared" si="10"/>
        <v>861.77835600000003</v>
      </c>
      <c r="AW6" s="291">
        <f t="shared" si="11"/>
        <v>0.28286737034071963</v>
      </c>
      <c r="AX6" s="289"/>
      <c r="AY6" s="279">
        <f t="shared" si="4"/>
        <v>227563290</v>
      </c>
      <c r="AZ6" s="282">
        <f t="shared" si="12"/>
        <v>860.38498800000002</v>
      </c>
      <c r="BA6" s="280">
        <f t="shared" si="5"/>
        <v>7.4694646228017567E-2</v>
      </c>
      <c r="BB6" s="280">
        <f t="shared" si="13"/>
        <v>0.2824100156864367</v>
      </c>
    </row>
    <row r="7" spans="1:55" ht="13.5" customHeight="1" x14ac:dyDescent="0.2">
      <c r="A7" s="371"/>
      <c r="B7" s="400" t="s">
        <v>851</v>
      </c>
      <c r="C7" s="402"/>
      <c r="D7" s="357"/>
      <c r="E7" s="359">
        <f>E4-E5</f>
        <v>0</v>
      </c>
      <c r="F7" s="131">
        <f>IFERROR((E7/E4),"0")</f>
        <v>0</v>
      </c>
      <c r="AI7" s="121" t="s">
        <v>179</v>
      </c>
      <c r="AJ7" s="271"/>
      <c r="AK7" s="295">
        <f t="shared" si="0"/>
        <v>0</v>
      </c>
      <c r="AL7" s="283">
        <f t="shared" si="1"/>
        <v>0</v>
      </c>
      <c r="AM7" s="273">
        <f t="shared" si="6"/>
        <v>3046.5810000000001</v>
      </c>
      <c r="AN7" s="284">
        <f t="shared" si="7"/>
        <v>1</v>
      </c>
      <c r="AO7" s="289"/>
      <c r="AP7" s="274" t="str">
        <f t="shared" si="2"/>
        <v>0</v>
      </c>
      <c r="AQ7" s="283">
        <f t="shared" si="3"/>
        <v>0</v>
      </c>
      <c r="AR7" s="274">
        <f t="shared" si="8"/>
        <v>2834226622</v>
      </c>
      <c r="AS7" s="284">
        <f t="shared" si="9"/>
        <v>0.93029747838642729</v>
      </c>
      <c r="AT7" s="296"/>
      <c r="AU7" s="278">
        <v>259000000</v>
      </c>
      <c r="AV7" s="281">
        <f t="shared" si="10"/>
        <v>1120.778356</v>
      </c>
      <c r="AW7" s="291">
        <f t="shared" si="11"/>
        <v>0.36788070167837322</v>
      </c>
      <c r="AX7" s="289"/>
      <c r="AY7" s="279">
        <f t="shared" si="4"/>
        <v>257436745</v>
      </c>
      <c r="AZ7" s="282">
        <f t="shared" si="12"/>
        <v>1117.821733</v>
      </c>
      <c r="BA7" s="280">
        <f t="shared" si="5"/>
        <v>8.4500213518038741E-2</v>
      </c>
      <c r="BB7" s="280">
        <f t="shared" si="13"/>
        <v>0.36691022920447547</v>
      </c>
      <c r="BC7" s="132"/>
    </row>
    <row r="8" spans="1:55" ht="13.5" customHeight="1" x14ac:dyDescent="0.2">
      <c r="A8" s="371"/>
      <c r="B8" s="400" t="s">
        <v>852</v>
      </c>
      <c r="C8" s="401"/>
      <c r="D8" s="357"/>
      <c r="E8" s="359">
        <f>E3-E4</f>
        <v>75161738</v>
      </c>
      <c r="F8" s="131">
        <f>E8/E3</f>
        <v>2.4670848403505436E-2</v>
      </c>
      <c r="AI8" s="121" t="s">
        <v>178</v>
      </c>
      <c r="AJ8" s="271"/>
      <c r="AK8" s="295">
        <f t="shared" ref="AK8:AK13" si="14">AJ8/1000000</f>
        <v>0</v>
      </c>
      <c r="AL8" s="283">
        <f t="shared" si="1"/>
        <v>0</v>
      </c>
      <c r="AM8" s="273">
        <f t="shared" si="6"/>
        <v>3046.5810000000001</v>
      </c>
      <c r="AN8" s="284">
        <f t="shared" si="7"/>
        <v>1</v>
      </c>
      <c r="AO8" s="289"/>
      <c r="AP8" s="274" t="str">
        <f t="shared" si="2"/>
        <v>0</v>
      </c>
      <c r="AQ8" s="283">
        <f t="shared" si="3"/>
        <v>0</v>
      </c>
      <c r="AR8" s="274">
        <f t="shared" si="8"/>
        <v>2834226622</v>
      </c>
      <c r="AS8" s="284">
        <f t="shared" si="9"/>
        <v>0.93029747838642729</v>
      </c>
      <c r="AT8" s="296"/>
      <c r="AU8" s="278">
        <v>225000000</v>
      </c>
      <c r="AV8" s="281">
        <f t="shared" si="10"/>
        <v>1345.778356</v>
      </c>
      <c r="AW8" s="291">
        <f t="shared" si="11"/>
        <v>0.44173398179795642</v>
      </c>
      <c r="AX8" s="289"/>
      <c r="AY8" s="279">
        <f t="shared" si="4"/>
        <v>215531042</v>
      </c>
      <c r="AZ8" s="282">
        <f t="shared" si="12"/>
        <v>1333.3527750000001</v>
      </c>
      <c r="BA8" s="280">
        <f t="shared" si="5"/>
        <v>7.0745219641296264E-2</v>
      </c>
      <c r="BB8" s="280">
        <f t="shared" si="13"/>
        <v>0.43765544884577173</v>
      </c>
      <c r="BC8" s="132"/>
    </row>
    <row r="9" spans="1:55" ht="13.5" customHeight="1" thickBot="1" x14ac:dyDescent="0.25">
      <c r="A9" s="371"/>
      <c r="B9" s="403" t="s">
        <v>87</v>
      </c>
      <c r="C9" s="404"/>
      <c r="D9" s="368"/>
      <c r="E9" s="360">
        <f>E23</f>
        <v>2971025134</v>
      </c>
      <c r="F9" s="133">
        <f>IFERROR((E9/E3),"0")</f>
        <v>0.97519978428277465</v>
      </c>
      <c r="AI9" s="121" t="s">
        <v>177</v>
      </c>
      <c r="AJ9" s="271"/>
      <c r="AK9" s="295">
        <f t="shared" si="14"/>
        <v>0</v>
      </c>
      <c r="AL9" s="283">
        <f t="shared" si="1"/>
        <v>0</v>
      </c>
      <c r="AM9" s="273">
        <f t="shared" si="6"/>
        <v>3046.5810000000001</v>
      </c>
      <c r="AN9" s="284">
        <f t="shared" si="7"/>
        <v>1</v>
      </c>
      <c r="AO9" s="289"/>
      <c r="AP9" s="274">
        <f t="shared" si="2"/>
        <v>82445032</v>
      </c>
      <c r="AQ9" s="283">
        <f t="shared" si="3"/>
        <v>2.7061493523395569E-2</v>
      </c>
      <c r="AR9" s="274">
        <f t="shared" si="8"/>
        <v>2916671654</v>
      </c>
      <c r="AS9" s="284">
        <f t="shared" si="9"/>
        <v>0.95735897190982289</v>
      </c>
      <c r="AT9" s="296"/>
      <c r="AU9" s="278">
        <f>324959187+73159643</f>
        <v>398118830</v>
      </c>
      <c r="AV9" s="281">
        <f t="shared" si="10"/>
        <v>1743.8971860000001</v>
      </c>
      <c r="AW9" s="291">
        <f t="shared" si="11"/>
        <v>0.57241123278849304</v>
      </c>
      <c r="AX9" s="289"/>
      <c r="AY9" s="279">
        <f t="shared" si="4"/>
        <v>305591070</v>
      </c>
      <c r="AZ9" s="282">
        <f t="shared" si="12"/>
        <v>1638.943845</v>
      </c>
      <c r="BA9" s="280">
        <f t="shared" si="5"/>
        <v>0.10030623508779185</v>
      </c>
      <c r="BB9" s="280">
        <f t="shared" si="13"/>
        <v>0.53796168393356358</v>
      </c>
      <c r="BC9" s="134"/>
    </row>
    <row r="10" spans="1:55" ht="26.25" customHeight="1" x14ac:dyDescent="0.2">
      <c r="B10" s="363" t="s">
        <v>193</v>
      </c>
      <c r="C10" s="364" t="s">
        <v>192</v>
      </c>
      <c r="D10" s="365" t="s">
        <v>191</v>
      </c>
      <c r="E10" s="366" t="s">
        <v>45</v>
      </c>
      <c r="F10" s="367" t="s">
        <v>190</v>
      </c>
      <c r="AI10" s="121" t="s">
        <v>176</v>
      </c>
      <c r="AJ10" s="271"/>
      <c r="AK10" s="295">
        <f t="shared" si="14"/>
        <v>0</v>
      </c>
      <c r="AL10" s="283">
        <f t="shared" si="1"/>
        <v>0</v>
      </c>
      <c r="AM10" s="273">
        <f t="shared" si="6"/>
        <v>3046.5810000000001</v>
      </c>
      <c r="AN10" s="284">
        <f t="shared" si="7"/>
        <v>1</v>
      </c>
      <c r="AO10" s="289"/>
      <c r="AP10" s="274">
        <f t="shared" si="2"/>
        <v>38499643</v>
      </c>
      <c r="AQ10" s="283">
        <f t="shared" si="3"/>
        <v>1.2636999639924229E-2</v>
      </c>
      <c r="AR10" s="274">
        <f t="shared" si="8"/>
        <v>2955171297</v>
      </c>
      <c r="AS10" s="284">
        <f t="shared" si="9"/>
        <v>0.96999597154974715</v>
      </c>
      <c r="AT10" s="296"/>
      <c r="AU10" s="278">
        <v>394959187</v>
      </c>
      <c r="AV10" s="281">
        <f t="shared" si="10"/>
        <v>2138.8563730000001</v>
      </c>
      <c r="AW10" s="291">
        <f t="shared" si="11"/>
        <v>0.70205137266988793</v>
      </c>
      <c r="AX10" s="289"/>
      <c r="AY10" s="279">
        <f t="shared" si="4"/>
        <v>228384195</v>
      </c>
      <c r="AZ10" s="282">
        <f t="shared" si="12"/>
        <v>1867.3280400000001</v>
      </c>
      <c r="BA10" s="280">
        <f t="shared" si="5"/>
        <v>7.4964097458757872E-2</v>
      </c>
      <c r="BB10" s="280">
        <f t="shared" si="13"/>
        <v>0.61292578139232146</v>
      </c>
    </row>
    <row r="11" spans="1:55" ht="12.75" customHeight="1" x14ac:dyDescent="0.25">
      <c r="A11" s="65"/>
      <c r="B11" s="164" t="s">
        <v>188</v>
      </c>
      <c r="C11" s="342">
        <f>IFERROR(HLOOKUP(B11,'EJECUCIÓN '!$I$13:$P$14,2,0),"")</f>
        <v>2591686570</v>
      </c>
      <c r="D11" s="140">
        <f t="shared" ref="D11:D22" si="15">C11/$E$3</f>
        <v>0.85068690771720823</v>
      </c>
      <c r="E11" s="166">
        <f>'GIROS MARZO 2018'!AT16</f>
        <v>0</v>
      </c>
      <c r="F11" s="142">
        <f t="shared" ref="F11:F22" si="16">E11/$E$3</f>
        <v>0</v>
      </c>
      <c r="AI11" s="121" t="s">
        <v>175</v>
      </c>
      <c r="AJ11" s="271"/>
      <c r="AK11" s="295">
        <f t="shared" si="14"/>
        <v>0</v>
      </c>
      <c r="AL11" s="283">
        <f t="shared" si="1"/>
        <v>0</v>
      </c>
      <c r="AM11" s="273">
        <f t="shared" si="6"/>
        <v>3046.5810000000001</v>
      </c>
      <c r="AN11" s="284">
        <f t="shared" si="7"/>
        <v>1</v>
      </c>
      <c r="AO11" s="289"/>
      <c r="AP11" s="274">
        <f t="shared" si="2"/>
        <v>16247965</v>
      </c>
      <c r="AQ11" s="283">
        <f t="shared" si="3"/>
        <v>5.3331800467474851E-3</v>
      </c>
      <c r="AR11" s="274">
        <f t="shared" si="8"/>
        <v>2971419262</v>
      </c>
      <c r="AS11" s="284">
        <f t="shared" si="9"/>
        <v>0.97532915159649458</v>
      </c>
      <c r="AT11" s="296"/>
      <c r="AU11" s="278">
        <v>291559187</v>
      </c>
      <c r="AV11" s="281">
        <f t="shared" si="10"/>
        <v>2430.4155599999999</v>
      </c>
      <c r="AW11" s="291">
        <f t="shared" si="11"/>
        <v>0.79775182737632766</v>
      </c>
      <c r="AX11" s="289"/>
      <c r="AY11" s="279">
        <f t="shared" si="4"/>
        <v>340348932</v>
      </c>
      <c r="AZ11" s="282">
        <f t="shared" si="12"/>
        <v>2207.6769720000002</v>
      </c>
      <c r="BA11" s="280">
        <f t="shared" si="5"/>
        <v>0.1117150445039866</v>
      </c>
      <c r="BB11" s="280">
        <f t="shared" si="13"/>
        <v>0.72464082589630807</v>
      </c>
    </row>
    <row r="12" spans="1:55" ht="12.75" customHeight="1" x14ac:dyDescent="0.2">
      <c r="B12" s="164" t="s">
        <v>186</v>
      </c>
      <c r="C12" s="342">
        <f>IFERROR(HLOOKUP(B12,'EJECUCIÓN '!$I$13:$P$14,2,0),"0")</f>
        <v>0</v>
      </c>
      <c r="D12" s="140">
        <f t="shared" si="15"/>
        <v>0</v>
      </c>
      <c r="E12" s="166">
        <f>'GIROS MARZO 2018'!AU16</f>
        <v>47159274</v>
      </c>
      <c r="F12" s="142">
        <f t="shared" si="16"/>
        <v>1.5479409213147459E-2</v>
      </c>
      <c r="AI12" s="121" t="s">
        <v>174</v>
      </c>
      <c r="AJ12" s="271"/>
      <c r="AK12" s="295">
        <f t="shared" si="14"/>
        <v>0</v>
      </c>
      <c r="AL12" s="283">
        <f t="shared" si="1"/>
        <v>0</v>
      </c>
      <c r="AM12" s="273">
        <f t="shared" si="6"/>
        <v>3046.5810000000001</v>
      </c>
      <c r="AN12" s="284">
        <f t="shared" si="7"/>
        <v>1</v>
      </c>
      <c r="AO12" s="289"/>
      <c r="AP12" s="274">
        <f t="shared" si="2"/>
        <v>0</v>
      </c>
      <c r="AQ12" s="283">
        <f t="shared" si="3"/>
        <v>0</v>
      </c>
      <c r="AR12" s="274">
        <f t="shared" si="8"/>
        <v>2971419262</v>
      </c>
      <c r="AS12" s="284">
        <f t="shared" si="9"/>
        <v>0.97532915159649458</v>
      </c>
      <c r="AT12" s="296"/>
      <c r="AU12" s="278">
        <v>281939187</v>
      </c>
      <c r="AV12" s="281">
        <f t="shared" si="10"/>
        <v>2712.3547469999999</v>
      </c>
      <c r="AW12" s="291">
        <f t="shared" si="11"/>
        <v>0.89029464406165459</v>
      </c>
      <c r="AX12" s="289"/>
      <c r="AY12" s="279">
        <f t="shared" si="4"/>
        <v>307750138</v>
      </c>
      <c r="AZ12" s="282">
        <f t="shared" si="12"/>
        <v>2515.4271100000001</v>
      </c>
      <c r="BA12" s="280">
        <f t="shared" si="5"/>
        <v>0.10101492066024176</v>
      </c>
      <c r="BB12" s="280">
        <f t="shared" si="13"/>
        <v>0.82565574655654983</v>
      </c>
    </row>
    <row r="13" spans="1:55" ht="12.75" customHeight="1" x14ac:dyDescent="0.2">
      <c r="B13" s="164" t="s">
        <v>184</v>
      </c>
      <c r="C13" s="342" t="str">
        <f>IFERROR(HLOOKUP(B13,'EJECUCIÓN '!$I$13:$P$14,2,0),"0")</f>
        <v>0</v>
      </c>
      <c r="D13" s="140">
        <f t="shared" si="15"/>
        <v>0</v>
      </c>
      <c r="E13" s="166">
        <f>'GIROS MARZO 2018'!AV$16</f>
        <v>216447358</v>
      </c>
      <c r="F13" s="142">
        <f t="shared" si="16"/>
        <v>7.1045988273412061E-2</v>
      </c>
      <c r="AI13" s="121" t="s">
        <v>173</v>
      </c>
      <c r="AJ13" s="271"/>
      <c r="AK13" s="295">
        <f t="shared" si="14"/>
        <v>0</v>
      </c>
      <c r="AL13" s="283">
        <f t="shared" si="1"/>
        <v>0</v>
      </c>
      <c r="AM13" s="273">
        <f t="shared" si="6"/>
        <v>3046.5810000000001</v>
      </c>
      <c r="AN13" s="275"/>
      <c r="AO13" s="289"/>
      <c r="AP13" s="274">
        <f t="shared" si="2"/>
        <v>0</v>
      </c>
      <c r="AQ13" s="283">
        <f t="shared" si="3"/>
        <v>0</v>
      </c>
      <c r="AR13" s="274">
        <f t="shared" si="8"/>
        <v>2971419262</v>
      </c>
      <c r="AS13" s="275"/>
      <c r="AT13" s="296"/>
      <c r="AU13" s="278">
        <v>335619621</v>
      </c>
      <c r="AV13" s="281">
        <f t="shared" si="10"/>
        <v>3047.9743679999997</v>
      </c>
      <c r="AW13" s="291">
        <f t="shared" si="11"/>
        <v>1.0004573546542828</v>
      </c>
      <c r="AX13" s="289"/>
      <c r="AY13" s="279">
        <f t="shared" si="4"/>
        <v>455598024</v>
      </c>
      <c r="AZ13" s="282">
        <f t="shared" si="12"/>
        <v>2971.025134</v>
      </c>
      <c r="BA13" s="280">
        <f t="shared" si="5"/>
        <v>0.1495440377262249</v>
      </c>
      <c r="BB13" s="280">
        <f>BB12+BA13</f>
        <v>0.97519978428277476</v>
      </c>
    </row>
    <row r="14" spans="1:55" ht="12.75" customHeight="1" x14ac:dyDescent="0.2">
      <c r="B14" s="164" t="s">
        <v>182</v>
      </c>
      <c r="C14" s="342" t="str">
        <f>IFERROR(HLOOKUP(B14,'EJECUCIÓN '!$I$13:$P$14,2,0),"0")</f>
        <v>0</v>
      </c>
      <c r="D14" s="140">
        <f t="shared" si="15"/>
        <v>0</v>
      </c>
      <c r="E14" s="139">
        <f>'GIROS MARZO 2018'!AW$16</f>
        <v>369215066</v>
      </c>
      <c r="F14" s="142">
        <f t="shared" si="16"/>
        <v>0.1211899719718596</v>
      </c>
      <c r="AI14" s="143" t="s">
        <v>181</v>
      </c>
      <c r="AJ14" s="222">
        <f>SUM(AJ2:AJ13)</f>
        <v>3046581000</v>
      </c>
      <c r="AK14" s="293">
        <f>SUM(AK2:AK13)</f>
        <v>3046.5810000000001</v>
      </c>
      <c r="AL14" s="145">
        <f>SUM(AL2:AL13)</f>
        <v>1</v>
      </c>
      <c r="AO14" s="289"/>
      <c r="AT14" s="294" t="s">
        <v>512</v>
      </c>
      <c r="AU14" s="278"/>
      <c r="AV14" s="281">
        <f t="shared" si="10"/>
        <v>3047.9743679999997</v>
      </c>
      <c r="AW14" s="291">
        <f t="shared" si="11"/>
        <v>1.0004573546542828</v>
      </c>
      <c r="AX14" s="289"/>
      <c r="AY14" s="279">
        <f t="shared" si="4"/>
        <v>2971025134</v>
      </c>
      <c r="AZ14" s="282"/>
      <c r="BA14" s="280">
        <f t="shared" si="5"/>
        <v>0.97519978428277465</v>
      </c>
      <c r="BB14" s="280"/>
    </row>
    <row r="15" spans="1:55" ht="12.75" customHeight="1" x14ac:dyDescent="0.25">
      <c r="B15" s="164" t="s">
        <v>180</v>
      </c>
      <c r="C15" s="342">
        <f>IFERROR(HLOOKUP(B15,'EJECUCIÓN '!$I$13:$P$14,2,0),"0")</f>
        <v>242540052</v>
      </c>
      <c r="D15" s="140">
        <f t="shared" si="15"/>
        <v>7.9610570669219033E-2</v>
      </c>
      <c r="E15" s="166">
        <f>'GIROS MARZO 2018'!AX$16</f>
        <v>227563290</v>
      </c>
      <c r="F15" s="142">
        <f t="shared" si="16"/>
        <v>7.4694646228017567E-2</v>
      </c>
      <c r="AI15" s="146"/>
      <c r="AU15" s="222">
        <f>SUM(AU2:AU14)</f>
        <v>3047974368</v>
      </c>
      <c r="AV15" s="259"/>
    </row>
    <row r="16" spans="1:55" ht="12.75" customHeight="1" x14ac:dyDescent="0.25">
      <c r="B16" s="164" t="s">
        <v>179</v>
      </c>
      <c r="C16" s="342" t="str">
        <f>IFERROR(HLOOKUP(B16,'EJECUCIÓN '!$I$13:$P$14,2,0),"0")</f>
        <v>0</v>
      </c>
      <c r="D16" s="140">
        <f t="shared" si="15"/>
        <v>0</v>
      </c>
      <c r="E16" s="166">
        <f>'GIROS MARZO 2018'!AY$16</f>
        <v>257436745</v>
      </c>
      <c r="F16" s="142">
        <f t="shared" si="16"/>
        <v>8.4500213518038741E-2</v>
      </c>
      <c r="AW16" s="113"/>
      <c r="AX16" s="113"/>
      <c r="AY16" s="113"/>
      <c r="AZ16" s="113"/>
      <c r="BA16" s="113"/>
    </row>
    <row r="17" spans="2:47" ht="12.75" customHeight="1" x14ac:dyDescent="0.25">
      <c r="B17" s="164" t="s">
        <v>178</v>
      </c>
      <c r="C17" s="342" t="str">
        <f>IFERROR(HLOOKUP(B17,'EJECUCIÓN '!$I$13:$P$14,2,0),"0")</f>
        <v>0</v>
      </c>
      <c r="D17" s="140">
        <f t="shared" si="15"/>
        <v>0</v>
      </c>
      <c r="E17" s="166">
        <f>'GIROS MARZO 2018'!AZ$16</f>
        <v>215531042</v>
      </c>
      <c r="F17" s="142">
        <f t="shared" si="16"/>
        <v>7.0745219641296264E-2</v>
      </c>
      <c r="AI17" s="146"/>
    </row>
    <row r="18" spans="2:47" ht="12.75" customHeight="1" x14ac:dyDescent="0.25">
      <c r="B18" s="164" t="s">
        <v>177</v>
      </c>
      <c r="C18" s="342">
        <f>IFERROR(HLOOKUP(B18,'EJECUCIÓN '!$I$13:$P$14,2,0),"0")</f>
        <v>82445032</v>
      </c>
      <c r="D18" s="140">
        <f t="shared" si="15"/>
        <v>2.7061493523395569E-2</v>
      </c>
      <c r="E18" s="166">
        <f>'GIROS MARZO 2018'!BA$16</f>
        <v>305591070</v>
      </c>
      <c r="F18" s="142">
        <f t="shared" si="16"/>
        <v>0.10030623508779185</v>
      </c>
      <c r="AI18" s="146"/>
    </row>
    <row r="19" spans="2:47" ht="12.75" customHeight="1" x14ac:dyDescent="0.25">
      <c r="B19" s="164" t="s">
        <v>176</v>
      </c>
      <c r="C19" s="342">
        <f>IFERROR(HLOOKUP(B19,'EJECUCIÓN '!$I$13:$P$14,2,0),"0")</f>
        <v>38499643</v>
      </c>
      <c r="D19" s="140">
        <f t="shared" si="15"/>
        <v>1.2636999639924229E-2</v>
      </c>
      <c r="E19" s="166">
        <f>'GIROS MARZO 2018'!BB$16</f>
        <v>228384195</v>
      </c>
      <c r="F19" s="142">
        <f t="shared" si="16"/>
        <v>7.4964097458757872E-2</v>
      </c>
    </row>
    <row r="20" spans="2:47" ht="12.75" customHeight="1" x14ac:dyDescent="0.25">
      <c r="B20" s="164" t="s">
        <v>175</v>
      </c>
      <c r="C20" s="342">
        <f>IFERROR(HLOOKUP(B20,'EJECUCIÓN '!$I$13:$P$14,2,0),"0")</f>
        <v>16247965</v>
      </c>
      <c r="D20" s="140">
        <f t="shared" si="15"/>
        <v>5.3331800467474851E-3</v>
      </c>
      <c r="E20" s="166">
        <f>'GIROS MARZO 2018'!BC$16</f>
        <v>340348932</v>
      </c>
      <c r="F20" s="142">
        <f t="shared" si="16"/>
        <v>0.1117150445039866</v>
      </c>
      <c r="AI20" s="146"/>
    </row>
    <row r="21" spans="2:47" ht="12.75" customHeight="1" x14ac:dyDescent="0.25">
      <c r="B21" s="164" t="s">
        <v>174</v>
      </c>
      <c r="C21" s="342">
        <f>IFERROR(HLOOKUP(B21,'EJECUCIÓN '!$I$13:$P$14,2,0),"0")</f>
        <v>0</v>
      </c>
      <c r="D21" s="140">
        <f t="shared" si="15"/>
        <v>0</v>
      </c>
      <c r="E21" s="166">
        <f>'GIROS MARZO 2018'!BD$16</f>
        <v>307750138</v>
      </c>
      <c r="F21" s="142">
        <f t="shared" si="16"/>
        <v>0.10101492066024176</v>
      </c>
      <c r="AI21" s="146"/>
      <c r="AU21" s="222">
        <v>3046581000</v>
      </c>
    </row>
    <row r="22" spans="2:47" ht="12.75" customHeight="1" x14ac:dyDescent="0.25">
      <c r="B22" s="164" t="s">
        <v>173</v>
      </c>
      <c r="C22" s="342">
        <f>IFERROR(HLOOKUP(B22,'EJECUCIÓN '!$I$13:$P$14,2,0),"0")</f>
        <v>0</v>
      </c>
      <c r="D22" s="140">
        <f t="shared" si="15"/>
        <v>0</v>
      </c>
      <c r="E22" s="166">
        <f>'GIROS MARZO 2018'!BE$16</f>
        <v>455598024</v>
      </c>
      <c r="F22" s="142">
        <f t="shared" si="16"/>
        <v>0.1495440377262249</v>
      </c>
      <c r="AI22" s="146"/>
    </row>
    <row r="23" spans="2:47" ht="12.75" customHeight="1" thickBot="1" x14ac:dyDescent="0.3">
      <c r="B23" s="165" t="s">
        <v>172</v>
      </c>
      <c r="C23" s="148">
        <f>SUM(C11:C22)</f>
        <v>2971419262</v>
      </c>
      <c r="D23" s="149">
        <f>C23/E3</f>
        <v>0.97532915159649458</v>
      </c>
      <c r="E23" s="148">
        <f>SUM(E11:E22)</f>
        <v>2971025134</v>
      </c>
      <c r="F23" s="150">
        <f>E23/E3</f>
        <v>0.97519978428277465</v>
      </c>
      <c r="AI23" s="146"/>
      <c r="AU23" s="222">
        <f>AU15-AU21</f>
        <v>1393368</v>
      </c>
    </row>
    <row r="24" spans="2:47" ht="12" customHeight="1" x14ac:dyDescent="0.25">
      <c r="B24" s="156" t="s">
        <v>171</v>
      </c>
      <c r="C24" s="333">
        <v>3700000000</v>
      </c>
      <c r="F24" s="298" t="s">
        <v>218</v>
      </c>
      <c r="G24" s="298"/>
      <c r="H24" s="388" t="s">
        <v>168</v>
      </c>
      <c r="I24" s="388"/>
      <c r="J24" s="389" t="s">
        <v>169</v>
      </c>
      <c r="K24" s="389"/>
      <c r="L24" s="389"/>
      <c r="M24" s="159" t="s">
        <v>168</v>
      </c>
    </row>
    <row r="25" spans="2:47" ht="11.25" customHeight="1" x14ac:dyDescent="0.25">
      <c r="B25" s="158" t="s">
        <v>170</v>
      </c>
      <c r="C25" s="333">
        <v>653419000</v>
      </c>
      <c r="D25" s="240"/>
      <c r="E25" s="160"/>
      <c r="F25" s="298" t="s">
        <v>219</v>
      </c>
      <c r="G25" s="298"/>
    </row>
    <row r="26" spans="2:47" x14ac:dyDescent="0.25"/>
    <row r="27" spans="2:47" hidden="1" x14ac:dyDescent="0.25"/>
    <row r="28" spans="2:47" ht="23.25" hidden="1" customHeight="1" x14ac:dyDescent="0.25"/>
    <row r="29" spans="2:47" ht="20.25" hidden="1" customHeight="1" x14ac:dyDescent="0.25"/>
    <row r="30" spans="2:47" hidden="1" x14ac:dyDescent="0.25"/>
    <row r="31" spans="2:47" ht="20.25" hidden="1" customHeight="1" x14ac:dyDescent="0.25"/>
    <row r="32" spans="2:47" ht="21.75" hidden="1" customHeight="1" x14ac:dyDescent="0.25"/>
    <row r="33" spans="2:57" ht="15.75" hidden="1" customHeight="1" x14ac:dyDescent="0.25"/>
    <row r="34" spans="2:57" hidden="1" x14ac:dyDescent="0.25"/>
    <row r="35" spans="2:57" ht="24.75" hidden="1" customHeight="1" x14ac:dyDescent="0.25"/>
    <row r="36" spans="2:57" ht="21.75" hidden="1" customHeight="1" x14ac:dyDescent="0.25">
      <c r="B36" s="161"/>
      <c r="C36" s="161"/>
      <c r="D36" s="161"/>
      <c r="E36" s="161"/>
    </row>
    <row r="37" spans="2:57" hidden="1" x14ac:dyDescent="0.25">
      <c r="AN37" s="134"/>
      <c r="AS37" s="134"/>
      <c r="BB37" s="134"/>
    </row>
    <row r="38" spans="2:57" s="161" customFormat="1" ht="22.5" hidden="1" customHeight="1" x14ac:dyDescent="0.25">
      <c r="B38" s="113"/>
      <c r="C38" s="113"/>
      <c r="D38" s="113"/>
      <c r="E38" s="113"/>
      <c r="AJ38" s="223"/>
      <c r="AK38" s="162"/>
      <c r="AL38" s="134"/>
      <c r="AM38" s="134"/>
      <c r="AN38" s="115"/>
      <c r="AO38"/>
      <c r="AP38" s="134"/>
      <c r="AQ38" s="134"/>
      <c r="AR38" s="134"/>
      <c r="AS38" s="115"/>
      <c r="AT38" s="162"/>
      <c r="AU38" s="223"/>
      <c r="AX38"/>
      <c r="AY38" s="134"/>
      <c r="AZ38" s="134"/>
      <c r="BA38" s="134"/>
      <c r="BB38" s="115"/>
      <c r="BC38" s="134"/>
      <c r="BD38" s="134"/>
      <c r="BE38" s="134"/>
    </row>
    <row r="39" spans="2:57" ht="22.5" hidden="1" customHeight="1" x14ac:dyDescent="0.25"/>
    <row r="40" spans="2:57" hidden="1" x14ac:dyDescent="0.25"/>
    <row r="41" spans="2:57" hidden="1" x14ac:dyDescent="0.25"/>
    <row r="42" spans="2:57" hidden="1" x14ac:dyDescent="0.25"/>
    <row r="43" spans="2:57" hidden="1" x14ac:dyDescent="0.25"/>
    <row r="44" spans="2:57" hidden="1" x14ac:dyDescent="0.25"/>
    <row r="45" spans="2:57" hidden="1" x14ac:dyDescent="0.25"/>
    <row r="46" spans="2:57" hidden="1" x14ac:dyDescent="0.25"/>
    <row r="47" spans="2:57" hidden="1" x14ac:dyDescent="0.25"/>
    <row r="48" spans="2:57"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x14ac:dyDescent="0.25"/>
    <row r="63" hidden="1" x14ac:dyDescent="0.25"/>
  </sheetData>
  <sheetProtection algorithmName="SHA-512" hashValue="TlLPHCpP1mq+o6JOcjV1hKlggTDYYKfm6DBsQLramFWAAM76M3McV+vK2DmXB5j8h/A5tzHpgIrAGVUOM1itvw==" saltValue="cEO+A6BWQsfuENxsFDkt5g==" spinCount="100000" sheet="1" objects="1" scenarios="1"/>
  <mergeCells count="11">
    <mergeCell ref="B1:T1"/>
    <mergeCell ref="C2:D2"/>
    <mergeCell ref="B3:C3"/>
    <mergeCell ref="B5:C5"/>
    <mergeCell ref="H24:I24"/>
    <mergeCell ref="J24:L24"/>
    <mergeCell ref="B6:C6"/>
    <mergeCell ref="B4:C4"/>
    <mergeCell ref="B8:C8"/>
    <mergeCell ref="B7:C7"/>
    <mergeCell ref="B9:C9"/>
  </mergeCells>
  <printOptions horizontalCentered="1" verticalCentered="1"/>
  <pageMargins left="0" right="0" top="0.39370078740157483" bottom="0.39370078740157483" header="0" footer="0"/>
  <pageSetup paperSize="9" scale="84" orientation="landscape" r:id="rId1"/>
  <headerFooter alignWithMargins="0">
    <oddFooter>&amp;R*Fecha de corte &amp;D</oddFooter>
  </headerFooter>
  <colBreaks count="1" manualBreakCount="1">
    <brk id="5"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BF62"/>
  <sheetViews>
    <sheetView showGridLines="0" tabSelected="1" zoomScale="140" zoomScaleNormal="140" zoomScaleSheetLayoutView="100" workbookViewId="0">
      <pane xSplit="21" ySplit="25" topLeftCell="V26" activePane="bottomRight" state="frozen"/>
      <selection pane="topRight" activeCell="V1" sqref="V1"/>
      <selection pane="bottomLeft" activeCell="A26" sqref="A26"/>
      <selection pane="bottomRight" activeCell="W21" sqref="W21"/>
    </sheetView>
  </sheetViews>
  <sheetFormatPr baseColWidth="10" defaultRowHeight="0" customHeight="1" zeroHeight="1" x14ac:dyDescent="0.25"/>
  <cols>
    <col min="1" max="1" width="5" style="113" customWidth="1"/>
    <col min="2" max="2" width="27.140625" style="113" customWidth="1"/>
    <col min="3" max="3" width="19.7109375" style="113" customWidth="1"/>
    <col min="4" max="4" width="12.7109375" style="113" customWidth="1"/>
    <col min="5" max="5" width="16.7109375" style="113" customWidth="1"/>
    <col min="6" max="6" width="11.5703125" style="113" bestFit="1" customWidth="1"/>
    <col min="7" max="7" width="11.140625" style="113" customWidth="1"/>
    <col min="8" max="8" width="11" style="113" customWidth="1"/>
    <col min="9" max="9" width="8.28515625" style="113" bestFit="1" customWidth="1"/>
    <col min="10" max="10" width="9" style="113" bestFit="1" customWidth="1"/>
    <col min="11" max="32" width="4.140625" style="113" customWidth="1"/>
    <col min="33" max="33" width="13.85546875" style="113" bestFit="1" customWidth="1"/>
    <col min="34" max="34" width="4.140625" style="113" customWidth="1"/>
    <col min="35" max="35" width="17" style="222" bestFit="1" customWidth="1"/>
    <col min="36" max="36" width="17.28515625" style="147" customWidth="1"/>
    <col min="37" max="37" width="11.42578125" style="115" customWidth="1"/>
    <col min="38" max="38" width="17.5703125" style="261" customWidth="1"/>
    <col min="39" max="39" width="17.7109375" style="115" customWidth="1"/>
    <col min="40" max="40" width="1.42578125" customWidth="1"/>
    <col min="41" max="41" width="16.140625" style="115" customWidth="1"/>
    <col min="42" max="42" width="10.85546875" style="115" customWidth="1"/>
    <col min="43" max="43" width="14.42578125" style="115" customWidth="1"/>
    <col min="44" max="44" width="13.85546875" style="115" customWidth="1"/>
    <col min="45" max="45" width="10.85546875" style="115" customWidth="1"/>
    <col min="46" max="46" width="16" style="147" customWidth="1"/>
    <col min="47" max="47" width="14" style="11" customWidth="1"/>
    <col min="48" max="48" width="13.28515625" customWidth="1"/>
    <col min="49" max="49" width="2.42578125" customWidth="1"/>
    <col min="50" max="51" width="13.5703125" style="115" customWidth="1"/>
    <col min="52" max="52" width="7.5703125" style="115" bestFit="1" customWidth="1"/>
    <col min="53" max="53" width="13.5703125" style="115" customWidth="1"/>
    <col min="54" max="54" width="10.7109375" style="115" customWidth="1"/>
    <col min="55" max="55" width="7.140625" customWidth="1"/>
    <col min="56" max="57" width="7.140625" style="115" customWidth="1"/>
    <col min="58" max="58" width="7.140625" style="119" customWidth="1"/>
    <col min="59" max="16384" width="11.42578125" style="113"/>
  </cols>
  <sheetData>
    <row r="1" spans="1:54" ht="45" customHeight="1" x14ac:dyDescent="0.25">
      <c r="B1" s="405" t="s">
        <v>857</v>
      </c>
      <c r="C1" s="405"/>
      <c r="D1" s="405"/>
      <c r="E1" s="405"/>
      <c r="F1" s="405"/>
      <c r="G1" s="405"/>
      <c r="H1" s="405"/>
      <c r="I1" s="405"/>
      <c r="J1" s="405"/>
      <c r="K1" s="405"/>
      <c r="L1" s="405"/>
      <c r="M1" s="405"/>
      <c r="N1" s="405"/>
      <c r="O1" s="405"/>
      <c r="P1" s="405"/>
      <c r="Q1" s="405"/>
      <c r="R1" s="405"/>
      <c r="S1" s="405"/>
      <c r="T1" s="405"/>
      <c r="AG1" s="114" t="s">
        <v>193</v>
      </c>
      <c r="AI1" s="268" t="s">
        <v>571</v>
      </c>
      <c r="AJ1" s="269" t="s">
        <v>584</v>
      </c>
      <c r="AK1" s="269" t="s">
        <v>585</v>
      </c>
      <c r="AL1" s="269" t="s">
        <v>215</v>
      </c>
      <c r="AM1" s="269" t="s">
        <v>576</v>
      </c>
      <c r="AN1" s="11"/>
      <c r="AO1" s="270" t="s">
        <v>82</v>
      </c>
      <c r="AP1" s="269" t="s">
        <v>573</v>
      </c>
      <c r="AQ1" s="269" t="s">
        <v>214</v>
      </c>
      <c r="AR1" s="269" t="s">
        <v>575</v>
      </c>
      <c r="AS1" s="285"/>
      <c r="AT1" s="276" t="s">
        <v>578</v>
      </c>
      <c r="AU1" s="276" t="s">
        <v>579</v>
      </c>
      <c r="AV1" s="277" t="s">
        <v>580</v>
      </c>
      <c r="AW1" s="11"/>
      <c r="AX1" s="277" t="s">
        <v>577</v>
      </c>
      <c r="AY1" s="276" t="s">
        <v>581</v>
      </c>
      <c r="AZ1" s="277" t="s">
        <v>582</v>
      </c>
      <c r="BA1" s="277" t="s">
        <v>583</v>
      </c>
      <c r="BB1" s="116"/>
    </row>
    <row r="2" spans="1:54" ht="17.25" customHeight="1" thickBot="1" x14ac:dyDescent="0.3">
      <c r="B2" s="340" t="s">
        <v>365</v>
      </c>
      <c r="C2" s="393"/>
      <c r="D2" s="393"/>
      <c r="E2" s="120"/>
      <c r="AG2" s="121" t="s">
        <v>188</v>
      </c>
      <c r="AI2" s="271">
        <v>700000000</v>
      </c>
      <c r="AJ2" s="272">
        <f t="shared" ref="AJ2:AJ13" si="0">AI2/1000000</f>
        <v>700</v>
      </c>
      <c r="AK2" s="283">
        <f t="shared" ref="AK2:AK13" si="1">IFERROR((AJ2/$AJ$14),"0")</f>
        <v>0.95628415300546443</v>
      </c>
      <c r="AL2" s="273">
        <f>AJ2</f>
        <v>700</v>
      </c>
      <c r="AM2" s="284">
        <f>AK2</f>
        <v>0.95628415300546443</v>
      </c>
      <c r="AO2" s="274">
        <f t="shared" ref="AO2:AO13" si="2">C11</f>
        <v>677593708</v>
      </c>
      <c r="AP2" s="283">
        <f t="shared" ref="AP2:AP13" si="3">D11</f>
        <v>0.92567446448087431</v>
      </c>
      <c r="AQ2" s="274">
        <f>AO2</f>
        <v>677593708</v>
      </c>
      <c r="AR2" s="284">
        <f>AP2</f>
        <v>0.92567446448087431</v>
      </c>
      <c r="AS2" s="124"/>
      <c r="AT2" s="286"/>
      <c r="AU2" s="287">
        <f>AT2</f>
        <v>0</v>
      </c>
      <c r="AV2" s="288">
        <f>AT2/$AI$14</f>
        <v>0</v>
      </c>
      <c r="AW2" s="289"/>
      <c r="AX2" s="279">
        <f t="shared" ref="AX2:AX13" si="4">E11</f>
        <v>0</v>
      </c>
      <c r="AY2" s="282">
        <f>AX2/1000000</f>
        <v>0</v>
      </c>
      <c r="AZ2" s="280">
        <f t="shared" ref="AZ2:AZ13" si="5">E11/$D$3</f>
        <v>0</v>
      </c>
      <c r="BA2" s="280">
        <f>AZ2</f>
        <v>0</v>
      </c>
      <c r="BB2" s="125"/>
    </row>
    <row r="3" spans="1:54" ht="13.5" customHeight="1" x14ac:dyDescent="0.25">
      <c r="A3" s="337">
        <v>1</v>
      </c>
      <c r="B3" s="394" t="s">
        <v>207</v>
      </c>
      <c r="C3" s="395"/>
      <c r="D3" s="406">
        <f>AI14</f>
        <v>732000000</v>
      </c>
      <c r="E3" s="406"/>
      <c r="F3" s="129">
        <v>1</v>
      </c>
      <c r="AG3" s="121" t="s">
        <v>186</v>
      </c>
      <c r="AI3" s="271"/>
      <c r="AJ3" s="272">
        <f t="shared" si="0"/>
        <v>0</v>
      </c>
      <c r="AK3" s="283">
        <f t="shared" si="1"/>
        <v>0</v>
      </c>
      <c r="AL3" s="273">
        <f t="shared" ref="AL3:AL13" si="6">AJ3+AL2</f>
        <v>700</v>
      </c>
      <c r="AM3" s="284">
        <f t="shared" ref="AM3:AM13" si="7">IFERROR((AM2+AK3),"")</f>
        <v>0.95628415300546443</v>
      </c>
      <c r="AO3" s="274">
        <f t="shared" si="2"/>
        <v>0</v>
      </c>
      <c r="AP3" s="283">
        <f t="shared" si="3"/>
        <v>0</v>
      </c>
      <c r="AQ3" s="274">
        <f t="shared" ref="AQ3:AQ13" si="8">AO3+AQ2</f>
        <v>677593708</v>
      </c>
      <c r="AR3" s="284">
        <f t="shared" ref="AR3:AR13" si="9">AR2+AP3</f>
        <v>0.92567446448087431</v>
      </c>
      <c r="AS3" s="124"/>
      <c r="AT3" s="286">
        <v>15980141</v>
      </c>
      <c r="AU3" s="287">
        <f t="shared" ref="AU3:AU13" si="10">AU2+(AT3/1000000)</f>
        <v>15.980141</v>
      </c>
      <c r="AV3" s="288">
        <f t="shared" ref="AV3:AV13" si="11">AT3/$AI$14+AV2</f>
        <v>2.1830793715846994E-2</v>
      </c>
      <c r="AW3" s="289"/>
      <c r="AX3" s="279">
        <f t="shared" si="4"/>
        <v>15980141</v>
      </c>
      <c r="AY3" s="282">
        <f>AY2+(AX3/1000000)</f>
        <v>15.980141</v>
      </c>
      <c r="AZ3" s="280">
        <f t="shared" si="5"/>
        <v>2.1830793715846994E-2</v>
      </c>
      <c r="BA3" s="280">
        <f t="shared" ref="BA3:BA13" si="12">BA2+AZ3</f>
        <v>2.1830793715846994E-2</v>
      </c>
      <c r="BB3" s="125"/>
    </row>
    <row r="4" spans="1:54" ht="13.5" customHeight="1" x14ac:dyDescent="0.25">
      <c r="A4" s="337">
        <v>2</v>
      </c>
      <c r="B4" s="376" t="s">
        <v>848</v>
      </c>
      <c r="C4" s="377"/>
      <c r="D4" s="357"/>
      <c r="E4" s="359">
        <f>VLOOKUP(B2,'PLANO DISPONIBILIDADES 28-04-20'!AD19:AE22,2,0)</f>
        <v>729853358</v>
      </c>
      <c r="F4" s="131">
        <f>E4/D3</f>
        <v>0.9970674289617486</v>
      </c>
      <c r="AG4" s="121" t="s">
        <v>184</v>
      </c>
      <c r="AI4" s="271"/>
      <c r="AJ4" s="272">
        <f t="shared" si="0"/>
        <v>0</v>
      </c>
      <c r="AK4" s="283">
        <f t="shared" si="1"/>
        <v>0</v>
      </c>
      <c r="AL4" s="273">
        <f t="shared" si="6"/>
        <v>700</v>
      </c>
      <c r="AM4" s="284">
        <f t="shared" si="7"/>
        <v>0.95628415300546443</v>
      </c>
      <c r="AO4" s="274" t="str">
        <f t="shared" si="2"/>
        <v>0</v>
      </c>
      <c r="AP4" s="283">
        <f t="shared" si="3"/>
        <v>0</v>
      </c>
      <c r="AQ4" s="274">
        <f t="shared" si="8"/>
        <v>677593708</v>
      </c>
      <c r="AR4" s="284">
        <f t="shared" si="9"/>
        <v>0.92567446448087431</v>
      </c>
      <c r="AS4" s="124"/>
      <c r="AT4" s="286">
        <v>61599428</v>
      </c>
      <c r="AU4" s="287">
        <f t="shared" si="10"/>
        <v>77.579569000000006</v>
      </c>
      <c r="AV4" s="288">
        <f t="shared" si="11"/>
        <v>0.10598301775956284</v>
      </c>
      <c r="AW4" s="289"/>
      <c r="AX4" s="279">
        <f t="shared" si="4"/>
        <v>61599428</v>
      </c>
      <c r="AY4" s="282">
        <f>AY3+(AX4/1000000)</f>
        <v>77.579569000000006</v>
      </c>
      <c r="AZ4" s="280">
        <f t="shared" si="5"/>
        <v>8.4152224043715848E-2</v>
      </c>
      <c r="BA4" s="280">
        <f t="shared" si="12"/>
        <v>0.10598301775956284</v>
      </c>
      <c r="BB4" s="125"/>
    </row>
    <row r="5" spans="1:54" ht="13.5" customHeight="1" x14ac:dyDescent="0.25">
      <c r="A5" s="337">
        <v>3</v>
      </c>
      <c r="B5" s="396" t="s">
        <v>849</v>
      </c>
      <c r="C5" s="397"/>
      <c r="D5" s="358"/>
      <c r="E5" s="356">
        <f>SUM(C11:C22)</f>
        <v>729853358</v>
      </c>
      <c r="F5" s="258">
        <f>E5/D3</f>
        <v>0.9970674289617486</v>
      </c>
      <c r="AG5" s="121" t="s">
        <v>182</v>
      </c>
      <c r="AI5" s="271"/>
      <c r="AJ5" s="272">
        <f t="shared" si="0"/>
        <v>0</v>
      </c>
      <c r="AK5" s="283">
        <f t="shared" si="1"/>
        <v>0</v>
      </c>
      <c r="AL5" s="273">
        <f t="shared" si="6"/>
        <v>700</v>
      </c>
      <c r="AM5" s="284">
        <f t="shared" si="7"/>
        <v>0.95628415300546443</v>
      </c>
      <c r="AO5" s="274" t="str">
        <f t="shared" si="2"/>
        <v>0</v>
      </c>
      <c r="AP5" s="283">
        <f t="shared" si="3"/>
        <v>0</v>
      </c>
      <c r="AQ5" s="274">
        <f t="shared" si="8"/>
        <v>677593708</v>
      </c>
      <c r="AR5" s="284">
        <f t="shared" si="9"/>
        <v>0.92567446448087431</v>
      </c>
      <c r="AS5" s="124"/>
      <c r="AT5" s="286">
        <v>61599428</v>
      </c>
      <c r="AU5" s="287">
        <f t="shared" si="10"/>
        <v>139.17899700000001</v>
      </c>
      <c r="AV5" s="288">
        <f t="shared" si="11"/>
        <v>0.19013524180327868</v>
      </c>
      <c r="AW5" s="289"/>
      <c r="AX5" s="279">
        <f t="shared" si="4"/>
        <v>61599428</v>
      </c>
      <c r="AY5" s="282">
        <f>AY4+(AX5/1000000)</f>
        <v>139.17899700000001</v>
      </c>
      <c r="AZ5" s="280">
        <f t="shared" si="5"/>
        <v>8.4152224043715848E-2</v>
      </c>
      <c r="BA5" s="280">
        <f t="shared" si="12"/>
        <v>0.19013524180327868</v>
      </c>
      <c r="BB5" s="125"/>
    </row>
    <row r="6" spans="1:54" ht="13.5" customHeight="1" x14ac:dyDescent="0.25">
      <c r="A6" s="337">
        <v>4</v>
      </c>
      <c r="B6" s="398" t="s">
        <v>850</v>
      </c>
      <c r="C6" s="399"/>
      <c r="D6" s="358"/>
      <c r="E6" s="356">
        <f>D3-E5</f>
        <v>2146642</v>
      </c>
      <c r="F6" s="258">
        <f>E6/$D$3</f>
        <v>2.9325710382513662E-3</v>
      </c>
      <c r="AG6" s="121" t="s">
        <v>180</v>
      </c>
      <c r="AI6" s="271"/>
      <c r="AJ6" s="272">
        <f t="shared" si="0"/>
        <v>0</v>
      </c>
      <c r="AK6" s="283">
        <f t="shared" si="1"/>
        <v>0</v>
      </c>
      <c r="AL6" s="273">
        <f t="shared" si="6"/>
        <v>700</v>
      </c>
      <c r="AM6" s="284">
        <f t="shared" si="7"/>
        <v>0.95628415300546443</v>
      </c>
      <c r="AO6" s="274">
        <f t="shared" si="2"/>
        <v>0</v>
      </c>
      <c r="AP6" s="283">
        <f t="shared" si="3"/>
        <v>0</v>
      </c>
      <c r="AQ6" s="274">
        <f t="shared" si="8"/>
        <v>677593708</v>
      </c>
      <c r="AR6" s="284">
        <f t="shared" si="9"/>
        <v>0.92567446448087431</v>
      </c>
      <c r="AS6" s="124"/>
      <c r="AT6" s="286">
        <v>61599428</v>
      </c>
      <c r="AU6" s="287">
        <f t="shared" si="10"/>
        <v>200.77842500000003</v>
      </c>
      <c r="AV6" s="288">
        <f t="shared" si="11"/>
        <v>0.27428746584699454</v>
      </c>
      <c r="AW6" s="289"/>
      <c r="AX6" s="279">
        <f t="shared" si="4"/>
        <v>61599428</v>
      </c>
      <c r="AY6" s="282">
        <f>AY5+(AX6/1000000)</f>
        <v>200.77842500000003</v>
      </c>
      <c r="AZ6" s="280">
        <f t="shared" si="5"/>
        <v>8.4152224043715848E-2</v>
      </c>
      <c r="BA6" s="280">
        <f t="shared" si="12"/>
        <v>0.27428746584699454</v>
      </c>
      <c r="BB6" s="125"/>
    </row>
    <row r="7" spans="1:54" ht="13.5" customHeight="1" x14ac:dyDescent="0.25">
      <c r="A7" s="337">
        <v>5</v>
      </c>
      <c r="B7" s="400" t="s">
        <v>851</v>
      </c>
      <c r="C7" s="402"/>
      <c r="D7" s="357"/>
      <c r="E7" s="359">
        <f>E4-E5</f>
        <v>0</v>
      </c>
      <c r="F7" s="131">
        <f>E7/E4</f>
        <v>0</v>
      </c>
      <c r="AG7" s="121" t="s">
        <v>179</v>
      </c>
      <c r="AI7" s="271"/>
      <c r="AJ7" s="272">
        <f t="shared" si="0"/>
        <v>0</v>
      </c>
      <c r="AK7" s="283">
        <f t="shared" si="1"/>
        <v>0</v>
      </c>
      <c r="AL7" s="273">
        <f t="shared" si="6"/>
        <v>700</v>
      </c>
      <c r="AM7" s="284">
        <f t="shared" si="7"/>
        <v>0.95628415300546443</v>
      </c>
      <c r="AO7" s="274" t="str">
        <f t="shared" si="2"/>
        <v>0</v>
      </c>
      <c r="AP7" s="283">
        <f t="shared" si="3"/>
        <v>0</v>
      </c>
      <c r="AQ7" s="274">
        <f t="shared" si="8"/>
        <v>677593708</v>
      </c>
      <c r="AR7" s="284">
        <f t="shared" si="9"/>
        <v>0.92567446448087431</v>
      </c>
      <c r="AS7" s="124"/>
      <c r="AT7" s="286">
        <v>67180440</v>
      </c>
      <c r="AU7" s="287">
        <f t="shared" si="10"/>
        <v>267.95886500000006</v>
      </c>
      <c r="AV7" s="288">
        <f t="shared" si="11"/>
        <v>0.36606402322404374</v>
      </c>
      <c r="AW7" s="289"/>
      <c r="AX7" s="279">
        <f t="shared" si="4"/>
        <v>61599428</v>
      </c>
      <c r="AY7" s="282">
        <f t="shared" ref="AY7:AY13" si="13">AY6+(AX7/1000000)</f>
        <v>262.37785300000002</v>
      </c>
      <c r="AZ7" s="280">
        <f t="shared" si="5"/>
        <v>8.4152224043715848E-2</v>
      </c>
      <c r="BA7" s="280">
        <f t="shared" si="12"/>
        <v>0.3584396898907104</v>
      </c>
      <c r="BB7" s="125"/>
    </row>
    <row r="8" spans="1:54" ht="13.5" customHeight="1" x14ac:dyDescent="0.25">
      <c r="A8" s="337">
        <v>6</v>
      </c>
      <c r="B8" s="400" t="s">
        <v>893</v>
      </c>
      <c r="C8" s="401"/>
      <c r="D8" s="357"/>
      <c r="E8" s="359">
        <f>D3-E4</f>
        <v>2146642</v>
      </c>
      <c r="F8" s="131">
        <f>E8/D3</f>
        <v>2.9325710382513662E-3</v>
      </c>
      <c r="AG8" s="121" t="s">
        <v>178</v>
      </c>
      <c r="AI8" s="271"/>
      <c r="AJ8" s="272">
        <f t="shared" si="0"/>
        <v>0</v>
      </c>
      <c r="AK8" s="283">
        <f t="shared" si="1"/>
        <v>0</v>
      </c>
      <c r="AL8" s="273">
        <f t="shared" si="6"/>
        <v>700</v>
      </c>
      <c r="AM8" s="284">
        <f t="shared" si="7"/>
        <v>0.95628415300546443</v>
      </c>
      <c r="AO8" s="274" t="str">
        <f t="shared" si="2"/>
        <v>0</v>
      </c>
      <c r="AP8" s="283">
        <f t="shared" si="3"/>
        <v>0</v>
      </c>
      <c r="AQ8" s="274">
        <f t="shared" si="8"/>
        <v>677593708</v>
      </c>
      <c r="AR8" s="284">
        <f t="shared" si="9"/>
        <v>0.92567446448087431</v>
      </c>
      <c r="AS8" s="124"/>
      <c r="AT8" s="286">
        <v>72215140</v>
      </c>
      <c r="AU8" s="287">
        <f t="shared" si="10"/>
        <v>340.17400500000008</v>
      </c>
      <c r="AV8" s="288">
        <f t="shared" si="11"/>
        <v>0.46471858606557381</v>
      </c>
      <c r="AW8" s="289"/>
      <c r="AX8" s="279">
        <f t="shared" si="4"/>
        <v>61599428</v>
      </c>
      <c r="AY8" s="282">
        <f t="shared" si="13"/>
        <v>323.977281</v>
      </c>
      <c r="AZ8" s="280">
        <f t="shared" si="5"/>
        <v>8.4152224043715848E-2</v>
      </c>
      <c r="BA8" s="280">
        <f t="shared" si="12"/>
        <v>0.44259191393442626</v>
      </c>
      <c r="BB8" s="125"/>
    </row>
    <row r="9" spans="1:54" ht="13.5" customHeight="1" thickBot="1" x14ac:dyDescent="0.3">
      <c r="B9" s="403" t="s">
        <v>87</v>
      </c>
      <c r="C9" s="404"/>
      <c r="D9" s="362"/>
      <c r="E9" s="360">
        <f>E23</f>
        <v>729853358</v>
      </c>
      <c r="F9" s="133">
        <f>IFERROR((E9/D3),"0")</f>
        <v>0.9970674289617486</v>
      </c>
      <c r="AG9" s="121" t="s">
        <v>177</v>
      </c>
      <c r="AI9" s="271"/>
      <c r="AJ9" s="272">
        <f t="shared" si="0"/>
        <v>0</v>
      </c>
      <c r="AK9" s="283">
        <f t="shared" si="1"/>
        <v>0</v>
      </c>
      <c r="AL9" s="273">
        <f t="shared" si="6"/>
        <v>700</v>
      </c>
      <c r="AM9" s="284">
        <f t="shared" si="7"/>
        <v>0.95628415300546443</v>
      </c>
      <c r="AO9" s="274">
        <f t="shared" si="2"/>
        <v>0</v>
      </c>
      <c r="AP9" s="283">
        <f t="shared" si="3"/>
        <v>0</v>
      </c>
      <c r="AQ9" s="274">
        <f t="shared" si="8"/>
        <v>677593708</v>
      </c>
      <c r="AR9" s="284">
        <f t="shared" si="9"/>
        <v>0.92567446448087431</v>
      </c>
      <c r="AS9" s="124"/>
      <c r="AT9" s="286">
        <v>82215140</v>
      </c>
      <c r="AU9" s="287">
        <f t="shared" si="10"/>
        <v>422.3891450000001</v>
      </c>
      <c r="AV9" s="288">
        <f t="shared" si="11"/>
        <v>0.57703435109289625</v>
      </c>
      <c r="AW9" s="289"/>
      <c r="AX9" s="279">
        <f t="shared" si="4"/>
        <v>61599428</v>
      </c>
      <c r="AY9" s="282">
        <f t="shared" si="13"/>
        <v>385.57670899999999</v>
      </c>
      <c r="AZ9" s="280">
        <f t="shared" si="5"/>
        <v>8.4152224043715848E-2</v>
      </c>
      <c r="BA9" s="280">
        <f t="shared" si="12"/>
        <v>0.52674413797814212</v>
      </c>
      <c r="BB9" s="125"/>
    </row>
    <row r="10" spans="1:54" ht="26.25" customHeight="1" x14ac:dyDescent="0.25">
      <c r="B10" s="363" t="s">
        <v>193</v>
      </c>
      <c r="C10" s="364" t="s">
        <v>192</v>
      </c>
      <c r="D10" s="365" t="s">
        <v>191</v>
      </c>
      <c r="E10" s="366" t="s">
        <v>45</v>
      </c>
      <c r="F10" s="367" t="s">
        <v>190</v>
      </c>
      <c r="AG10" s="121" t="s">
        <v>176</v>
      </c>
      <c r="AI10" s="271">
        <v>20000000</v>
      </c>
      <c r="AJ10" s="272">
        <f t="shared" si="0"/>
        <v>20</v>
      </c>
      <c r="AK10" s="283">
        <f t="shared" si="1"/>
        <v>2.7322404371584699E-2</v>
      </c>
      <c r="AL10" s="273">
        <f t="shared" si="6"/>
        <v>720</v>
      </c>
      <c r="AM10" s="284">
        <f t="shared" si="7"/>
        <v>0.98360655737704916</v>
      </c>
      <c r="AO10" s="274">
        <f t="shared" si="2"/>
        <v>13566000</v>
      </c>
      <c r="AP10" s="283">
        <f t="shared" si="3"/>
        <v>1.8532786885245903E-2</v>
      </c>
      <c r="AQ10" s="274">
        <f t="shared" si="8"/>
        <v>691159708</v>
      </c>
      <c r="AR10" s="284">
        <f t="shared" si="9"/>
        <v>0.94420725136612027</v>
      </c>
      <c r="AS10" s="124"/>
      <c r="AT10" s="286">
        <v>72215140</v>
      </c>
      <c r="AU10" s="287">
        <f t="shared" si="10"/>
        <v>494.60428500000012</v>
      </c>
      <c r="AV10" s="288">
        <f t="shared" si="11"/>
        <v>0.67568891393442632</v>
      </c>
      <c r="AW10" s="289"/>
      <c r="AX10" s="279">
        <f t="shared" si="4"/>
        <v>61599428</v>
      </c>
      <c r="AY10" s="282">
        <f t="shared" si="13"/>
        <v>447.17613699999998</v>
      </c>
      <c r="AZ10" s="280">
        <f t="shared" si="5"/>
        <v>8.4152224043715848E-2</v>
      </c>
      <c r="BA10" s="280">
        <f t="shared" si="12"/>
        <v>0.61089636202185793</v>
      </c>
      <c r="BB10" s="125"/>
    </row>
    <row r="11" spans="1:54" ht="12.75" customHeight="1" x14ac:dyDescent="0.25">
      <c r="B11" s="338" t="s">
        <v>188</v>
      </c>
      <c r="C11" s="342">
        <f>IFERROR(HLOOKUP(B11,'EJECUCIÓN '!$I$13:$P$15,3,0),"0")</f>
        <v>677593708</v>
      </c>
      <c r="D11" s="140">
        <f t="shared" ref="D11:D22" si="14">C11/$D$3</f>
        <v>0.92567446448087431</v>
      </c>
      <c r="E11" s="139">
        <f>'GIROS MARZO 2018'!AT$17</f>
        <v>0</v>
      </c>
      <c r="F11" s="142">
        <f t="shared" ref="F11:F22" si="15">E11/$D$3</f>
        <v>0</v>
      </c>
      <c r="AG11" s="121" t="s">
        <v>175</v>
      </c>
      <c r="AI11" s="271">
        <v>5000000</v>
      </c>
      <c r="AJ11" s="272">
        <f t="shared" si="0"/>
        <v>5</v>
      </c>
      <c r="AK11" s="283">
        <f t="shared" si="1"/>
        <v>6.8306010928961746E-3</v>
      </c>
      <c r="AL11" s="273">
        <f t="shared" si="6"/>
        <v>725</v>
      </c>
      <c r="AM11" s="284">
        <f t="shared" si="7"/>
        <v>0.99043715846994529</v>
      </c>
      <c r="AO11" s="274">
        <f t="shared" si="2"/>
        <v>4773650</v>
      </c>
      <c r="AP11" s="283">
        <f t="shared" si="3"/>
        <v>6.5213797814207648E-3</v>
      </c>
      <c r="AQ11" s="274">
        <f t="shared" si="8"/>
        <v>695933358</v>
      </c>
      <c r="AR11" s="284">
        <f t="shared" si="9"/>
        <v>0.95072863114754103</v>
      </c>
      <c r="AS11" s="124"/>
      <c r="AT11" s="286">
        <v>114134510</v>
      </c>
      <c r="AU11" s="287">
        <f t="shared" si="10"/>
        <v>608.7387950000001</v>
      </c>
      <c r="AV11" s="288">
        <f t="shared" si="11"/>
        <v>0.83161037568306018</v>
      </c>
      <c r="AW11" s="289"/>
      <c r="AX11" s="279">
        <f t="shared" si="4"/>
        <v>61599428</v>
      </c>
      <c r="AY11" s="282">
        <f t="shared" si="13"/>
        <v>508.77556499999997</v>
      </c>
      <c r="AZ11" s="280">
        <f t="shared" si="5"/>
        <v>8.4152224043715848E-2</v>
      </c>
      <c r="BA11" s="280">
        <f t="shared" si="12"/>
        <v>0.69504858606557374</v>
      </c>
      <c r="BB11" s="125"/>
    </row>
    <row r="12" spans="1:54" ht="12.75" customHeight="1" x14ac:dyDescent="0.25">
      <c r="B12" s="338" t="s">
        <v>186</v>
      </c>
      <c r="C12" s="342">
        <f>IFERROR(HLOOKUP(B12,'EJECUCIÓN '!$I$13:$P$15,3,0),"0")</f>
        <v>0</v>
      </c>
      <c r="D12" s="140">
        <f t="shared" si="14"/>
        <v>0</v>
      </c>
      <c r="E12" s="139">
        <f>'GIROS MARZO 2018'!AU$17</f>
        <v>15980141</v>
      </c>
      <c r="F12" s="142">
        <f t="shared" si="15"/>
        <v>2.1830793715846994E-2</v>
      </c>
      <c r="AG12" s="121" t="s">
        <v>174</v>
      </c>
      <c r="AI12" s="271">
        <v>7000000</v>
      </c>
      <c r="AJ12" s="272">
        <f t="shared" si="0"/>
        <v>7</v>
      </c>
      <c r="AK12" s="283">
        <f t="shared" si="1"/>
        <v>9.562841530054645E-3</v>
      </c>
      <c r="AL12" s="273">
        <f t="shared" si="6"/>
        <v>732</v>
      </c>
      <c r="AM12" s="284">
        <f t="shared" si="7"/>
        <v>0.99999999999999989</v>
      </c>
      <c r="AO12" s="274">
        <f t="shared" si="2"/>
        <v>33920000</v>
      </c>
      <c r="AP12" s="283">
        <f t="shared" si="3"/>
        <v>4.6338797814207654E-2</v>
      </c>
      <c r="AQ12" s="274">
        <f t="shared" si="8"/>
        <v>729853358</v>
      </c>
      <c r="AR12" s="284">
        <f t="shared" si="9"/>
        <v>0.99706742896174871</v>
      </c>
      <c r="AS12" s="124"/>
      <c r="AT12" s="286">
        <v>62215140</v>
      </c>
      <c r="AU12" s="287">
        <f t="shared" si="10"/>
        <v>670.95393500000011</v>
      </c>
      <c r="AV12" s="288">
        <f t="shared" si="11"/>
        <v>0.91660373633879788</v>
      </c>
      <c r="AW12" s="289"/>
      <c r="AX12" s="279">
        <f t="shared" si="4"/>
        <v>73156078</v>
      </c>
      <c r="AY12" s="282">
        <f t="shared" si="13"/>
        <v>581.93164300000001</v>
      </c>
      <c r="AZ12" s="280">
        <f t="shared" si="5"/>
        <v>9.9939997267759567E-2</v>
      </c>
      <c r="BA12" s="280">
        <f t="shared" si="12"/>
        <v>0.79498858333333333</v>
      </c>
      <c r="BB12" s="125"/>
    </row>
    <row r="13" spans="1:54" ht="12.75" customHeight="1" x14ac:dyDescent="0.25">
      <c r="B13" s="338" t="s">
        <v>184</v>
      </c>
      <c r="C13" s="342" t="str">
        <f>IFERROR(HLOOKUP(B13,'EJECUCIÓN '!$I$13:$P$15,3,0),"0")</f>
        <v>0</v>
      </c>
      <c r="D13" s="140">
        <f t="shared" si="14"/>
        <v>0</v>
      </c>
      <c r="E13" s="139">
        <f>'GIROS MARZO 2018'!AV$17</f>
        <v>61599428</v>
      </c>
      <c r="F13" s="142">
        <f t="shared" si="15"/>
        <v>8.4152224043715848E-2</v>
      </c>
      <c r="AG13" s="121" t="s">
        <v>173</v>
      </c>
      <c r="AI13" s="271"/>
      <c r="AJ13" s="272">
        <f t="shared" si="0"/>
        <v>0</v>
      </c>
      <c r="AK13" s="283">
        <f t="shared" si="1"/>
        <v>0</v>
      </c>
      <c r="AL13" s="273">
        <f t="shared" si="6"/>
        <v>732</v>
      </c>
      <c r="AM13" s="284">
        <f t="shared" si="7"/>
        <v>0.99999999999999989</v>
      </c>
      <c r="AO13" s="274">
        <f t="shared" si="2"/>
        <v>0</v>
      </c>
      <c r="AP13" s="283">
        <f t="shared" si="3"/>
        <v>0</v>
      </c>
      <c r="AQ13" s="274">
        <f t="shared" si="8"/>
        <v>729853358</v>
      </c>
      <c r="AR13" s="284">
        <f t="shared" si="9"/>
        <v>0.99706742896174871</v>
      </c>
      <c r="AS13" s="124"/>
      <c r="AT13" s="286">
        <f>117826566-56780501</f>
        <v>61046065</v>
      </c>
      <c r="AU13" s="287">
        <f t="shared" si="10"/>
        <v>732.00000000000011</v>
      </c>
      <c r="AV13" s="290">
        <f t="shared" si="11"/>
        <v>1</v>
      </c>
      <c r="AW13" s="289"/>
      <c r="AX13" s="279">
        <f t="shared" si="4"/>
        <v>147921715</v>
      </c>
      <c r="AY13" s="282">
        <f t="shared" si="13"/>
        <v>729.85335800000007</v>
      </c>
      <c r="AZ13" s="280">
        <f t="shared" si="5"/>
        <v>0.2020788456284153</v>
      </c>
      <c r="BA13" s="280">
        <f t="shared" si="12"/>
        <v>0.9970674289617486</v>
      </c>
      <c r="BB13" s="125"/>
    </row>
    <row r="14" spans="1:54" ht="12.75" customHeight="1" x14ac:dyDescent="0.25">
      <c r="B14" s="338" t="s">
        <v>182</v>
      </c>
      <c r="C14" s="342" t="str">
        <f>IFERROR(HLOOKUP(B14,'EJECUCIÓN '!$I$13:$P$15,3,0),"0")</f>
        <v>0</v>
      </c>
      <c r="D14" s="140">
        <f t="shared" si="14"/>
        <v>0</v>
      </c>
      <c r="E14" s="139">
        <f>'GIROS MARZO 2018'!AW$17</f>
        <v>61599428</v>
      </c>
      <c r="F14" s="142">
        <f t="shared" si="15"/>
        <v>8.4152224043715848E-2</v>
      </c>
      <c r="AG14" s="143" t="s">
        <v>181</v>
      </c>
      <c r="AI14" s="222">
        <f>SUM(AI2:AI13)</f>
        <v>732000000</v>
      </c>
      <c r="AJ14" s="220">
        <f>SUM(AJ2:AJ13)</f>
        <v>732</v>
      </c>
      <c r="AK14" s="145">
        <f>SUM(AK2:AK13)</f>
        <v>0.99999999999999989</v>
      </c>
      <c r="AT14" s="220">
        <f>SUM(AT3:AT13)</f>
        <v>732000000</v>
      </c>
      <c r="AU14" s="26"/>
      <c r="AV14" s="7"/>
      <c r="AY14" s="260"/>
    </row>
    <row r="15" spans="1:54" ht="12.75" customHeight="1" x14ac:dyDescent="0.25">
      <c r="B15" s="338" t="s">
        <v>180</v>
      </c>
      <c r="C15" s="342">
        <f>IFERROR(HLOOKUP(B15,'EJECUCIÓN '!$I$13:$P$15,3,0),"0")</f>
        <v>0</v>
      </c>
      <c r="D15" s="140">
        <f t="shared" si="14"/>
        <v>0</v>
      </c>
      <c r="E15" s="139">
        <f>'GIROS MARZO 2018'!AX$17</f>
        <v>61599428</v>
      </c>
      <c r="F15" s="142">
        <f t="shared" si="15"/>
        <v>8.4152224043715848E-2</v>
      </c>
      <c r="AG15" s="146"/>
      <c r="AT15" s="323">
        <f>AT14-AT19</f>
        <v>732000000</v>
      </c>
    </row>
    <row r="16" spans="1:54" ht="12.75" customHeight="1" x14ac:dyDescent="0.25">
      <c r="B16" s="338" t="s">
        <v>179</v>
      </c>
      <c r="C16" s="342" t="str">
        <f>IFERROR(HLOOKUP(B16,'EJECUCIÓN '!$I$13:$P$15,3,0),"0")</f>
        <v>0</v>
      </c>
      <c r="D16" s="140">
        <f t="shared" si="14"/>
        <v>0</v>
      </c>
      <c r="E16" s="139">
        <f>'GIROS MARZO 2018'!AY$17</f>
        <v>61599428</v>
      </c>
      <c r="F16" s="142">
        <f t="shared" si="15"/>
        <v>8.4152224043715848E-2</v>
      </c>
      <c r="AM16" s="261"/>
      <c r="AN16" s="261"/>
      <c r="AO16" s="261"/>
      <c r="AP16" s="261"/>
    </row>
    <row r="17" spans="2:33" ht="12.75" customHeight="1" x14ac:dyDescent="0.25">
      <c r="B17" s="338" t="s">
        <v>178</v>
      </c>
      <c r="C17" s="342" t="str">
        <f>IFERROR(HLOOKUP(B17,'EJECUCIÓN '!$I$13:$P$15,3,0),"0")</f>
        <v>0</v>
      </c>
      <c r="D17" s="140">
        <f t="shared" si="14"/>
        <v>0</v>
      </c>
      <c r="E17" s="139">
        <f>'GIROS MARZO 2018'!AZ$17</f>
        <v>61599428</v>
      </c>
      <c r="F17" s="142">
        <f t="shared" si="15"/>
        <v>8.4152224043715848E-2</v>
      </c>
      <c r="AG17" s="146"/>
    </row>
    <row r="18" spans="2:33" ht="12.75" customHeight="1" x14ac:dyDescent="0.25">
      <c r="B18" s="338" t="s">
        <v>177</v>
      </c>
      <c r="C18" s="342">
        <f>IFERROR(HLOOKUP(B18,'EJECUCIÓN '!$I$13:$P$15,3,0),"0")</f>
        <v>0</v>
      </c>
      <c r="D18" s="140">
        <f t="shared" si="14"/>
        <v>0</v>
      </c>
      <c r="E18" s="139">
        <f>'GIROS MARZO 2018'!BA$17</f>
        <v>61599428</v>
      </c>
      <c r="F18" s="142">
        <f t="shared" si="15"/>
        <v>8.4152224043715848E-2</v>
      </c>
      <c r="AG18" s="146"/>
    </row>
    <row r="19" spans="2:33" ht="12.75" customHeight="1" x14ac:dyDescent="0.25">
      <c r="B19" s="338" t="s">
        <v>176</v>
      </c>
      <c r="C19" s="342">
        <f>IFERROR(HLOOKUP(B19,'EJECUCIÓN '!$I$13:$P$15,3,0),"0")</f>
        <v>13566000</v>
      </c>
      <c r="D19" s="140">
        <f t="shared" si="14"/>
        <v>1.8532786885245903E-2</v>
      </c>
      <c r="E19" s="139">
        <f>'GIROS MARZO 2018'!BB$17</f>
        <v>61599428</v>
      </c>
      <c r="F19" s="142">
        <f t="shared" si="15"/>
        <v>8.4152224043715848E-2</v>
      </c>
    </row>
    <row r="20" spans="2:33" ht="12.75" customHeight="1" x14ac:dyDescent="0.25">
      <c r="B20" s="338" t="s">
        <v>175</v>
      </c>
      <c r="C20" s="342">
        <f>IFERROR(HLOOKUP(B20,'EJECUCIÓN '!$I$13:$P$15,3,0),"0")</f>
        <v>4773650</v>
      </c>
      <c r="D20" s="140">
        <f t="shared" si="14"/>
        <v>6.5213797814207648E-3</v>
      </c>
      <c r="E20" s="139">
        <f>'GIROS MARZO 2018'!BC$17</f>
        <v>61599428</v>
      </c>
      <c r="F20" s="142">
        <f t="shared" si="15"/>
        <v>8.4152224043715848E-2</v>
      </c>
      <c r="AG20" s="146"/>
    </row>
    <row r="21" spans="2:33" ht="12.75" customHeight="1" x14ac:dyDescent="0.25">
      <c r="B21" s="338" t="s">
        <v>174</v>
      </c>
      <c r="C21" s="342">
        <f>IFERROR(HLOOKUP(B21,'EJECUCIÓN '!$I$13:$P$15,3,0),"0")</f>
        <v>33920000</v>
      </c>
      <c r="D21" s="140">
        <f t="shared" si="14"/>
        <v>4.6338797814207654E-2</v>
      </c>
      <c r="E21" s="139">
        <f>'GIROS MARZO 2018'!BD$17</f>
        <v>73156078</v>
      </c>
      <c r="F21" s="142">
        <f t="shared" si="15"/>
        <v>9.9939997267759567E-2</v>
      </c>
      <c r="AG21" s="146"/>
    </row>
    <row r="22" spans="2:33" ht="12.75" customHeight="1" x14ac:dyDescent="0.25">
      <c r="B22" s="338" t="s">
        <v>173</v>
      </c>
      <c r="C22" s="342">
        <f>IFERROR(HLOOKUP(B22,'EJECUCIÓN '!$I$13:$P$15,3,0),"0")</f>
        <v>0</v>
      </c>
      <c r="D22" s="140">
        <f t="shared" si="14"/>
        <v>0</v>
      </c>
      <c r="E22" s="139">
        <f>'GIROS MARZO 2018'!BE$17</f>
        <v>147921715</v>
      </c>
      <c r="F22" s="142">
        <f t="shared" si="15"/>
        <v>0.2020788456284153</v>
      </c>
      <c r="AG22" s="146"/>
    </row>
    <row r="23" spans="2:33" ht="12.75" customHeight="1" thickBot="1" x14ac:dyDescent="0.3">
      <c r="B23" s="165" t="s">
        <v>172</v>
      </c>
      <c r="C23" s="339">
        <f>SUM(C11:C22)</f>
        <v>729853358</v>
      </c>
      <c r="D23" s="149">
        <f>C23/D3</f>
        <v>0.9970674289617486</v>
      </c>
      <c r="E23" s="148">
        <f>SUM(E11:E22)</f>
        <v>729853358</v>
      </c>
      <c r="F23" s="150">
        <f>E23/D3</f>
        <v>0.9970674289617486</v>
      </c>
      <c r="AG23" s="146"/>
    </row>
    <row r="24" spans="2:33" ht="15" x14ac:dyDescent="0.25">
      <c r="B24" s="156" t="s">
        <v>171</v>
      </c>
      <c r="C24" s="333">
        <v>800000000</v>
      </c>
      <c r="E24" s="298" t="s">
        <v>218</v>
      </c>
      <c r="F24" s="334">
        <v>103439322</v>
      </c>
      <c r="H24" s="332" t="s">
        <v>169</v>
      </c>
      <c r="I24" s="159" t="s">
        <v>168</v>
      </c>
      <c r="K24" s="335"/>
      <c r="L24" s="335"/>
    </row>
    <row r="25" spans="2:33" ht="15" x14ac:dyDescent="0.25">
      <c r="B25" s="158" t="s">
        <v>170</v>
      </c>
      <c r="C25" s="336">
        <v>-62000000</v>
      </c>
      <c r="E25" s="298" t="s">
        <v>219</v>
      </c>
      <c r="F25" s="334">
        <v>103439322</v>
      </c>
      <c r="G25" s="334"/>
    </row>
    <row r="26" spans="2:33" ht="15" x14ac:dyDescent="0.25"/>
    <row r="27" spans="2:33" ht="15" x14ac:dyDescent="0.25"/>
    <row r="28" spans="2:33" ht="23.25" customHeight="1" x14ac:dyDescent="0.25"/>
    <row r="29" spans="2:33" ht="20.25" customHeight="1" x14ac:dyDescent="0.25"/>
    <row r="30" spans="2:33" ht="15" hidden="1" x14ac:dyDescent="0.25"/>
    <row r="31" spans="2:33" ht="20.25" hidden="1" customHeight="1" x14ac:dyDescent="0.25"/>
    <row r="32" spans="2:33" ht="21.75" hidden="1" customHeight="1" x14ac:dyDescent="0.25"/>
    <row r="33" spans="2:57" ht="15.75" hidden="1" customHeight="1" x14ac:dyDescent="0.25"/>
    <row r="34" spans="2:57" ht="15" hidden="1" x14ac:dyDescent="0.25"/>
    <row r="35" spans="2:57" ht="24.75" hidden="1" customHeight="1" x14ac:dyDescent="0.25"/>
    <row r="36" spans="2:57" ht="21.75" hidden="1" customHeight="1" x14ac:dyDescent="0.25">
      <c r="B36" s="161"/>
      <c r="C36" s="161"/>
      <c r="D36" s="161"/>
      <c r="E36" s="161"/>
    </row>
    <row r="37" spans="2:57" ht="15" hidden="1" x14ac:dyDescent="0.25">
      <c r="AM37" s="134"/>
      <c r="AR37" s="134"/>
      <c r="BA37" s="134"/>
    </row>
    <row r="38" spans="2:57" s="161" customFormat="1" ht="22.5" hidden="1" customHeight="1" x14ac:dyDescent="0.25">
      <c r="B38" s="113"/>
      <c r="C38" s="113"/>
      <c r="D38" s="113"/>
      <c r="E38" s="113"/>
      <c r="AI38" s="223"/>
      <c r="AJ38" s="162"/>
      <c r="AK38" s="134"/>
      <c r="AL38" s="132"/>
      <c r="AM38" s="115"/>
      <c r="AN38"/>
      <c r="AO38" s="134"/>
      <c r="AP38" s="134"/>
      <c r="AQ38" s="134"/>
      <c r="AR38" s="115"/>
      <c r="AS38" s="134"/>
      <c r="AT38" s="162"/>
      <c r="AW38"/>
      <c r="AX38" s="134"/>
      <c r="AY38" s="134"/>
      <c r="AZ38" s="134"/>
      <c r="BA38" s="115"/>
      <c r="BB38" s="134"/>
      <c r="BD38" s="134"/>
      <c r="BE38" s="134"/>
    </row>
    <row r="39" spans="2:57" ht="22.5" hidden="1" customHeight="1" x14ac:dyDescent="0.25"/>
    <row r="40" spans="2:57" ht="15" hidden="1" x14ac:dyDescent="0.25"/>
    <row r="41" spans="2:57" ht="15" hidden="1" x14ac:dyDescent="0.25"/>
    <row r="42" spans="2:57" ht="15" hidden="1" x14ac:dyDescent="0.25"/>
    <row r="43" spans="2:57" ht="15" hidden="1" x14ac:dyDescent="0.25"/>
    <row r="44" spans="2:57" ht="15" hidden="1" x14ac:dyDescent="0.25"/>
    <row r="45" spans="2:57" ht="15" hidden="1" x14ac:dyDescent="0.25"/>
    <row r="46" spans="2:57" ht="15" hidden="1" x14ac:dyDescent="0.25"/>
    <row r="47" spans="2:57" ht="15" hidden="1" x14ac:dyDescent="0.25"/>
    <row r="48" spans="2:57"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0" hidden="1" customHeight="1" x14ac:dyDescent="0.25"/>
    <row r="62" ht="0" hidden="1" customHeight="1" x14ac:dyDescent="0.25"/>
  </sheetData>
  <sheetProtection algorithmName="SHA-512" hashValue="6n9IiP2lw2NP7dGtLIJwNXdV5r6lWdBo3geF0lS2LksqOZjjOELSryGOWh18rAVxedl4Z+EMloGzpGdr5eh/5g==" saltValue="NGVKZa0rrfZfKU4S0ABEbQ==" spinCount="100000" sheet="1" objects="1" scenarios="1"/>
  <mergeCells count="10">
    <mergeCell ref="B1:T1"/>
    <mergeCell ref="C2:D2"/>
    <mergeCell ref="B3:C3"/>
    <mergeCell ref="D3:E3"/>
    <mergeCell ref="B4:C4"/>
    <mergeCell ref="B7:C7"/>
    <mergeCell ref="B9:C9"/>
    <mergeCell ref="B6:C6"/>
    <mergeCell ref="B8:C8"/>
    <mergeCell ref="B5:C5"/>
  </mergeCells>
  <printOptions horizontalCentered="1" verticalCentered="1"/>
  <pageMargins left="0" right="0" top="0.39370078740157483" bottom="0.39370078740157483" header="0" footer="0"/>
  <pageSetup paperSize="9" scale="84" orientation="landscape" r:id="rId1"/>
  <headerFooter alignWithMargins="0"/>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B1:BF62"/>
  <sheetViews>
    <sheetView zoomScale="140" zoomScaleNormal="140" zoomScaleSheetLayoutView="100" workbookViewId="0">
      <pane xSplit="20" ySplit="25" topLeftCell="U26" activePane="bottomRight" state="frozen"/>
      <selection pane="topRight" activeCell="V1" sqref="V1"/>
      <selection pane="bottomLeft" activeCell="A26" sqref="A26"/>
      <selection pane="bottomRight" activeCell="B1" sqref="B1:T24"/>
    </sheetView>
  </sheetViews>
  <sheetFormatPr baseColWidth="10" defaultRowHeight="0" customHeight="1" zeroHeight="1" x14ac:dyDescent="0.25"/>
  <cols>
    <col min="1" max="1" width="5.140625" style="113" customWidth="1"/>
    <col min="2" max="2" width="33.28515625" style="113" customWidth="1"/>
    <col min="3" max="3" width="16.7109375" style="113" customWidth="1"/>
    <col min="4" max="4" width="12.7109375" style="113" customWidth="1"/>
    <col min="5" max="5" width="16.7109375" style="113" customWidth="1"/>
    <col min="6" max="6" width="11.5703125" style="113" bestFit="1" customWidth="1"/>
    <col min="7" max="7" width="11.140625" style="113" customWidth="1"/>
    <col min="8" max="8" width="11" style="113" customWidth="1"/>
    <col min="9" max="9" width="8.28515625" style="113" bestFit="1" customWidth="1"/>
    <col min="10" max="10" width="9" style="113" bestFit="1" customWidth="1"/>
    <col min="11" max="34" width="4.140625" style="113" customWidth="1"/>
    <col min="35" max="35" width="13.85546875" style="113" bestFit="1" customWidth="1"/>
    <col min="36" max="36" width="17" style="222" bestFit="1" customWidth="1"/>
    <col min="37" max="37" width="16.42578125" style="147" bestFit="1" customWidth="1"/>
    <col min="38" max="38" width="11.140625" style="115" customWidth="1"/>
    <col min="39" max="39" width="17.42578125" style="115" customWidth="1"/>
    <col min="40" max="40" width="17.28515625" style="115" customWidth="1"/>
    <col min="41" max="41" width="1.140625" style="115" customWidth="1"/>
    <col min="42" max="42" width="15.5703125" style="115" customWidth="1"/>
    <col min="43" max="43" width="10.85546875" style="115" customWidth="1"/>
    <col min="44" max="44" width="14.42578125" style="115" bestFit="1" customWidth="1"/>
    <col min="45" max="45" width="14.28515625" style="115" customWidth="1"/>
    <col min="46" max="46" width="5.140625" style="115" customWidth="1"/>
    <col min="47" max="48" width="17.28515625" style="147" customWidth="1"/>
    <col min="49" max="49" width="14.28515625" style="11" customWidth="1"/>
    <col min="50" max="50" width="1.85546875" customWidth="1"/>
    <col min="51" max="51" width="14.42578125" style="115" bestFit="1" customWidth="1"/>
    <col min="52" max="52" width="13.28515625" style="115" bestFit="1" customWidth="1"/>
    <col min="53" max="53" width="6.85546875" style="115" bestFit="1" customWidth="1"/>
    <col min="54" max="54" width="14.28515625" style="115" customWidth="1"/>
    <col min="55" max="55" width="4.140625" style="113" customWidth="1"/>
    <col min="56" max="16384" width="11.42578125" style="113"/>
  </cols>
  <sheetData>
    <row r="1" spans="2:58" ht="45" customHeight="1" x14ac:dyDescent="0.25">
      <c r="B1" s="405" t="s">
        <v>858</v>
      </c>
      <c r="C1" s="405"/>
      <c r="D1" s="405"/>
      <c r="E1" s="405"/>
      <c r="F1" s="405"/>
      <c r="G1" s="405"/>
      <c r="H1" s="405"/>
      <c r="I1" s="405"/>
      <c r="J1" s="405"/>
      <c r="K1" s="405"/>
      <c r="L1" s="405"/>
      <c r="M1" s="405"/>
      <c r="N1" s="405"/>
      <c r="O1" s="405"/>
      <c r="P1" s="405"/>
      <c r="Q1" s="405"/>
      <c r="R1" s="405"/>
      <c r="S1" s="405"/>
      <c r="T1" s="405"/>
      <c r="AI1" s="114" t="s">
        <v>193</v>
      </c>
      <c r="AJ1" s="268" t="s">
        <v>236</v>
      </c>
      <c r="AK1" s="269" t="s">
        <v>574</v>
      </c>
      <c r="AL1" s="269" t="s">
        <v>572</v>
      </c>
      <c r="AM1" s="269" t="s">
        <v>215</v>
      </c>
      <c r="AN1" s="269" t="s">
        <v>576</v>
      </c>
      <c r="AO1" s="116"/>
      <c r="AP1" s="269" t="s">
        <v>237</v>
      </c>
      <c r="AQ1" s="269" t="s">
        <v>573</v>
      </c>
      <c r="AR1" s="269" t="s">
        <v>214</v>
      </c>
      <c r="AS1" s="269" t="s">
        <v>575</v>
      </c>
      <c r="AT1" s="116"/>
      <c r="AU1" s="276" t="s">
        <v>578</v>
      </c>
      <c r="AV1" s="276" t="s">
        <v>579</v>
      </c>
      <c r="AW1" s="277" t="s">
        <v>580</v>
      </c>
      <c r="AY1" s="277" t="s">
        <v>577</v>
      </c>
      <c r="AZ1" s="276" t="s">
        <v>581</v>
      </c>
      <c r="BA1" s="277" t="s">
        <v>582</v>
      </c>
      <c r="BB1" s="277" t="s">
        <v>583</v>
      </c>
    </row>
    <row r="2" spans="2:58" ht="11.25" customHeight="1" thickBot="1" x14ac:dyDescent="0.3">
      <c r="B2" s="340" t="s">
        <v>381</v>
      </c>
      <c r="C2" s="393"/>
      <c r="D2" s="393"/>
      <c r="E2" s="120"/>
      <c r="AI2" s="121" t="s">
        <v>188</v>
      </c>
      <c r="AJ2" s="271">
        <v>4353253409</v>
      </c>
      <c r="AK2" s="272">
        <f t="shared" ref="AK2:AK13" si="0">AJ2/1000000</f>
        <v>4353.2534089999999</v>
      </c>
      <c r="AL2" s="283">
        <f t="shared" ref="AL2:AL13" si="1">IFERROR((AK2/$AK$14),"0")</f>
        <v>0.54060629832140394</v>
      </c>
      <c r="AM2" s="273">
        <f>AK2</f>
        <v>4353.2534089999999</v>
      </c>
      <c r="AN2" s="284">
        <f>AL2</f>
        <v>0.54060629832140394</v>
      </c>
      <c r="AO2" s="130"/>
      <c r="AP2" s="274">
        <f t="shared" ref="AP2:AP13" si="2">C11</f>
        <v>1639416907</v>
      </c>
      <c r="AQ2" s="283">
        <f t="shared" ref="AQ2:AQ13" si="3">D11</f>
        <v>0.20359005604095662</v>
      </c>
      <c r="AR2" s="274">
        <f>AP2</f>
        <v>1639416907</v>
      </c>
      <c r="AS2" s="284">
        <f>AQ2</f>
        <v>0.20359005604095662</v>
      </c>
      <c r="AT2" s="125"/>
      <c r="AU2" s="286"/>
      <c r="AV2" s="287">
        <f>AU2</f>
        <v>0</v>
      </c>
      <c r="AW2" s="288">
        <f>AU2/$AJ$14</f>
        <v>0</v>
      </c>
      <c r="AX2" s="289"/>
      <c r="AY2" s="279">
        <f t="shared" ref="AY2:AY14" si="4">E11</f>
        <v>0</v>
      </c>
      <c r="AZ2" s="282">
        <f>AY2/1000000</f>
        <v>0</v>
      </c>
      <c r="BA2" s="280">
        <f t="shared" ref="BA2:BA13" si="5">E11/$D$3</f>
        <v>0</v>
      </c>
      <c r="BB2" s="280">
        <f>BA2</f>
        <v>0</v>
      </c>
    </row>
    <row r="3" spans="2:58" ht="13.5" customHeight="1" x14ac:dyDescent="0.25">
      <c r="B3" s="394" t="s">
        <v>207</v>
      </c>
      <c r="C3" s="395"/>
      <c r="D3" s="406">
        <f>AJ14</f>
        <v>8052539200</v>
      </c>
      <c r="E3" s="406"/>
      <c r="F3" s="129">
        <v>1</v>
      </c>
      <c r="AI3" s="121" t="s">
        <v>186</v>
      </c>
      <c r="AJ3" s="271">
        <v>365123601</v>
      </c>
      <c r="AK3" s="272">
        <f t="shared" si="0"/>
        <v>365.12360100000001</v>
      </c>
      <c r="AL3" s="283">
        <f t="shared" si="1"/>
        <v>4.5342666695742384E-2</v>
      </c>
      <c r="AM3" s="273">
        <f t="shared" ref="AM3:AM13" si="6">AK3+AM2</f>
        <v>4718.3770100000002</v>
      </c>
      <c r="AN3" s="284">
        <f t="shared" ref="AN3:AN13" si="7">IFERROR((AN2+AL3),"")</f>
        <v>0.58594896501714633</v>
      </c>
      <c r="AO3" s="130"/>
      <c r="AP3" s="274">
        <f t="shared" si="2"/>
        <v>2964713382</v>
      </c>
      <c r="AQ3" s="283">
        <f t="shared" si="3"/>
        <v>0.36817124491613773</v>
      </c>
      <c r="AR3" s="274">
        <f t="shared" ref="AR3:AR13" si="8">AP3+AR2</f>
        <v>4604130289</v>
      </c>
      <c r="AS3" s="284">
        <f t="shared" ref="AS3:AS13" si="9">AS2+AQ3</f>
        <v>0.57176130095709432</v>
      </c>
      <c r="AT3" s="125"/>
      <c r="AU3" s="286">
        <v>15725961</v>
      </c>
      <c r="AV3" s="287">
        <f>AV2+(AU3/1000000)</f>
        <v>15.725961</v>
      </c>
      <c r="AW3" s="288">
        <f t="shared" ref="AW3:AW14" si="10">AU3/$AJ$14+AW2</f>
        <v>1.9529195213355806E-3</v>
      </c>
      <c r="AX3" s="289"/>
      <c r="AY3" s="279">
        <f t="shared" si="4"/>
        <v>15725961</v>
      </c>
      <c r="AZ3" s="282">
        <f>AZ2+(AY3/1000000)</f>
        <v>15.725961</v>
      </c>
      <c r="BA3" s="280">
        <f t="shared" si="5"/>
        <v>1.9529195213355806E-3</v>
      </c>
      <c r="BB3" s="280">
        <f t="shared" ref="BB3:BB13" si="11">BB2+BA3</f>
        <v>1.9529195213355806E-3</v>
      </c>
    </row>
    <row r="4" spans="2:58" ht="13.5" customHeight="1" x14ac:dyDescent="0.25">
      <c r="B4" s="376" t="s">
        <v>848</v>
      </c>
      <c r="C4" s="377"/>
      <c r="D4" s="361"/>
      <c r="E4" s="359">
        <f>VLOOKUP(B2,'PLANO DISPONIBILIDADES 28-04-20'!AD19:AE22,2,0)</f>
        <v>4690773462</v>
      </c>
      <c r="F4" s="131">
        <f>IFERROR(E4/D3,"0")</f>
        <v>0.5825210341105822</v>
      </c>
      <c r="AI4" s="121" t="s">
        <v>184</v>
      </c>
      <c r="AJ4" s="271"/>
      <c r="AK4" s="272">
        <f t="shared" si="0"/>
        <v>0</v>
      </c>
      <c r="AL4" s="283">
        <f t="shared" si="1"/>
        <v>0</v>
      </c>
      <c r="AM4" s="273">
        <f t="shared" si="6"/>
        <v>4718.3770100000002</v>
      </c>
      <c r="AN4" s="284">
        <f t="shared" si="7"/>
        <v>0.58594896501714633</v>
      </c>
      <c r="AO4" s="130"/>
      <c r="AP4" s="274" t="str">
        <f t="shared" si="2"/>
        <v>0</v>
      </c>
      <c r="AQ4" s="283">
        <f t="shared" si="3"/>
        <v>0</v>
      </c>
      <c r="AR4" s="274">
        <f t="shared" si="8"/>
        <v>4604130289</v>
      </c>
      <c r="AS4" s="284">
        <f t="shared" si="9"/>
        <v>0.57176130095709432</v>
      </c>
      <c r="AT4" s="125"/>
      <c r="AU4" s="286">
        <v>389832518</v>
      </c>
      <c r="AV4" s="287">
        <f t="shared" ref="AV4:AV12" si="12">AV3+(AU4/1000000)</f>
        <v>405.55847899999998</v>
      </c>
      <c r="AW4" s="288">
        <f t="shared" si="10"/>
        <v>5.0364049019469538E-2</v>
      </c>
      <c r="AX4" s="289"/>
      <c r="AY4" s="279">
        <f t="shared" si="4"/>
        <v>389832518</v>
      </c>
      <c r="AZ4" s="282">
        <f>AZ3+(AY4/1000000)</f>
        <v>405.55847899999998</v>
      </c>
      <c r="BA4" s="280">
        <f t="shared" si="5"/>
        <v>4.8411129498133955E-2</v>
      </c>
      <c r="BB4" s="280">
        <f t="shared" si="11"/>
        <v>5.0364049019469538E-2</v>
      </c>
    </row>
    <row r="5" spans="2:58" ht="13.5" customHeight="1" x14ac:dyDescent="0.25">
      <c r="B5" s="396" t="s">
        <v>849</v>
      </c>
      <c r="C5" s="397"/>
      <c r="D5" s="358"/>
      <c r="E5" s="356">
        <f>SUM(C11:C22)</f>
        <v>4690773462</v>
      </c>
      <c r="F5" s="258">
        <f>E5/D3</f>
        <v>0.5825210341105822</v>
      </c>
      <c r="AI5" s="121" t="s">
        <v>182</v>
      </c>
      <c r="AJ5" s="271">
        <v>80000000</v>
      </c>
      <c r="AK5" s="272">
        <f t="shared" si="0"/>
        <v>80</v>
      </c>
      <c r="AL5" s="283">
        <f t="shared" si="1"/>
        <v>9.934754493340435E-3</v>
      </c>
      <c r="AM5" s="273">
        <f t="shared" si="6"/>
        <v>4798.3770100000002</v>
      </c>
      <c r="AN5" s="284">
        <f t="shared" si="7"/>
        <v>0.5958837195104868</v>
      </c>
      <c r="AO5" s="130"/>
      <c r="AP5" s="274" t="str">
        <f t="shared" si="2"/>
        <v>0</v>
      </c>
      <c r="AQ5" s="283">
        <f t="shared" si="3"/>
        <v>0</v>
      </c>
      <c r="AR5" s="274">
        <f t="shared" si="8"/>
        <v>4604130289</v>
      </c>
      <c r="AS5" s="284">
        <f t="shared" si="9"/>
        <v>0.57176130095709432</v>
      </c>
      <c r="AT5" s="125"/>
      <c r="AU5" s="286">
        <v>521344051</v>
      </c>
      <c r="AV5" s="287">
        <f t="shared" si="12"/>
        <v>926.90253000000007</v>
      </c>
      <c r="AW5" s="288">
        <f t="shared" si="10"/>
        <v>0.11510686343507648</v>
      </c>
      <c r="AX5" s="289"/>
      <c r="AY5" s="279">
        <f t="shared" si="4"/>
        <v>521344051</v>
      </c>
      <c r="AZ5" s="282">
        <f>AZ4+(AY5/1000000)</f>
        <v>926.90253000000007</v>
      </c>
      <c r="BA5" s="280">
        <f t="shared" si="5"/>
        <v>6.4742814415606947E-2</v>
      </c>
      <c r="BB5" s="280">
        <f t="shared" si="11"/>
        <v>0.11510686343507648</v>
      </c>
    </row>
    <row r="6" spans="2:58" ht="13.5" customHeight="1" x14ac:dyDescent="0.25">
      <c r="B6" s="398" t="s">
        <v>850</v>
      </c>
      <c r="C6" s="399"/>
      <c r="D6" s="358"/>
      <c r="E6" s="356">
        <f>D3-E5</f>
        <v>3361765738</v>
      </c>
      <c r="F6" s="258">
        <f>E6/$D$3</f>
        <v>0.41747896588941785</v>
      </c>
      <c r="AG6" s="121"/>
      <c r="AI6" s="271" t="s">
        <v>180</v>
      </c>
      <c r="AJ6" s="272">
        <v>10000000</v>
      </c>
      <c r="AK6" s="283">
        <f t="shared" si="0"/>
        <v>10</v>
      </c>
      <c r="AL6" s="273">
        <f t="shared" si="1"/>
        <v>1.2418443116675544E-3</v>
      </c>
      <c r="AM6" s="284">
        <f t="shared" si="6"/>
        <v>4808.3770100000002</v>
      </c>
      <c r="AN6" s="11">
        <f t="shared" si="7"/>
        <v>0.59712556382215431</v>
      </c>
      <c r="AO6" s="274"/>
      <c r="AP6" s="283">
        <f t="shared" si="2"/>
        <v>0</v>
      </c>
      <c r="AQ6" s="274">
        <f t="shared" si="3"/>
        <v>0</v>
      </c>
      <c r="AR6" s="284">
        <f t="shared" si="8"/>
        <v>4604130289</v>
      </c>
      <c r="AS6" s="124">
        <f t="shared" si="9"/>
        <v>0.57176130095709432</v>
      </c>
      <c r="AT6" s="286"/>
      <c r="AU6" s="287">
        <v>255588055</v>
      </c>
      <c r="AV6" s="288">
        <f t="shared" si="12"/>
        <v>1182.490585</v>
      </c>
      <c r="AW6" s="289">
        <f t="shared" si="10"/>
        <v>0.14684692065826888</v>
      </c>
      <c r="AX6" s="279"/>
      <c r="AY6" s="282">
        <f t="shared" si="4"/>
        <v>150608008</v>
      </c>
      <c r="AZ6" s="280">
        <f>AZ5+(AY6/1000000)</f>
        <v>1077.510538</v>
      </c>
      <c r="BA6" s="280">
        <f t="shared" si="5"/>
        <v>1.8703169802638153E-2</v>
      </c>
      <c r="BB6" s="125">
        <f t="shared" si="11"/>
        <v>0.13381003323771462</v>
      </c>
      <c r="BC6" s="11"/>
      <c r="BD6" s="115"/>
      <c r="BE6" s="115"/>
      <c r="BF6" s="119"/>
    </row>
    <row r="7" spans="2:58" ht="13.5" customHeight="1" x14ac:dyDescent="0.25">
      <c r="B7" s="400" t="s">
        <v>851</v>
      </c>
      <c r="C7" s="402"/>
      <c r="D7" s="361"/>
      <c r="E7" s="359">
        <f>E4-E5</f>
        <v>0</v>
      </c>
      <c r="F7" s="131">
        <f>IFERROR((E7/E4),"0")</f>
        <v>0</v>
      </c>
      <c r="AI7" s="121" t="s">
        <v>179</v>
      </c>
      <c r="AJ7" s="271">
        <v>2000000</v>
      </c>
      <c r="AK7" s="272">
        <f t="shared" si="0"/>
        <v>2</v>
      </c>
      <c r="AL7" s="283">
        <f t="shared" si="1"/>
        <v>2.4836886233351092E-4</v>
      </c>
      <c r="AM7" s="273">
        <f t="shared" si="6"/>
        <v>4810.3770100000002</v>
      </c>
      <c r="AN7" s="284">
        <f t="shared" si="7"/>
        <v>0.5973739326844878</v>
      </c>
      <c r="AO7" s="130"/>
      <c r="AP7" s="274" t="str">
        <f t="shared" si="2"/>
        <v>0</v>
      </c>
      <c r="AQ7" s="283">
        <f t="shared" si="3"/>
        <v>0</v>
      </c>
      <c r="AR7" s="274">
        <f t="shared" si="8"/>
        <v>4604130289</v>
      </c>
      <c r="AS7" s="284">
        <f t="shared" si="9"/>
        <v>0.57176130095709432</v>
      </c>
      <c r="AT7" s="125"/>
      <c r="AU7" s="286">
        <v>617430264</v>
      </c>
      <c r="AV7" s="287">
        <f t="shared" si="12"/>
        <v>1799.9208490000001</v>
      </c>
      <c r="AW7" s="288">
        <f t="shared" si="10"/>
        <v>0.22352214677824853</v>
      </c>
      <c r="AX7" s="289"/>
      <c r="AY7" s="279">
        <f t="shared" si="4"/>
        <v>209113419</v>
      </c>
      <c r="AZ7" s="282">
        <f t="shared" ref="AZ7:AZ13" si="13">AZ6+(AY7/1000000)</f>
        <v>1286.623957</v>
      </c>
      <c r="BA7" s="280">
        <f t="shared" si="5"/>
        <v>2.5968630987850391E-2</v>
      </c>
      <c r="BB7" s="280">
        <f t="shared" si="11"/>
        <v>0.15977866422556503</v>
      </c>
    </row>
    <row r="8" spans="2:58" ht="13.5" customHeight="1" x14ac:dyDescent="0.25">
      <c r="B8" s="400" t="s">
        <v>893</v>
      </c>
      <c r="C8" s="401"/>
      <c r="D8" s="357"/>
      <c r="E8" s="359">
        <f>D3-E4</f>
        <v>3361765738</v>
      </c>
      <c r="F8" s="131">
        <f>IFERROR(E8/D3,"0")</f>
        <v>0.41747896588941785</v>
      </c>
      <c r="AI8" s="121" t="s">
        <v>178</v>
      </c>
      <c r="AJ8" s="271"/>
      <c r="AK8" s="272">
        <f t="shared" si="0"/>
        <v>0</v>
      </c>
      <c r="AL8" s="283">
        <f t="shared" si="1"/>
        <v>0</v>
      </c>
      <c r="AM8" s="273">
        <f t="shared" si="6"/>
        <v>4810.3770100000002</v>
      </c>
      <c r="AN8" s="284">
        <f t="shared" si="7"/>
        <v>0.5973739326844878</v>
      </c>
      <c r="AO8" s="130"/>
      <c r="AP8" s="274" t="str">
        <f t="shared" si="2"/>
        <v>0</v>
      </c>
      <c r="AQ8" s="283">
        <f t="shared" si="3"/>
        <v>0</v>
      </c>
      <c r="AR8" s="274">
        <f t="shared" si="8"/>
        <v>4604130289</v>
      </c>
      <c r="AS8" s="284">
        <f t="shared" si="9"/>
        <v>0.57176130095709432</v>
      </c>
      <c r="AT8" s="125"/>
      <c r="AU8" s="286">
        <v>161182603</v>
      </c>
      <c r="AV8" s="287">
        <f t="shared" si="12"/>
        <v>1961.1034520000001</v>
      </c>
      <c r="AW8" s="288">
        <f t="shared" si="10"/>
        <v>0.2435385166457805</v>
      </c>
      <c r="AX8" s="289"/>
      <c r="AY8" s="279">
        <f t="shared" si="4"/>
        <v>152455048</v>
      </c>
      <c r="AZ8" s="282">
        <f t="shared" si="13"/>
        <v>1439.0790050000001</v>
      </c>
      <c r="BA8" s="280">
        <f t="shared" si="5"/>
        <v>1.8932543414380398E-2</v>
      </c>
      <c r="BB8" s="280">
        <f t="shared" si="11"/>
        <v>0.17871120763994541</v>
      </c>
    </row>
    <row r="9" spans="2:58" ht="13.5" customHeight="1" thickBot="1" x14ac:dyDescent="0.3">
      <c r="B9" s="403" t="s">
        <v>87</v>
      </c>
      <c r="C9" s="404"/>
      <c r="D9" s="362"/>
      <c r="E9" s="360">
        <f>E23</f>
        <v>4668205196</v>
      </c>
      <c r="F9" s="133">
        <f>IFERROR((E9/D3),"0")</f>
        <v>0.57971840683495213</v>
      </c>
      <c r="AI9" s="121" t="s">
        <v>177</v>
      </c>
      <c r="AJ9" s="271"/>
      <c r="AK9" s="272">
        <f t="shared" si="0"/>
        <v>0</v>
      </c>
      <c r="AL9" s="283">
        <f t="shared" si="1"/>
        <v>0</v>
      </c>
      <c r="AM9" s="273">
        <f t="shared" si="6"/>
        <v>4810.3770100000002</v>
      </c>
      <c r="AN9" s="284">
        <f t="shared" si="7"/>
        <v>0.5973739326844878</v>
      </c>
      <c r="AO9" s="130"/>
      <c r="AP9" s="274">
        <f t="shared" si="2"/>
        <v>76999285</v>
      </c>
      <c r="AQ9" s="283">
        <f t="shared" si="3"/>
        <v>9.5621124079718848E-3</v>
      </c>
      <c r="AR9" s="274">
        <f t="shared" si="8"/>
        <v>4681129574</v>
      </c>
      <c r="AS9" s="284">
        <f t="shared" si="9"/>
        <v>0.58132341336506621</v>
      </c>
      <c r="AT9" s="125"/>
      <c r="AU9" s="286">
        <v>1003847709</v>
      </c>
      <c r="AV9" s="287">
        <f t="shared" si="12"/>
        <v>2964.951161</v>
      </c>
      <c r="AW9" s="288">
        <f t="shared" si="10"/>
        <v>0.36820077336599616</v>
      </c>
      <c r="AX9" s="289"/>
      <c r="AY9" s="279">
        <f t="shared" si="4"/>
        <v>626507249</v>
      </c>
      <c r="AZ9" s="282">
        <f t="shared" si="13"/>
        <v>2065.5862539999998</v>
      </c>
      <c r="BA9" s="280">
        <f t="shared" si="5"/>
        <v>7.7802446338913811E-2</v>
      </c>
      <c r="BB9" s="280">
        <f t="shared" si="11"/>
        <v>0.25651365397885922</v>
      </c>
    </row>
    <row r="10" spans="2:58" ht="26.25" customHeight="1" x14ac:dyDescent="0.25">
      <c r="B10" s="363" t="s">
        <v>193</v>
      </c>
      <c r="C10" s="364" t="s">
        <v>192</v>
      </c>
      <c r="D10" s="365" t="s">
        <v>191</v>
      </c>
      <c r="E10" s="366" t="s">
        <v>45</v>
      </c>
      <c r="F10" s="367" t="s">
        <v>190</v>
      </c>
      <c r="AI10" s="121" t="s">
        <v>176</v>
      </c>
      <c r="AJ10" s="271"/>
      <c r="AK10" s="272">
        <f t="shared" si="0"/>
        <v>0</v>
      </c>
      <c r="AL10" s="283">
        <f t="shared" si="1"/>
        <v>0</v>
      </c>
      <c r="AM10" s="273">
        <f t="shared" si="6"/>
        <v>4810.3770100000002</v>
      </c>
      <c r="AN10" s="284">
        <f t="shared" si="7"/>
        <v>0.5973739326844878</v>
      </c>
      <c r="AO10" s="130"/>
      <c r="AP10" s="274">
        <f t="shared" si="2"/>
        <v>7945433</v>
      </c>
      <c r="AQ10" s="283">
        <f t="shared" si="3"/>
        <v>9.8669907747856735E-4</v>
      </c>
      <c r="AR10" s="274">
        <f t="shared" si="8"/>
        <v>4689075007</v>
      </c>
      <c r="AS10" s="284">
        <f t="shared" si="9"/>
        <v>0.58231011244254482</v>
      </c>
      <c r="AT10" s="125"/>
      <c r="AU10" s="286">
        <v>1076599030</v>
      </c>
      <c r="AV10" s="287">
        <f t="shared" si="12"/>
        <v>4041.5501910000003</v>
      </c>
      <c r="AW10" s="288">
        <f t="shared" si="10"/>
        <v>0.5018976115012268</v>
      </c>
      <c r="AX10" s="289"/>
      <c r="AY10" s="279">
        <f t="shared" si="4"/>
        <v>178827910</v>
      </c>
      <c r="AZ10" s="282">
        <f t="shared" si="13"/>
        <v>2244.4141639999998</v>
      </c>
      <c r="BA10" s="280">
        <f t="shared" si="5"/>
        <v>2.2207642280089739E-2</v>
      </c>
      <c r="BB10" s="280">
        <f t="shared" si="11"/>
        <v>0.27872129625894898</v>
      </c>
    </row>
    <row r="11" spans="2:58" ht="12.75" customHeight="1" x14ac:dyDescent="0.25">
      <c r="B11" s="164" t="s">
        <v>188</v>
      </c>
      <c r="C11" s="342">
        <f>IFERROR(HLOOKUP(B11,'EJECUCIÓN '!$I$13:$P$16,4,0),"0")</f>
        <v>1639416907</v>
      </c>
      <c r="D11" s="140">
        <f t="shared" ref="D11:D22" si="14">C11/$D$3</f>
        <v>0.20359005604095662</v>
      </c>
      <c r="E11" s="139">
        <f>'GIROS MARZO 2018'!AT$18</f>
        <v>0</v>
      </c>
      <c r="F11" s="142">
        <f t="shared" ref="F11:F22" si="15">E11/$D$3</f>
        <v>0</v>
      </c>
      <c r="AI11" s="121" t="s">
        <v>175</v>
      </c>
      <c r="AJ11" s="271"/>
      <c r="AK11" s="272">
        <f t="shared" si="0"/>
        <v>0</v>
      </c>
      <c r="AL11" s="283">
        <f t="shared" si="1"/>
        <v>0</v>
      </c>
      <c r="AM11" s="273">
        <f t="shared" si="6"/>
        <v>4810.3770100000002</v>
      </c>
      <c r="AN11" s="284">
        <f t="shared" si="7"/>
        <v>0.5973739326844878</v>
      </c>
      <c r="AO11" s="130"/>
      <c r="AP11" s="274">
        <f t="shared" si="2"/>
        <v>1698455</v>
      </c>
      <c r="AQ11" s="283">
        <f t="shared" si="3"/>
        <v>2.1092166803733162E-4</v>
      </c>
      <c r="AR11" s="274">
        <f t="shared" si="8"/>
        <v>4690773462</v>
      </c>
      <c r="AS11" s="284">
        <f t="shared" si="9"/>
        <v>0.5825210341105822</v>
      </c>
      <c r="AT11" s="125"/>
      <c r="AU11" s="286">
        <v>469743720</v>
      </c>
      <c r="AV11" s="287">
        <f t="shared" si="12"/>
        <v>4511.2939110000007</v>
      </c>
      <c r="AW11" s="288">
        <f t="shared" si="10"/>
        <v>0.56023246816358241</v>
      </c>
      <c r="AX11" s="289"/>
      <c r="AY11" s="279">
        <f t="shared" si="4"/>
        <v>1572401285</v>
      </c>
      <c r="AZ11" s="282">
        <f t="shared" si="13"/>
        <v>3816.8154489999997</v>
      </c>
      <c r="BA11" s="280">
        <f t="shared" si="5"/>
        <v>0.19526775914360031</v>
      </c>
      <c r="BB11" s="280">
        <f t="shared" si="11"/>
        <v>0.47398905540254932</v>
      </c>
    </row>
    <row r="12" spans="2:58" ht="12.75" customHeight="1" x14ac:dyDescent="0.25">
      <c r="B12" s="164" t="s">
        <v>186</v>
      </c>
      <c r="C12" s="342">
        <f>IFERROR(HLOOKUP(B12,'EJECUCIÓN '!$I$13:$P$16,4,0),"0")</f>
        <v>2964713382</v>
      </c>
      <c r="D12" s="140">
        <f t="shared" si="14"/>
        <v>0.36817124491613773</v>
      </c>
      <c r="E12" s="139">
        <f>'GIROS MARZO 2018'!AU$18</f>
        <v>15725961</v>
      </c>
      <c r="F12" s="142">
        <f t="shared" si="15"/>
        <v>1.9529195213355806E-3</v>
      </c>
      <c r="AI12" s="121" t="s">
        <v>174</v>
      </c>
      <c r="AJ12" s="271"/>
      <c r="AK12" s="272">
        <f t="shared" si="0"/>
        <v>0</v>
      </c>
      <c r="AL12" s="283">
        <f t="shared" si="1"/>
        <v>0</v>
      </c>
      <c r="AM12" s="273">
        <f t="shared" si="6"/>
        <v>4810.3770100000002</v>
      </c>
      <c r="AN12" s="284">
        <f t="shared" si="7"/>
        <v>0.5973739326844878</v>
      </c>
      <c r="AO12" s="130"/>
      <c r="AP12" s="274">
        <f t="shared" si="2"/>
        <v>0</v>
      </c>
      <c r="AQ12" s="283">
        <f t="shared" si="3"/>
        <v>0</v>
      </c>
      <c r="AR12" s="274">
        <f t="shared" si="8"/>
        <v>4690773462</v>
      </c>
      <c r="AS12" s="284">
        <f t="shared" si="9"/>
        <v>0.5825210341105822</v>
      </c>
      <c r="AT12" s="125"/>
      <c r="AU12" s="286">
        <v>192448826</v>
      </c>
      <c r="AV12" s="287">
        <f t="shared" si="12"/>
        <v>4703.7427370000005</v>
      </c>
      <c r="AW12" s="288">
        <f t="shared" si="10"/>
        <v>0.58413161614910236</v>
      </c>
      <c r="AX12" s="289"/>
      <c r="AY12" s="279">
        <f t="shared" si="4"/>
        <v>133428154</v>
      </c>
      <c r="AZ12" s="282">
        <f t="shared" si="13"/>
        <v>3950.2436029999999</v>
      </c>
      <c r="BA12" s="280">
        <f t="shared" si="5"/>
        <v>1.6569699406120245E-2</v>
      </c>
      <c r="BB12" s="280">
        <f t="shared" si="11"/>
        <v>0.49055875480866956</v>
      </c>
    </row>
    <row r="13" spans="2:58" ht="12.75" customHeight="1" x14ac:dyDescent="0.25">
      <c r="B13" s="164" t="s">
        <v>184</v>
      </c>
      <c r="C13" s="342" t="str">
        <f>IFERROR(HLOOKUP(B13,'EJECUCIÓN '!$I$13:$P$16,4,0),"0")</f>
        <v>0</v>
      </c>
      <c r="D13" s="140">
        <f t="shared" si="14"/>
        <v>0</v>
      </c>
      <c r="E13" s="139">
        <f>'GIROS MARZO 2018'!AV$18</f>
        <v>389832518</v>
      </c>
      <c r="F13" s="142">
        <f t="shared" si="15"/>
        <v>4.8411129498133955E-2</v>
      </c>
      <c r="AI13" s="121" t="s">
        <v>173</v>
      </c>
      <c r="AJ13" s="271">
        <f>3137212200+104949990</f>
        <v>3242162190</v>
      </c>
      <c r="AK13" s="272">
        <f t="shared" si="0"/>
        <v>3242.16219</v>
      </c>
      <c r="AL13" s="283">
        <f t="shared" si="1"/>
        <v>0.40262606731551209</v>
      </c>
      <c r="AM13" s="273">
        <f t="shared" si="6"/>
        <v>8052.5392000000002</v>
      </c>
      <c r="AN13" s="284">
        <f t="shared" si="7"/>
        <v>0.99999999999999989</v>
      </c>
      <c r="AO13" s="130"/>
      <c r="AP13" s="274">
        <f t="shared" si="2"/>
        <v>0</v>
      </c>
      <c r="AQ13" s="283">
        <f t="shared" si="3"/>
        <v>0</v>
      </c>
      <c r="AR13" s="274">
        <f t="shared" si="8"/>
        <v>4690773462</v>
      </c>
      <c r="AS13" s="284">
        <f t="shared" si="9"/>
        <v>0.5825210341105822</v>
      </c>
      <c r="AT13" s="125"/>
      <c r="AU13" s="286">
        <v>259525595</v>
      </c>
      <c r="AV13" s="287">
        <f>AV12+(AU13/1000000)</f>
        <v>4963.2683320000006</v>
      </c>
      <c r="AW13" s="290">
        <f t="shared" si="10"/>
        <v>0.61636065453739108</v>
      </c>
      <c r="AX13" s="289"/>
      <c r="AY13" s="279">
        <f t="shared" si="4"/>
        <v>717961593</v>
      </c>
      <c r="AZ13" s="282">
        <f t="shared" si="13"/>
        <v>4668.2051959999999</v>
      </c>
      <c r="BA13" s="280">
        <f t="shared" si="5"/>
        <v>8.9159652026282593E-2</v>
      </c>
      <c r="BB13" s="280">
        <f t="shared" si="11"/>
        <v>0.57971840683495213</v>
      </c>
    </row>
    <row r="14" spans="2:58" ht="12.75" customHeight="1" x14ac:dyDescent="0.2">
      <c r="B14" s="164" t="s">
        <v>182</v>
      </c>
      <c r="C14" s="342" t="str">
        <f>IFERROR(HLOOKUP(B14,'EJECUCIÓN '!$I$13:$P$16,4,0),"0")</f>
        <v>0</v>
      </c>
      <c r="D14" s="140">
        <f t="shared" si="14"/>
        <v>0</v>
      </c>
      <c r="E14" s="139">
        <f>'GIROS MARZO 2018'!AW$18</f>
        <v>521344051</v>
      </c>
      <c r="F14" s="142">
        <f t="shared" si="15"/>
        <v>6.4742814415606947E-2</v>
      </c>
      <c r="AI14" s="143" t="s">
        <v>181</v>
      </c>
      <c r="AJ14" s="222">
        <f>SUM(AJ2:AJ13)</f>
        <v>8052539200</v>
      </c>
      <c r="AK14" s="144">
        <f>SUM(AK2:AK13)</f>
        <v>8052.5392000000002</v>
      </c>
      <c r="AL14" s="145">
        <f>SUM(AL2:AL13)</f>
        <v>0.99999999999999989</v>
      </c>
      <c r="AU14" s="286">
        <v>3089270868</v>
      </c>
      <c r="AV14" s="287">
        <f>AV13+(AU14/1000000)</f>
        <v>8052.5392000000011</v>
      </c>
      <c r="AW14" s="290">
        <f t="shared" si="10"/>
        <v>1</v>
      </c>
      <c r="AX14" s="289"/>
      <c r="AY14" s="279">
        <f t="shared" si="4"/>
        <v>4668205196</v>
      </c>
      <c r="AZ14" s="282"/>
      <c r="BA14" s="280"/>
      <c r="BB14" s="280"/>
    </row>
    <row r="15" spans="2:58" ht="12.75" customHeight="1" x14ac:dyDescent="0.25">
      <c r="B15" s="164" t="s">
        <v>180</v>
      </c>
      <c r="C15" s="342">
        <f>IFERROR(HLOOKUP(B15,'EJECUCIÓN '!$I$13:$P$16,4,0),"0")</f>
        <v>0</v>
      </c>
      <c r="D15" s="140">
        <f t="shared" si="14"/>
        <v>0</v>
      </c>
      <c r="E15" s="139">
        <f>'GIROS MARZO 2018'!AX$18</f>
        <v>150608008</v>
      </c>
      <c r="F15" s="142">
        <f t="shared" si="15"/>
        <v>1.8703169802638153E-2</v>
      </c>
      <c r="AI15" s="146"/>
      <c r="AU15" s="323">
        <f>SUM(AU3:AU14)</f>
        <v>8052539200</v>
      </c>
    </row>
    <row r="16" spans="2:58" ht="12.75" customHeight="1" x14ac:dyDescent="0.25">
      <c r="B16" s="164" t="s">
        <v>179</v>
      </c>
      <c r="C16" s="342" t="str">
        <f>IFERROR(HLOOKUP(B16,'EJECUCIÓN '!$I$13:$P$16,4,0),"0")</f>
        <v>0</v>
      </c>
      <c r="D16" s="140">
        <f t="shared" si="14"/>
        <v>0</v>
      </c>
      <c r="E16" s="139">
        <f>'GIROS MARZO 2018'!AY$18</f>
        <v>209113419</v>
      </c>
      <c r="F16" s="142">
        <f t="shared" si="15"/>
        <v>2.5968630987850391E-2</v>
      </c>
    </row>
    <row r="17" spans="2:47" ht="12.75" customHeight="1" x14ac:dyDescent="0.25">
      <c r="B17" s="164" t="s">
        <v>178</v>
      </c>
      <c r="C17" s="342" t="str">
        <f>IFERROR(HLOOKUP(B17,'EJECUCIÓN '!$I$13:$P$16,4,0),"0")</f>
        <v>0</v>
      </c>
      <c r="D17" s="140">
        <f t="shared" si="14"/>
        <v>0</v>
      </c>
      <c r="E17" s="139">
        <f>'GIROS MARZO 2018'!AZ$18</f>
        <v>152455048</v>
      </c>
      <c r="F17" s="142">
        <f t="shared" si="15"/>
        <v>1.8932543414380398E-2</v>
      </c>
      <c r="AI17" s="146"/>
    </row>
    <row r="18" spans="2:47" ht="12.75" customHeight="1" x14ac:dyDescent="0.25">
      <c r="B18" s="164" t="s">
        <v>177</v>
      </c>
      <c r="C18" s="342">
        <f>IFERROR(HLOOKUP(B18,'EJECUCIÓN '!$I$13:$P$16,4,0),"0")</f>
        <v>76999285</v>
      </c>
      <c r="D18" s="140">
        <f t="shared" si="14"/>
        <v>9.5621124079718848E-3</v>
      </c>
      <c r="E18" s="139">
        <f>'GIROS MARZO 2018'!BA$18</f>
        <v>626507249</v>
      </c>
      <c r="F18" s="142">
        <f t="shared" si="15"/>
        <v>7.7802446338913811E-2</v>
      </c>
      <c r="AI18" s="146"/>
      <c r="AJ18" s="222">
        <f>AU15-AJ14</f>
        <v>0</v>
      </c>
    </row>
    <row r="19" spans="2:47" ht="12.75" customHeight="1" x14ac:dyDescent="0.25">
      <c r="B19" s="164" t="s">
        <v>176</v>
      </c>
      <c r="C19" s="342">
        <f>IFERROR(HLOOKUP(B19,'EJECUCIÓN '!$I$13:$P$16,4,0),"0")</f>
        <v>7945433</v>
      </c>
      <c r="D19" s="140">
        <f t="shared" si="14"/>
        <v>9.8669907747856735E-4</v>
      </c>
      <c r="E19" s="139">
        <f>'GIROS MARZO 2018'!BB$18</f>
        <v>178827910</v>
      </c>
      <c r="F19" s="142">
        <f t="shared" si="15"/>
        <v>2.2207642280089739E-2</v>
      </c>
    </row>
    <row r="20" spans="2:47" ht="12.75" customHeight="1" x14ac:dyDescent="0.25">
      <c r="B20" s="164" t="s">
        <v>175</v>
      </c>
      <c r="C20" s="342">
        <f>IFERROR(HLOOKUP(B20,'EJECUCIÓN '!$I$13:$P$16,4,0),"0")</f>
        <v>1698455</v>
      </c>
      <c r="D20" s="140">
        <f t="shared" si="14"/>
        <v>2.1092166803733162E-4</v>
      </c>
      <c r="E20" s="139">
        <f>'GIROS MARZO 2018'!BC$18</f>
        <v>1572401285</v>
      </c>
      <c r="F20" s="142">
        <f t="shared" si="15"/>
        <v>0.19526775914360031</v>
      </c>
      <c r="AI20" s="146"/>
      <c r="AU20" s="323"/>
    </row>
    <row r="21" spans="2:47" ht="12.75" customHeight="1" x14ac:dyDescent="0.25">
      <c r="B21" s="164" t="s">
        <v>174</v>
      </c>
      <c r="C21" s="342">
        <f>IFERROR(HLOOKUP(B21,'EJECUCIÓN '!$I$13:$P$16,4,0),"0")</f>
        <v>0</v>
      </c>
      <c r="D21" s="140">
        <f t="shared" si="14"/>
        <v>0</v>
      </c>
      <c r="E21" s="141">
        <f>'GIROS MARZO 2018'!BD$18</f>
        <v>133428154</v>
      </c>
      <c r="F21" s="142">
        <f t="shared" si="15"/>
        <v>1.6569699406120245E-2</v>
      </c>
      <c r="AI21" s="146"/>
    </row>
    <row r="22" spans="2:47" ht="12.75" customHeight="1" x14ac:dyDescent="0.25">
      <c r="B22" s="164" t="s">
        <v>173</v>
      </c>
      <c r="C22" s="342">
        <f>IFERROR(HLOOKUP(B22,'EJECUCIÓN '!$I$13:$P$16,4,0),"0")</f>
        <v>0</v>
      </c>
      <c r="D22" s="140">
        <f t="shared" si="14"/>
        <v>0</v>
      </c>
      <c r="E22" s="141">
        <f>'GIROS MARZO 2018'!BE$18</f>
        <v>717961593</v>
      </c>
      <c r="F22" s="142">
        <f t="shared" si="15"/>
        <v>8.9159652026282593E-2</v>
      </c>
      <c r="AI22" s="146"/>
    </row>
    <row r="23" spans="2:47" ht="12" customHeight="1" thickBot="1" x14ac:dyDescent="0.3">
      <c r="B23" s="165" t="s">
        <v>172</v>
      </c>
      <c r="C23" s="148">
        <f>SUM(C11:C22)</f>
        <v>4690773462</v>
      </c>
      <c r="D23" s="149">
        <f>C23/D3</f>
        <v>0.5825210341105822</v>
      </c>
      <c r="E23" s="148">
        <f>SUM(E11:E22)</f>
        <v>4668205196</v>
      </c>
      <c r="F23" s="150">
        <f>E23/D3</f>
        <v>0.57971840683495213</v>
      </c>
      <c r="AI23" s="146"/>
    </row>
    <row r="24" spans="2:47" ht="15" x14ac:dyDescent="0.25">
      <c r="B24" s="156" t="s">
        <v>171</v>
      </c>
      <c r="C24" s="333">
        <v>7073327000</v>
      </c>
      <c r="E24" s="300" t="s">
        <v>218</v>
      </c>
      <c r="F24" s="334" t="s">
        <v>168</v>
      </c>
      <c r="H24" s="332" t="s">
        <v>169</v>
      </c>
      <c r="I24" s="159" t="s">
        <v>168</v>
      </c>
      <c r="K24" s="335"/>
      <c r="L24" s="335"/>
    </row>
    <row r="25" spans="2:47" ht="15" x14ac:dyDescent="0.25">
      <c r="B25" s="158" t="s">
        <v>170</v>
      </c>
      <c r="C25" s="333">
        <v>979212200</v>
      </c>
      <c r="E25" s="300" t="s">
        <v>219</v>
      </c>
      <c r="G25" s="298"/>
    </row>
    <row r="26" spans="2:47" ht="15" x14ac:dyDescent="0.25"/>
    <row r="27" spans="2:47" ht="15" x14ac:dyDescent="0.25"/>
    <row r="28" spans="2:47" ht="23.25" customHeight="1" x14ac:dyDescent="0.25"/>
    <row r="29" spans="2:47" ht="20.25" customHeight="1" x14ac:dyDescent="0.25"/>
    <row r="30" spans="2:47" ht="15" hidden="1" x14ac:dyDescent="0.25"/>
    <row r="31" spans="2:47" ht="20.25" hidden="1" customHeight="1" x14ac:dyDescent="0.25"/>
    <row r="32" spans="2:47" ht="21.75" hidden="1" customHeight="1" x14ac:dyDescent="0.25"/>
    <row r="33" spans="2:54" ht="15.75" hidden="1" customHeight="1" x14ac:dyDescent="0.25"/>
    <row r="34" spans="2:54" ht="15" hidden="1" x14ac:dyDescent="0.25"/>
    <row r="35" spans="2:54" ht="24.75" hidden="1" customHeight="1" x14ac:dyDescent="0.25"/>
    <row r="36" spans="2:54" ht="21.75" hidden="1" customHeight="1" x14ac:dyDescent="0.25">
      <c r="B36" s="161"/>
      <c r="C36" s="161"/>
      <c r="D36" s="161"/>
      <c r="E36" s="161"/>
    </row>
    <row r="37" spans="2:54" ht="15" hidden="1" x14ac:dyDescent="0.25">
      <c r="AN37" s="134"/>
      <c r="AO37" s="134"/>
      <c r="AS37" s="134"/>
      <c r="BB37" s="134"/>
    </row>
    <row r="38" spans="2:54" s="161" customFormat="1" ht="22.5" hidden="1" customHeight="1" x14ac:dyDescent="0.25">
      <c r="B38" s="113"/>
      <c r="C38" s="113"/>
      <c r="D38" s="113"/>
      <c r="E38" s="113"/>
      <c r="AJ38" s="223"/>
      <c r="AK38" s="162"/>
      <c r="AL38" s="134"/>
      <c r="AM38" s="134"/>
      <c r="AN38" s="115"/>
      <c r="AO38" s="115"/>
      <c r="AP38" s="134"/>
      <c r="AQ38" s="134"/>
      <c r="AR38" s="134"/>
      <c r="AS38" s="115"/>
      <c r="AT38" s="134"/>
      <c r="AU38" s="162"/>
      <c r="AV38" s="162"/>
      <c r="AX38"/>
      <c r="AY38" s="134"/>
      <c r="AZ38" s="134"/>
      <c r="BA38" s="134"/>
      <c r="BB38" s="115"/>
    </row>
    <row r="39" spans="2:54" ht="22.5" hidden="1" customHeight="1" x14ac:dyDescent="0.25"/>
    <row r="40" spans="2:54" ht="15" hidden="1" x14ac:dyDescent="0.25"/>
    <row r="41" spans="2:54" ht="15" hidden="1" x14ac:dyDescent="0.25"/>
    <row r="42" spans="2:54" ht="15" hidden="1" x14ac:dyDescent="0.25"/>
    <row r="43" spans="2:54" ht="15" hidden="1" x14ac:dyDescent="0.25"/>
    <row r="44" spans="2:54" ht="15" hidden="1" x14ac:dyDescent="0.25"/>
    <row r="45" spans="2:54" ht="15" hidden="1" x14ac:dyDescent="0.25"/>
    <row r="46" spans="2:54" ht="15" hidden="1" x14ac:dyDescent="0.25"/>
    <row r="47" spans="2:54" ht="15" hidden="1" x14ac:dyDescent="0.25"/>
    <row r="48" spans="2:54"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0" hidden="1" customHeight="1" x14ac:dyDescent="0.25"/>
    <row r="62" ht="0" hidden="1" customHeight="1" x14ac:dyDescent="0.25"/>
  </sheetData>
  <sheetProtection algorithmName="SHA-512" hashValue="BIFh1zJkrqikBRTmk5oUjoBHAn/ggT/OMchX9hdwPbm+UdZIxdWJ5wLALN7co+YqAJMJdHudvLj/dmazZA/wjw==" saltValue="WHrxWm8e/W1RMa8c6V2EBQ==" spinCount="100000" sheet="1"/>
  <mergeCells count="10">
    <mergeCell ref="B1:T1"/>
    <mergeCell ref="C2:D2"/>
    <mergeCell ref="B3:C3"/>
    <mergeCell ref="D3:E3"/>
    <mergeCell ref="B7:C7"/>
    <mergeCell ref="B9:C9"/>
    <mergeCell ref="B6:C6"/>
    <mergeCell ref="B4:C4"/>
    <mergeCell ref="B8:C8"/>
    <mergeCell ref="B5:C5"/>
  </mergeCells>
  <printOptions horizontalCentered="1"/>
  <pageMargins left="0" right="0" top="0.39370078740157483" bottom="0.39370078740157483" header="0" footer="0"/>
  <pageSetup paperSize="9" scale="84" orientation="landscape" r:id="rId1"/>
  <headerFooter alignWithMargins="0">
    <oddFooter>&amp;R*Fecha de corte &amp;D</oddFooter>
  </headerFooter>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B1:AW62"/>
  <sheetViews>
    <sheetView showGridLines="0" zoomScale="140" zoomScaleNormal="140" zoomScaleSheetLayoutView="100" workbookViewId="0">
      <pane xSplit="21" ySplit="25" topLeftCell="V26" activePane="bottomRight" state="frozen"/>
      <selection pane="topRight" activeCell="V1" sqref="V1"/>
      <selection pane="bottomLeft" activeCell="A26" sqref="A26"/>
      <selection pane="bottomRight" activeCell="B1" sqref="B1:T24"/>
    </sheetView>
  </sheetViews>
  <sheetFormatPr baseColWidth="10" defaultRowHeight="0" customHeight="1" zeroHeight="1" x14ac:dyDescent="0.25"/>
  <cols>
    <col min="1" max="1" width="5" style="113" customWidth="1"/>
    <col min="2" max="2" width="33.28515625" style="113" customWidth="1"/>
    <col min="3" max="3" width="16.7109375" style="113" customWidth="1"/>
    <col min="4" max="4" width="12.140625" style="113" customWidth="1"/>
    <col min="5" max="5" width="16.7109375" style="113" customWidth="1"/>
    <col min="6" max="6" width="11.5703125" style="113" bestFit="1" customWidth="1"/>
    <col min="7" max="7" width="11.140625" style="113" customWidth="1"/>
    <col min="8" max="8" width="11" style="113" customWidth="1"/>
    <col min="9" max="9" width="8.28515625" style="113" bestFit="1" customWidth="1"/>
    <col min="10" max="10" width="9" style="113" bestFit="1" customWidth="1"/>
    <col min="11" max="29" width="4.140625" style="113" customWidth="1"/>
    <col min="30" max="30" width="13.85546875" style="113" bestFit="1" customWidth="1"/>
    <col min="31" max="31" width="17" style="222" bestFit="1" customWidth="1"/>
    <col min="32" max="32" width="16.42578125" style="147" bestFit="1" customWidth="1"/>
    <col min="33" max="33" width="11.140625" style="115" customWidth="1"/>
    <col min="34" max="34" width="17.42578125" style="115" customWidth="1"/>
    <col min="35" max="35" width="17.28515625" style="115" customWidth="1"/>
    <col min="36" max="36" width="1.140625" style="115" customWidth="1"/>
    <col min="37" max="37" width="15.5703125" style="115" customWidth="1"/>
    <col min="38" max="38" width="10.85546875" style="115" customWidth="1"/>
    <col min="39" max="39" width="14.42578125" style="115" bestFit="1" customWidth="1"/>
    <col min="40" max="40" width="14.28515625" style="115" customWidth="1"/>
    <col min="41" max="41" width="5.140625" style="115" customWidth="1"/>
    <col min="42" max="43" width="17.28515625" style="147" customWidth="1"/>
    <col min="44" max="44" width="14.28515625" style="11" customWidth="1"/>
    <col min="45" max="45" width="1.85546875" style="11" customWidth="1"/>
    <col min="46" max="46" width="12.85546875" style="115" bestFit="1" customWidth="1"/>
    <col min="47" max="47" width="13.28515625" style="115" bestFit="1" customWidth="1"/>
    <col min="48" max="48" width="6.85546875" style="115" bestFit="1" customWidth="1"/>
    <col min="49" max="49" width="14.28515625" style="115" customWidth="1"/>
    <col min="50" max="50" width="4.140625" style="113" customWidth="1"/>
    <col min="51" max="16384" width="11.42578125" style="113"/>
  </cols>
  <sheetData>
    <row r="1" spans="2:49" ht="57.75" customHeight="1" x14ac:dyDescent="0.25">
      <c r="B1" s="392" t="s">
        <v>856</v>
      </c>
      <c r="C1" s="392"/>
      <c r="D1" s="392"/>
      <c r="E1" s="392"/>
      <c r="F1" s="392"/>
      <c r="G1" s="392"/>
      <c r="H1" s="392"/>
      <c r="I1" s="392"/>
      <c r="J1" s="392"/>
      <c r="K1" s="392"/>
      <c r="L1" s="392"/>
      <c r="M1" s="392"/>
      <c r="N1" s="392"/>
      <c r="O1" s="392"/>
      <c r="P1" s="392"/>
      <c r="Q1" s="392"/>
      <c r="R1" s="392"/>
      <c r="S1" s="392"/>
      <c r="T1" s="392"/>
      <c r="AD1" s="114" t="s">
        <v>193</v>
      </c>
      <c r="AE1" s="268" t="s">
        <v>236</v>
      </c>
      <c r="AF1" s="269" t="s">
        <v>574</v>
      </c>
      <c r="AG1" s="269" t="s">
        <v>572</v>
      </c>
      <c r="AH1" s="269" t="s">
        <v>215</v>
      </c>
      <c r="AI1" s="269" t="s">
        <v>576</v>
      </c>
      <c r="AJ1" s="116"/>
      <c r="AK1" s="269" t="s">
        <v>237</v>
      </c>
      <c r="AL1" s="269" t="s">
        <v>573</v>
      </c>
      <c r="AM1" s="269" t="s">
        <v>214</v>
      </c>
      <c r="AN1" s="269" t="s">
        <v>575</v>
      </c>
      <c r="AO1" s="116"/>
      <c r="AP1" s="276" t="s">
        <v>578</v>
      </c>
      <c r="AQ1" s="276" t="s">
        <v>579</v>
      </c>
      <c r="AR1" s="277" t="s">
        <v>580</v>
      </c>
      <c r="AT1" s="277" t="s">
        <v>577</v>
      </c>
      <c r="AU1" s="276" t="s">
        <v>581</v>
      </c>
      <c r="AV1" s="277" t="s">
        <v>582</v>
      </c>
      <c r="AW1" s="277" t="s">
        <v>583</v>
      </c>
    </row>
    <row r="2" spans="2:49" ht="17.25" customHeight="1" thickBot="1" x14ac:dyDescent="0.3">
      <c r="B2" s="340" t="s">
        <v>402</v>
      </c>
      <c r="C2" s="393"/>
      <c r="D2" s="393"/>
      <c r="E2" s="120"/>
      <c r="AD2" s="121" t="s">
        <v>188</v>
      </c>
      <c r="AE2" s="271">
        <v>220954470</v>
      </c>
      <c r="AF2" s="272">
        <f t="shared" ref="AF2:AF13" si="0">AE2/1000000</f>
        <v>220.95446999999999</v>
      </c>
      <c r="AG2" s="283">
        <f t="shared" ref="AG2:AG13" si="1">IFERROR((AF2/$AF$14),"0")</f>
        <v>0.13954970976521261</v>
      </c>
      <c r="AH2" s="273">
        <f>AF2</f>
        <v>220.95446999999999</v>
      </c>
      <c r="AI2" s="284">
        <f>AG2</f>
        <v>0.13954970976521261</v>
      </c>
      <c r="AJ2" s="130"/>
      <c r="AK2" s="274">
        <f t="shared" ref="AK2:AK13" si="2">C11</f>
        <v>119293096</v>
      </c>
      <c r="AL2" s="283">
        <f t="shared" ref="AL2:AL13" si="3">D11</f>
        <v>7.5342747869249466E-2</v>
      </c>
      <c r="AM2" s="274">
        <f>AK2</f>
        <v>119293096</v>
      </c>
      <c r="AN2" s="284">
        <f>AL2</f>
        <v>7.5342747869249466E-2</v>
      </c>
      <c r="AO2" s="125"/>
      <c r="AP2" s="286"/>
      <c r="AQ2" s="287">
        <f>AP2</f>
        <v>0</v>
      </c>
      <c r="AR2" s="288">
        <f>AP2/$AE$14</f>
        <v>0</v>
      </c>
      <c r="AS2" s="289"/>
      <c r="AT2" s="279">
        <f t="shared" ref="AT2:AT14" si="4">E11</f>
        <v>0</v>
      </c>
      <c r="AU2" s="282">
        <f>AT2/1000000</f>
        <v>0</v>
      </c>
      <c r="AV2" s="280">
        <f t="shared" ref="AV2:AV14" si="5">E11/$D$3</f>
        <v>0</v>
      </c>
      <c r="AW2" s="280">
        <f>AV2</f>
        <v>0</v>
      </c>
    </row>
    <row r="3" spans="2:49" ht="13.5" customHeight="1" x14ac:dyDescent="0.25">
      <c r="B3" s="394" t="s">
        <v>207</v>
      </c>
      <c r="C3" s="395"/>
      <c r="D3" s="406">
        <f>AE14</f>
        <v>1583338800</v>
      </c>
      <c r="E3" s="406"/>
      <c r="F3" s="129">
        <v>1</v>
      </c>
      <c r="AD3" s="121" t="s">
        <v>186</v>
      </c>
      <c r="AE3" s="271"/>
      <c r="AF3" s="272">
        <f t="shared" si="0"/>
        <v>0</v>
      </c>
      <c r="AG3" s="283">
        <f t="shared" si="1"/>
        <v>0</v>
      </c>
      <c r="AH3" s="273">
        <f t="shared" ref="AH3:AH13" si="6">AF3+AH2</f>
        <v>220.95446999999999</v>
      </c>
      <c r="AI3" s="284">
        <f t="shared" ref="AI3:AI13" si="7">IFERROR((AI2+AG3),"")</f>
        <v>0.13954970976521261</v>
      </c>
      <c r="AJ3" s="130"/>
      <c r="AK3" s="274">
        <f t="shared" si="2"/>
        <v>0</v>
      </c>
      <c r="AL3" s="283">
        <f t="shared" si="3"/>
        <v>0</v>
      </c>
      <c r="AM3" s="274">
        <f t="shared" ref="AM3:AM13" si="8">AK3+AM2</f>
        <v>119293096</v>
      </c>
      <c r="AN3" s="284">
        <f t="shared" ref="AN3:AN13" si="9">AN2+AL3</f>
        <v>7.5342747869249466E-2</v>
      </c>
      <c r="AO3" s="125"/>
      <c r="AP3" s="286"/>
      <c r="AQ3" s="287">
        <f>AQ2+(AP3/1000000)</f>
        <v>0</v>
      </c>
      <c r="AR3" s="288">
        <f t="shared" ref="AR3:AR13" si="10">AP3/$AE$14+AR2</f>
        <v>0</v>
      </c>
      <c r="AS3" s="289"/>
      <c r="AT3" s="279">
        <f t="shared" si="4"/>
        <v>0</v>
      </c>
      <c r="AU3" s="282">
        <f>AU2+(AT3/1000000)</f>
        <v>0</v>
      </c>
      <c r="AV3" s="280">
        <f t="shared" si="5"/>
        <v>0</v>
      </c>
      <c r="AW3" s="280">
        <f t="shared" ref="AW3:AW14" si="11">AW2+AV3</f>
        <v>0</v>
      </c>
    </row>
    <row r="4" spans="2:49" ht="13.5" customHeight="1" x14ac:dyDescent="0.25">
      <c r="B4" s="376" t="s">
        <v>848</v>
      </c>
      <c r="C4" s="377"/>
      <c r="D4" s="361"/>
      <c r="E4" s="359">
        <f>VLOOKUP(B2,'PLANO DISPONIBILIDADES 28-04-20'!AD19:AE22,2,0)</f>
        <v>1233574484</v>
      </c>
      <c r="F4" s="131">
        <f>E4/D3</f>
        <v>0.77909698417041251</v>
      </c>
      <c r="AD4" s="121" t="s">
        <v>184</v>
      </c>
      <c r="AE4" s="271">
        <v>906534130</v>
      </c>
      <c r="AF4" s="272">
        <f t="shared" si="0"/>
        <v>906.53413</v>
      </c>
      <c r="AG4" s="283">
        <f t="shared" si="1"/>
        <v>0.57254589478891071</v>
      </c>
      <c r="AH4" s="273">
        <f t="shared" si="6"/>
        <v>1127.4885999999999</v>
      </c>
      <c r="AI4" s="284">
        <f t="shared" si="7"/>
        <v>0.71209560455412335</v>
      </c>
      <c r="AJ4" s="130"/>
      <c r="AK4" s="274" t="str">
        <f t="shared" si="2"/>
        <v>0</v>
      </c>
      <c r="AL4" s="283">
        <f t="shared" si="3"/>
        <v>0</v>
      </c>
      <c r="AM4" s="274">
        <f t="shared" si="8"/>
        <v>119293096</v>
      </c>
      <c r="AN4" s="284">
        <f t="shared" si="9"/>
        <v>7.5342747869249466E-2</v>
      </c>
      <c r="AO4" s="125"/>
      <c r="AP4" s="286">
        <v>20086770</v>
      </c>
      <c r="AQ4" s="287">
        <f t="shared" ref="AQ4:AQ12" si="12">AQ3+(AP4/1000000)</f>
        <v>20.086770000000001</v>
      </c>
      <c r="AR4" s="288">
        <f t="shared" si="10"/>
        <v>1.2686337251382964E-2</v>
      </c>
      <c r="AS4" s="289"/>
      <c r="AT4" s="279">
        <f t="shared" si="4"/>
        <v>20086770</v>
      </c>
      <c r="AU4" s="282">
        <f>AU3+(AT4/1000000)</f>
        <v>20.086770000000001</v>
      </c>
      <c r="AV4" s="280">
        <f t="shared" si="5"/>
        <v>1.2686337251382964E-2</v>
      </c>
      <c r="AW4" s="280">
        <f t="shared" si="11"/>
        <v>1.2686337251382964E-2</v>
      </c>
    </row>
    <row r="5" spans="2:49" ht="13.5" customHeight="1" x14ac:dyDescent="0.25">
      <c r="B5" s="396" t="s">
        <v>849</v>
      </c>
      <c r="C5" s="397"/>
      <c r="D5" s="358"/>
      <c r="E5" s="356">
        <f>SUM(C11:C22)</f>
        <v>1233574484</v>
      </c>
      <c r="F5" s="258">
        <f>E5/D3</f>
        <v>0.77909698417041251</v>
      </c>
      <c r="AD5" s="121" t="s">
        <v>182</v>
      </c>
      <c r="AE5" s="271">
        <v>349643400</v>
      </c>
      <c r="AF5" s="272">
        <f t="shared" si="0"/>
        <v>349.64339999999999</v>
      </c>
      <c r="AG5" s="283">
        <f t="shared" si="1"/>
        <v>0.22082664809325714</v>
      </c>
      <c r="AH5" s="273">
        <f t="shared" si="6"/>
        <v>1477.1319999999998</v>
      </c>
      <c r="AI5" s="284">
        <f t="shared" si="7"/>
        <v>0.93292225264738049</v>
      </c>
      <c r="AJ5" s="130"/>
      <c r="AK5" s="274" t="str">
        <f t="shared" si="2"/>
        <v>0</v>
      </c>
      <c r="AL5" s="283">
        <f t="shared" si="3"/>
        <v>0</v>
      </c>
      <c r="AM5" s="274">
        <f t="shared" si="8"/>
        <v>119293096</v>
      </c>
      <c r="AN5" s="284">
        <f t="shared" si="9"/>
        <v>7.5342747869249466E-2</v>
      </c>
      <c r="AO5" s="125"/>
      <c r="AP5" s="286">
        <v>20086770</v>
      </c>
      <c r="AQ5" s="287">
        <f t="shared" si="12"/>
        <v>40.173540000000003</v>
      </c>
      <c r="AR5" s="288">
        <f t="shared" si="10"/>
        <v>2.5372674502765927E-2</v>
      </c>
      <c r="AS5" s="289"/>
      <c r="AT5" s="279">
        <f t="shared" si="4"/>
        <v>20086770</v>
      </c>
      <c r="AU5" s="282">
        <f>AU4+(AT5/1000000)</f>
        <v>40.173540000000003</v>
      </c>
      <c r="AV5" s="280">
        <f t="shared" si="5"/>
        <v>1.2686337251382964E-2</v>
      </c>
      <c r="AW5" s="280">
        <f t="shared" si="11"/>
        <v>2.5372674502765927E-2</v>
      </c>
    </row>
    <row r="6" spans="2:49" ht="13.5" customHeight="1" x14ac:dyDescent="0.25">
      <c r="B6" s="398" t="s">
        <v>850</v>
      </c>
      <c r="C6" s="399"/>
      <c r="D6" s="358"/>
      <c r="E6" s="356">
        <f>D3-E5</f>
        <v>349764316</v>
      </c>
      <c r="F6" s="258">
        <f>E6/$D$3</f>
        <v>0.22090301582958746</v>
      </c>
      <c r="AD6" s="121" t="s">
        <v>180</v>
      </c>
      <c r="AE6" s="271"/>
      <c r="AF6" s="272">
        <f t="shared" si="0"/>
        <v>0</v>
      </c>
      <c r="AG6" s="283">
        <f t="shared" si="1"/>
        <v>0</v>
      </c>
      <c r="AH6" s="273">
        <f t="shared" si="6"/>
        <v>1477.1319999999998</v>
      </c>
      <c r="AI6" s="284">
        <f t="shared" si="7"/>
        <v>0.93292225264738049</v>
      </c>
      <c r="AJ6" s="130"/>
      <c r="AK6" s="274">
        <f t="shared" si="2"/>
        <v>0</v>
      </c>
      <c r="AL6" s="283">
        <f t="shared" si="3"/>
        <v>0</v>
      </c>
      <c r="AM6" s="274">
        <f t="shared" si="8"/>
        <v>119293096</v>
      </c>
      <c r="AN6" s="284">
        <f t="shared" si="9"/>
        <v>7.5342747869249466E-2</v>
      </c>
      <c r="AO6" s="125"/>
      <c r="AP6" s="286">
        <v>20086770</v>
      </c>
      <c r="AQ6" s="287">
        <f t="shared" si="12"/>
        <v>60.260310000000004</v>
      </c>
      <c r="AR6" s="288">
        <f t="shared" si="10"/>
        <v>3.8059011754148893E-2</v>
      </c>
      <c r="AS6" s="289"/>
      <c r="AT6" s="279">
        <f t="shared" si="4"/>
        <v>20086770</v>
      </c>
      <c r="AU6" s="282">
        <f>AU5+(AT6/1000000)</f>
        <v>60.260310000000004</v>
      </c>
      <c r="AV6" s="280">
        <f t="shared" si="5"/>
        <v>1.2686337251382964E-2</v>
      </c>
      <c r="AW6" s="280">
        <f t="shared" si="11"/>
        <v>3.8059011754148893E-2</v>
      </c>
    </row>
    <row r="7" spans="2:49" ht="13.5" customHeight="1" x14ac:dyDescent="0.25">
      <c r="B7" s="400" t="s">
        <v>851</v>
      </c>
      <c r="C7" s="402"/>
      <c r="D7" s="361"/>
      <c r="E7" s="359">
        <f>E4-E5</f>
        <v>0</v>
      </c>
      <c r="F7" s="131">
        <f>IFERROR((E7/E4),"0")</f>
        <v>0</v>
      </c>
      <c r="AD7" s="121" t="s">
        <v>179</v>
      </c>
      <c r="AE7" s="271"/>
      <c r="AF7" s="272">
        <f t="shared" si="0"/>
        <v>0</v>
      </c>
      <c r="AG7" s="283">
        <f t="shared" si="1"/>
        <v>0</v>
      </c>
      <c r="AH7" s="273">
        <f t="shared" si="6"/>
        <v>1477.1319999999998</v>
      </c>
      <c r="AI7" s="284">
        <f t="shared" si="7"/>
        <v>0.93292225264738049</v>
      </c>
      <c r="AJ7" s="130"/>
      <c r="AK7" s="274" t="str">
        <f t="shared" si="2"/>
        <v>0</v>
      </c>
      <c r="AL7" s="283">
        <f t="shared" si="3"/>
        <v>0</v>
      </c>
      <c r="AM7" s="274">
        <f t="shared" si="8"/>
        <v>119293096</v>
      </c>
      <c r="AN7" s="284">
        <f t="shared" si="9"/>
        <v>7.5342747869249466E-2</v>
      </c>
      <c r="AO7" s="125"/>
      <c r="AP7" s="286">
        <v>20086770</v>
      </c>
      <c r="AQ7" s="287">
        <f t="shared" si="12"/>
        <v>80.347080000000005</v>
      </c>
      <c r="AR7" s="288">
        <f t="shared" si="10"/>
        <v>5.0745349005531855E-2</v>
      </c>
      <c r="AS7" s="289"/>
      <c r="AT7" s="279">
        <f t="shared" si="4"/>
        <v>20086770</v>
      </c>
      <c r="AU7" s="282">
        <f t="shared" ref="AU7:AU14" si="13">AU6+(AT7/1000000)</f>
        <v>80.347080000000005</v>
      </c>
      <c r="AV7" s="280">
        <f t="shared" si="5"/>
        <v>1.2686337251382964E-2</v>
      </c>
      <c r="AW7" s="280">
        <f t="shared" si="11"/>
        <v>5.0745349005531855E-2</v>
      </c>
    </row>
    <row r="8" spans="2:49" ht="13.5" customHeight="1" x14ac:dyDescent="0.25">
      <c r="B8" s="400" t="s">
        <v>893</v>
      </c>
      <c r="C8" s="401"/>
      <c r="D8" s="357"/>
      <c r="E8" s="359">
        <f>D3-E4</f>
        <v>349764316</v>
      </c>
      <c r="F8" s="131">
        <f>E8/D3</f>
        <v>0.22090301582958746</v>
      </c>
      <c r="AD8" s="121" t="s">
        <v>178</v>
      </c>
      <c r="AE8" s="271"/>
      <c r="AF8" s="272">
        <f t="shared" si="0"/>
        <v>0</v>
      </c>
      <c r="AG8" s="283">
        <f t="shared" si="1"/>
        <v>0</v>
      </c>
      <c r="AH8" s="273">
        <f t="shared" si="6"/>
        <v>1477.1319999999998</v>
      </c>
      <c r="AI8" s="284">
        <f t="shared" si="7"/>
        <v>0.93292225264738049</v>
      </c>
      <c r="AJ8" s="130"/>
      <c r="AK8" s="274" t="str">
        <f t="shared" si="2"/>
        <v>0</v>
      </c>
      <c r="AL8" s="283">
        <f t="shared" si="3"/>
        <v>0</v>
      </c>
      <c r="AM8" s="274">
        <f t="shared" si="8"/>
        <v>119293096</v>
      </c>
      <c r="AN8" s="284">
        <f t="shared" si="9"/>
        <v>7.5342747869249466E-2</v>
      </c>
      <c r="AO8" s="125"/>
      <c r="AP8" s="286">
        <v>20086770</v>
      </c>
      <c r="AQ8" s="287">
        <f t="shared" si="12"/>
        <v>100.43385000000001</v>
      </c>
      <c r="AR8" s="288">
        <f t="shared" si="10"/>
        <v>6.3431686256914824E-2</v>
      </c>
      <c r="AS8" s="289"/>
      <c r="AT8" s="279">
        <f t="shared" si="4"/>
        <v>10043385</v>
      </c>
      <c r="AU8" s="282">
        <f t="shared" si="13"/>
        <v>90.390465000000006</v>
      </c>
      <c r="AV8" s="280">
        <f t="shared" si="5"/>
        <v>6.3431686256914819E-3</v>
      </c>
      <c r="AW8" s="280">
        <f t="shared" si="11"/>
        <v>5.7088517631223336E-2</v>
      </c>
    </row>
    <row r="9" spans="2:49" ht="13.5" customHeight="1" thickBot="1" x14ac:dyDescent="0.3">
      <c r="B9" s="403" t="s">
        <v>87</v>
      </c>
      <c r="C9" s="404"/>
      <c r="D9" s="362"/>
      <c r="E9" s="360">
        <f>E23</f>
        <v>440330910</v>
      </c>
      <c r="F9" s="133">
        <f>IFERROR((E9/D3),"0")</f>
        <v>0.27810277244516463</v>
      </c>
      <c r="AD9" s="121" t="s">
        <v>177</v>
      </c>
      <c r="AE9" s="271">
        <v>106206800</v>
      </c>
      <c r="AF9" s="272">
        <f t="shared" si="0"/>
        <v>106.2068</v>
      </c>
      <c r="AG9" s="283">
        <f t="shared" si="1"/>
        <v>6.7077747352619677E-2</v>
      </c>
      <c r="AH9" s="273">
        <f t="shared" si="6"/>
        <v>1583.3387999999998</v>
      </c>
      <c r="AI9" s="284">
        <f t="shared" si="7"/>
        <v>1.0000000000000002</v>
      </c>
      <c r="AJ9" s="130"/>
      <c r="AK9" s="274">
        <f t="shared" si="2"/>
        <v>0</v>
      </c>
      <c r="AL9" s="283">
        <f t="shared" si="3"/>
        <v>0</v>
      </c>
      <c r="AM9" s="274">
        <f t="shared" si="8"/>
        <v>119293096</v>
      </c>
      <c r="AN9" s="284">
        <f t="shared" si="9"/>
        <v>7.5342747869249466E-2</v>
      </c>
      <c r="AO9" s="125"/>
      <c r="AP9" s="286">
        <v>139631965</v>
      </c>
      <c r="AQ9" s="287">
        <f t="shared" si="12"/>
        <v>240.06581500000001</v>
      </c>
      <c r="AR9" s="288">
        <f t="shared" si="10"/>
        <v>0.15161999124887232</v>
      </c>
      <c r="AS9" s="289"/>
      <c r="AT9" s="279">
        <f t="shared" si="4"/>
        <v>0</v>
      </c>
      <c r="AU9" s="282">
        <f t="shared" si="13"/>
        <v>90.390465000000006</v>
      </c>
      <c r="AV9" s="280">
        <f t="shared" si="5"/>
        <v>0</v>
      </c>
      <c r="AW9" s="280">
        <f t="shared" si="11"/>
        <v>5.7088517631223336E-2</v>
      </c>
    </row>
    <row r="10" spans="2:49" ht="20.25" customHeight="1" x14ac:dyDescent="0.25">
      <c r="B10" s="363" t="s">
        <v>193</v>
      </c>
      <c r="C10" s="364" t="s">
        <v>192</v>
      </c>
      <c r="D10" s="365" t="s">
        <v>191</v>
      </c>
      <c r="E10" s="366" t="s">
        <v>45</v>
      </c>
      <c r="F10" s="367" t="s">
        <v>190</v>
      </c>
      <c r="AD10" s="121" t="s">
        <v>176</v>
      </c>
      <c r="AE10" s="271"/>
      <c r="AF10" s="272">
        <f t="shared" si="0"/>
        <v>0</v>
      </c>
      <c r="AG10" s="283">
        <f t="shared" si="1"/>
        <v>0</v>
      </c>
      <c r="AH10" s="273">
        <f t="shared" si="6"/>
        <v>1583.3387999999998</v>
      </c>
      <c r="AI10" s="284">
        <f t="shared" si="7"/>
        <v>1.0000000000000002</v>
      </c>
      <c r="AJ10" s="130"/>
      <c r="AK10" s="274">
        <f t="shared" si="2"/>
        <v>105120763</v>
      </c>
      <c r="AL10" s="283">
        <f t="shared" si="3"/>
        <v>6.6391831615570843E-2</v>
      </c>
      <c r="AM10" s="274">
        <f t="shared" si="8"/>
        <v>224413859</v>
      </c>
      <c r="AN10" s="284">
        <f t="shared" si="9"/>
        <v>0.14173457948482032</v>
      </c>
      <c r="AO10" s="125"/>
      <c r="AP10" s="286">
        <v>139631965</v>
      </c>
      <c r="AQ10" s="287">
        <f t="shared" si="12"/>
        <v>379.69778000000002</v>
      </c>
      <c r="AR10" s="288">
        <f t="shared" si="10"/>
        <v>0.23980829624082983</v>
      </c>
      <c r="AS10" s="289"/>
      <c r="AT10" s="279">
        <f t="shared" si="4"/>
        <v>0</v>
      </c>
      <c r="AU10" s="282">
        <f t="shared" si="13"/>
        <v>90.390465000000006</v>
      </c>
      <c r="AV10" s="280">
        <f t="shared" si="5"/>
        <v>0</v>
      </c>
      <c r="AW10" s="280">
        <f t="shared" si="11"/>
        <v>5.7088517631223336E-2</v>
      </c>
    </row>
    <row r="11" spans="2:49" ht="12.75" customHeight="1" x14ac:dyDescent="0.25">
      <c r="B11" s="164" t="s">
        <v>188</v>
      </c>
      <c r="C11" s="342">
        <f>IFERROR(HLOOKUP(B11,'EJECUCIÓN '!$I$13:$P$17,5,0),"0")</f>
        <v>119293096</v>
      </c>
      <c r="D11" s="140">
        <f t="shared" ref="D11:D22" si="14">C11/$D$3</f>
        <v>7.5342747869249466E-2</v>
      </c>
      <c r="E11" s="139">
        <f>'GIROS MARZO 2018'!AT$19</f>
        <v>0</v>
      </c>
      <c r="F11" s="142">
        <f t="shared" ref="F11:F22" si="15">E11/$D$3</f>
        <v>0</v>
      </c>
      <c r="AD11" s="121" t="s">
        <v>175</v>
      </c>
      <c r="AE11" s="271"/>
      <c r="AF11" s="272">
        <f t="shared" si="0"/>
        <v>0</v>
      </c>
      <c r="AG11" s="283">
        <f t="shared" si="1"/>
        <v>0</v>
      </c>
      <c r="AH11" s="273">
        <f t="shared" si="6"/>
        <v>1583.3387999999998</v>
      </c>
      <c r="AI11" s="284">
        <f t="shared" si="7"/>
        <v>1.0000000000000002</v>
      </c>
      <c r="AJ11" s="130"/>
      <c r="AK11" s="274">
        <f t="shared" si="2"/>
        <v>229801365</v>
      </c>
      <c r="AL11" s="283">
        <f t="shared" si="3"/>
        <v>0.14513720310523559</v>
      </c>
      <c r="AM11" s="274">
        <f t="shared" si="8"/>
        <v>454215224</v>
      </c>
      <c r="AN11" s="284">
        <f t="shared" si="9"/>
        <v>0.28687178259005591</v>
      </c>
      <c r="AO11" s="125"/>
      <c r="AP11" s="286">
        <v>139631965</v>
      </c>
      <c r="AQ11" s="287">
        <f t="shared" si="12"/>
        <v>519.329745</v>
      </c>
      <c r="AR11" s="288">
        <f t="shared" si="10"/>
        <v>0.32799660123278734</v>
      </c>
      <c r="AS11" s="289"/>
      <c r="AT11" s="279">
        <f t="shared" si="4"/>
        <v>10266571</v>
      </c>
      <c r="AU11" s="282">
        <f t="shared" si="13"/>
        <v>100.65703600000001</v>
      </c>
      <c r="AV11" s="280">
        <f t="shared" si="5"/>
        <v>6.484127717959037E-3</v>
      </c>
      <c r="AW11" s="280">
        <f t="shared" si="11"/>
        <v>6.3572645349182375E-2</v>
      </c>
    </row>
    <row r="12" spans="2:49" ht="12.75" customHeight="1" x14ac:dyDescent="0.25">
      <c r="B12" s="164" t="s">
        <v>186</v>
      </c>
      <c r="C12" s="342">
        <f>IFERROR(HLOOKUP(B12,'EJECUCIÓN '!$I$13:$P$17,5,0),"0")</f>
        <v>0</v>
      </c>
      <c r="D12" s="140">
        <f t="shared" si="14"/>
        <v>0</v>
      </c>
      <c r="E12" s="139">
        <f>'GIROS MARZO 2018'!AU$19</f>
        <v>0</v>
      </c>
      <c r="F12" s="142">
        <f t="shared" si="15"/>
        <v>0</v>
      </c>
      <c r="AD12" s="121" t="s">
        <v>174</v>
      </c>
      <c r="AE12" s="271"/>
      <c r="AF12" s="272">
        <f t="shared" si="0"/>
        <v>0</v>
      </c>
      <c r="AG12" s="283">
        <f t="shared" si="1"/>
        <v>0</v>
      </c>
      <c r="AH12" s="273">
        <f t="shared" si="6"/>
        <v>1583.3387999999998</v>
      </c>
      <c r="AI12" s="284">
        <f t="shared" si="7"/>
        <v>1.0000000000000002</v>
      </c>
      <c r="AJ12" s="130"/>
      <c r="AK12" s="274">
        <f t="shared" si="2"/>
        <v>0</v>
      </c>
      <c r="AL12" s="283">
        <f t="shared" si="3"/>
        <v>0</v>
      </c>
      <c r="AM12" s="274">
        <f t="shared" si="8"/>
        <v>454215224</v>
      </c>
      <c r="AN12" s="284">
        <f t="shared" si="9"/>
        <v>0.28687178259005591</v>
      </c>
      <c r="AO12" s="125"/>
      <c r="AP12" s="286">
        <v>139631965</v>
      </c>
      <c r="AQ12" s="287">
        <f t="shared" si="12"/>
        <v>658.96171000000004</v>
      </c>
      <c r="AR12" s="288">
        <f t="shared" si="10"/>
        <v>0.41618490622474485</v>
      </c>
      <c r="AS12" s="289"/>
      <c r="AT12" s="279">
        <f t="shared" si="4"/>
        <v>27585123</v>
      </c>
      <c r="AU12" s="282">
        <f t="shared" si="13"/>
        <v>128.24215900000002</v>
      </c>
      <c r="AV12" s="280">
        <f t="shared" si="5"/>
        <v>1.7422122795197087E-2</v>
      </c>
      <c r="AW12" s="280">
        <f t="shared" si="11"/>
        <v>8.0994768144379461E-2</v>
      </c>
    </row>
    <row r="13" spans="2:49" ht="12.75" customHeight="1" x14ac:dyDescent="0.25">
      <c r="B13" s="164" t="s">
        <v>184</v>
      </c>
      <c r="C13" s="342" t="str">
        <f>IFERROR(HLOOKUP(B13,'EJECUCIÓN '!$I$13:$P$17,5,0),"0")</f>
        <v>0</v>
      </c>
      <c r="D13" s="140">
        <f t="shared" si="14"/>
        <v>0</v>
      </c>
      <c r="E13" s="139">
        <f>'GIROS MARZO 2018'!AV$19</f>
        <v>20086770</v>
      </c>
      <c r="F13" s="142">
        <f t="shared" si="15"/>
        <v>1.2686337251382964E-2</v>
      </c>
      <c r="AD13" s="121" t="s">
        <v>173</v>
      </c>
      <c r="AE13" s="271"/>
      <c r="AF13" s="272">
        <f t="shared" si="0"/>
        <v>0</v>
      </c>
      <c r="AG13" s="283">
        <f t="shared" si="1"/>
        <v>0</v>
      </c>
      <c r="AH13" s="273">
        <f t="shared" si="6"/>
        <v>1583.3387999999998</v>
      </c>
      <c r="AI13" s="284">
        <f t="shared" si="7"/>
        <v>1.0000000000000002</v>
      </c>
      <c r="AJ13" s="130"/>
      <c r="AK13" s="274">
        <f t="shared" si="2"/>
        <v>779359260</v>
      </c>
      <c r="AL13" s="283">
        <f t="shared" si="3"/>
        <v>0.49222520158035665</v>
      </c>
      <c r="AM13" s="274">
        <f t="shared" si="8"/>
        <v>1233574484</v>
      </c>
      <c r="AN13" s="284">
        <f t="shared" si="9"/>
        <v>0.77909698417041251</v>
      </c>
      <c r="AO13" s="125"/>
      <c r="AP13" s="286">
        <f>1181624836-257793200</f>
        <v>923831636</v>
      </c>
      <c r="AQ13" s="287">
        <f>AQ12+(AP13/1000000)</f>
        <v>1582.7933459999999</v>
      </c>
      <c r="AR13" s="290">
        <f t="shared" si="10"/>
        <v>0.99965550392626024</v>
      </c>
      <c r="AS13" s="289"/>
      <c r="AT13" s="279">
        <f t="shared" si="4"/>
        <v>312088751</v>
      </c>
      <c r="AU13" s="282">
        <f t="shared" si="13"/>
        <v>440.33091000000002</v>
      </c>
      <c r="AV13" s="280">
        <f t="shared" si="5"/>
        <v>0.19710800430078515</v>
      </c>
      <c r="AW13" s="280">
        <f t="shared" si="11"/>
        <v>0.27810277244516463</v>
      </c>
    </row>
    <row r="14" spans="2:49" ht="12.75" customHeight="1" x14ac:dyDescent="0.2">
      <c r="B14" s="164" t="s">
        <v>182</v>
      </c>
      <c r="C14" s="342" t="str">
        <f>IFERROR(HLOOKUP(B14,'EJECUCIÓN '!$I$13:$P$17,5,0),"0")</f>
        <v>0</v>
      </c>
      <c r="D14" s="140">
        <f t="shared" si="14"/>
        <v>0</v>
      </c>
      <c r="E14" s="139">
        <f>'GIROS MARZO 2018'!AW$19</f>
        <v>20086770</v>
      </c>
      <c r="F14" s="142">
        <f t="shared" si="15"/>
        <v>1.2686337251382964E-2</v>
      </c>
      <c r="AD14" s="143" t="s">
        <v>181</v>
      </c>
      <c r="AE14" s="222">
        <f>SUM(AE2:AE13)</f>
        <v>1583338800</v>
      </c>
      <c r="AF14" s="144">
        <f>SUM(AF2:AF13)</f>
        <v>1583.3387999999998</v>
      </c>
      <c r="AG14" s="145">
        <f>SUM(AG2:AG13)</f>
        <v>1.0000000000000002</v>
      </c>
      <c r="AP14" s="286">
        <v>545454</v>
      </c>
      <c r="AQ14" s="287"/>
      <c r="AR14" s="288"/>
      <c r="AS14" s="289"/>
      <c r="AT14" s="279">
        <f t="shared" si="4"/>
        <v>440330910</v>
      </c>
      <c r="AU14" s="282">
        <f t="shared" si="13"/>
        <v>880.66182000000003</v>
      </c>
      <c r="AV14" s="280">
        <f t="shared" si="5"/>
        <v>0.27810277244516463</v>
      </c>
      <c r="AW14" s="280">
        <f t="shared" si="11"/>
        <v>0.55620554489032925</v>
      </c>
    </row>
    <row r="15" spans="2:49" ht="12.75" customHeight="1" x14ac:dyDescent="0.25">
      <c r="B15" s="164" t="s">
        <v>180</v>
      </c>
      <c r="C15" s="342">
        <f>IFERROR(HLOOKUP(B15,'EJECUCIÓN '!$I$13:$P$17,5,0),"0")</f>
        <v>0</v>
      </c>
      <c r="D15" s="140">
        <f t="shared" si="14"/>
        <v>0</v>
      </c>
      <c r="E15" s="139">
        <f>'GIROS MARZO 2018'!AX$19</f>
        <v>20086770</v>
      </c>
      <c r="F15" s="142">
        <f t="shared" si="15"/>
        <v>1.2686337251382964E-2</v>
      </c>
      <c r="AD15" s="146"/>
    </row>
    <row r="16" spans="2:49" ht="12.75" customHeight="1" x14ac:dyDescent="0.25">
      <c r="B16" s="164" t="s">
        <v>179</v>
      </c>
      <c r="C16" s="342" t="str">
        <f>IFERROR(HLOOKUP(B16,'EJECUCIÓN '!$I$13:$P$17,5,0),"0")</f>
        <v>0</v>
      </c>
      <c r="D16" s="140">
        <f t="shared" si="14"/>
        <v>0</v>
      </c>
      <c r="E16" s="139">
        <f>'GIROS MARZO 2018'!AY$19</f>
        <v>20086770</v>
      </c>
      <c r="F16" s="142">
        <f t="shared" si="15"/>
        <v>1.2686337251382964E-2</v>
      </c>
    </row>
    <row r="17" spans="2:42" ht="12.75" customHeight="1" x14ac:dyDescent="0.25">
      <c r="B17" s="164" t="s">
        <v>178</v>
      </c>
      <c r="C17" s="342" t="str">
        <f>IFERROR(HLOOKUP(B17,'EJECUCIÓN '!$I$13:$P$17,5,0),"0")</f>
        <v>0</v>
      </c>
      <c r="D17" s="140">
        <f t="shared" si="14"/>
        <v>0</v>
      </c>
      <c r="E17" s="139">
        <f>'GIROS MARZO 2018'!AZ$19</f>
        <v>10043385</v>
      </c>
      <c r="F17" s="142">
        <f t="shared" si="15"/>
        <v>6.3431686256914819E-3</v>
      </c>
      <c r="AD17" s="146"/>
      <c r="AP17" s="147">
        <v>257793200</v>
      </c>
    </row>
    <row r="18" spans="2:42" ht="12.75" customHeight="1" x14ac:dyDescent="0.25">
      <c r="B18" s="164" t="s">
        <v>177</v>
      </c>
      <c r="C18" s="342">
        <f>IFERROR(HLOOKUP(B18,'EJECUCIÓN '!$I$13:$P$17,5,0),"0")</f>
        <v>0</v>
      </c>
      <c r="D18" s="140">
        <f t="shared" si="14"/>
        <v>0</v>
      </c>
      <c r="E18" s="139">
        <f>'GIROS MARZO 2018'!BA$19</f>
        <v>0</v>
      </c>
      <c r="F18" s="142">
        <f t="shared" si="15"/>
        <v>0</v>
      </c>
      <c r="AD18" s="146"/>
    </row>
    <row r="19" spans="2:42" ht="12.75" customHeight="1" x14ac:dyDescent="0.25">
      <c r="B19" s="164" t="s">
        <v>176</v>
      </c>
      <c r="C19" s="342">
        <f>IFERROR(HLOOKUP(B19,'EJECUCIÓN '!$I$13:$P$17,5,0),"0")</f>
        <v>105120763</v>
      </c>
      <c r="D19" s="140">
        <f t="shared" si="14"/>
        <v>6.6391831615570843E-2</v>
      </c>
      <c r="E19" s="139">
        <f>'GIROS MARZO 2018'!BB$19</f>
        <v>0</v>
      </c>
      <c r="F19" s="142">
        <f t="shared" si="15"/>
        <v>0</v>
      </c>
    </row>
    <row r="20" spans="2:42" ht="12.75" customHeight="1" x14ac:dyDescent="0.25">
      <c r="B20" s="164" t="s">
        <v>175</v>
      </c>
      <c r="C20" s="342">
        <f>IFERROR(HLOOKUP(B20,'EJECUCIÓN '!$I$13:$P$17,5,0),"0")</f>
        <v>229801365</v>
      </c>
      <c r="D20" s="140">
        <f t="shared" si="14"/>
        <v>0.14513720310523559</v>
      </c>
      <c r="E20" s="139">
        <f>'GIROS MARZO 2018'!BC$19</f>
        <v>10266571</v>
      </c>
      <c r="F20" s="142">
        <f t="shared" si="15"/>
        <v>6.484127717959037E-3</v>
      </c>
      <c r="AD20" s="146"/>
    </row>
    <row r="21" spans="2:42" ht="12.75" customHeight="1" x14ac:dyDescent="0.25">
      <c r="B21" s="164" t="s">
        <v>174</v>
      </c>
      <c r="C21" s="342">
        <f>IFERROR(HLOOKUP(B21,'EJECUCIÓN '!$I$13:$P$17,5,0),"0")</f>
        <v>0</v>
      </c>
      <c r="D21" s="140">
        <f t="shared" si="14"/>
        <v>0</v>
      </c>
      <c r="E21" s="139">
        <f>'GIROS MARZO 2018'!BD$19</f>
        <v>27585123</v>
      </c>
      <c r="F21" s="142">
        <f t="shared" si="15"/>
        <v>1.7422122795197087E-2</v>
      </c>
      <c r="AD21" s="146"/>
    </row>
    <row r="22" spans="2:42" ht="12.75" customHeight="1" x14ac:dyDescent="0.25">
      <c r="B22" s="164" t="s">
        <v>173</v>
      </c>
      <c r="C22" s="342">
        <f>IFERROR(HLOOKUP(B22,'EJECUCIÓN '!$I$13:$P$17,5,0),"0")</f>
        <v>779359260</v>
      </c>
      <c r="D22" s="140">
        <f t="shared" si="14"/>
        <v>0.49222520158035665</v>
      </c>
      <c r="E22" s="139">
        <f>'GIROS MARZO 2018'!BE$19</f>
        <v>312088751</v>
      </c>
      <c r="F22" s="142">
        <f t="shared" si="15"/>
        <v>0.19710800430078515</v>
      </c>
      <c r="AD22" s="146"/>
    </row>
    <row r="23" spans="2:42" ht="12.75" customHeight="1" thickBot="1" x14ac:dyDescent="0.3">
      <c r="B23" s="165" t="s">
        <v>172</v>
      </c>
      <c r="C23" s="148">
        <f>SUM(C11:C22)</f>
        <v>1233574484</v>
      </c>
      <c r="D23" s="149">
        <f>C23/D3</f>
        <v>0.77909698417041251</v>
      </c>
      <c r="E23" s="148">
        <f>SUM(E11:E22)</f>
        <v>440330910</v>
      </c>
      <c r="F23" s="150">
        <f>E23/D3</f>
        <v>0.27810277244516463</v>
      </c>
      <c r="AD23" s="146"/>
    </row>
    <row r="24" spans="2:42" ht="15" x14ac:dyDescent="0.25">
      <c r="B24" s="297" t="s">
        <v>171</v>
      </c>
      <c r="C24" s="333">
        <v>1841132000</v>
      </c>
      <c r="D24" s="158" t="s">
        <v>170</v>
      </c>
      <c r="E24" s="157">
        <v>0</v>
      </c>
      <c r="F24" s="300" t="s">
        <v>218</v>
      </c>
      <c r="G24" s="298"/>
      <c r="H24" s="388" t="s">
        <v>168</v>
      </c>
      <c r="I24" s="388"/>
      <c r="J24" s="389" t="s">
        <v>169</v>
      </c>
      <c r="K24" s="389"/>
      <c r="L24" s="389"/>
      <c r="M24" s="159" t="s">
        <v>168</v>
      </c>
    </row>
    <row r="25" spans="2:42" ht="15" x14ac:dyDescent="0.25">
      <c r="B25" s="158" t="s">
        <v>170</v>
      </c>
      <c r="C25" s="333">
        <v>-257793200</v>
      </c>
      <c r="E25" s="160"/>
      <c r="F25" s="300" t="s">
        <v>219</v>
      </c>
      <c r="G25" s="298"/>
    </row>
    <row r="26" spans="2:42" ht="15" x14ac:dyDescent="0.25"/>
    <row r="27" spans="2:42" ht="15" x14ac:dyDescent="0.25"/>
    <row r="28" spans="2:42" ht="23.25" customHeight="1" x14ac:dyDescent="0.25"/>
    <row r="29" spans="2:42" ht="20.25" customHeight="1" x14ac:dyDescent="0.25"/>
    <row r="30" spans="2:42" ht="15" hidden="1" x14ac:dyDescent="0.25"/>
    <row r="31" spans="2:42" ht="20.25" hidden="1" customHeight="1" x14ac:dyDescent="0.25"/>
    <row r="32" spans="2:42" ht="21.75" hidden="1" customHeight="1" x14ac:dyDescent="0.25"/>
    <row r="33" spans="2:49" ht="15.75" hidden="1" customHeight="1" x14ac:dyDescent="0.25"/>
    <row r="34" spans="2:49" ht="15" hidden="1" x14ac:dyDescent="0.25"/>
    <row r="35" spans="2:49" ht="24.75" hidden="1" customHeight="1" x14ac:dyDescent="0.25"/>
    <row r="36" spans="2:49" ht="21.75" hidden="1" customHeight="1" x14ac:dyDescent="0.25">
      <c r="B36" s="161"/>
      <c r="C36" s="161"/>
      <c r="D36" s="161"/>
      <c r="E36" s="161"/>
    </row>
    <row r="37" spans="2:49" ht="15" hidden="1" x14ac:dyDescent="0.25">
      <c r="AI37" s="134"/>
      <c r="AJ37" s="134"/>
      <c r="AN37" s="134"/>
      <c r="AW37" s="134"/>
    </row>
    <row r="38" spans="2:49" s="161" customFormat="1" ht="22.5" hidden="1" customHeight="1" x14ac:dyDescent="0.25">
      <c r="B38" s="113"/>
      <c r="C38" s="113"/>
      <c r="D38" s="113"/>
      <c r="E38" s="113"/>
      <c r="AE38" s="223"/>
      <c r="AF38" s="162"/>
      <c r="AG38" s="134"/>
      <c r="AH38" s="134"/>
      <c r="AI38" s="115"/>
      <c r="AJ38" s="115"/>
      <c r="AK38" s="134"/>
      <c r="AL38" s="134"/>
      <c r="AM38" s="134"/>
      <c r="AN38" s="115"/>
      <c r="AO38" s="134"/>
      <c r="AP38" s="162"/>
      <c r="AQ38" s="162"/>
      <c r="AS38" s="11"/>
      <c r="AT38" s="134"/>
      <c r="AU38" s="134"/>
      <c r="AV38" s="134"/>
      <c r="AW38" s="115"/>
    </row>
    <row r="39" spans="2:49" ht="22.5" hidden="1" customHeight="1" x14ac:dyDescent="0.25"/>
    <row r="40" spans="2:49" ht="15" hidden="1" x14ac:dyDescent="0.25"/>
    <row r="41" spans="2:49" ht="15" hidden="1" x14ac:dyDescent="0.25"/>
    <row r="42" spans="2:49" ht="15" hidden="1" x14ac:dyDescent="0.25"/>
    <row r="43" spans="2:49" ht="15" hidden="1" x14ac:dyDescent="0.25"/>
    <row r="44" spans="2:49" ht="15" hidden="1" x14ac:dyDescent="0.25"/>
    <row r="45" spans="2:49" ht="15" hidden="1" x14ac:dyDescent="0.25"/>
    <row r="46" spans="2:49" ht="15" hidden="1" x14ac:dyDescent="0.25"/>
    <row r="47" spans="2:49" ht="15" hidden="1" x14ac:dyDescent="0.25"/>
    <row r="48" spans="2:49"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0" hidden="1" customHeight="1" x14ac:dyDescent="0.25"/>
    <row r="62" ht="0" hidden="1" customHeight="1" x14ac:dyDescent="0.25"/>
  </sheetData>
  <sheetProtection algorithmName="SHA-512" hashValue="vfXvGkJVxaaUkz3gEUJeo46CRk9cgnnZipGi7bRh4tgEGu8HZBVxlyBuVQlqH0bhM0rEyn7WayNtOM1bIOsfnQ==" saltValue="9ZgRZDp2qb7rh5PQ3XvKwQ==" spinCount="100000" sheet="1"/>
  <mergeCells count="12">
    <mergeCell ref="B6:C6"/>
    <mergeCell ref="B4:C4"/>
    <mergeCell ref="B8:C8"/>
    <mergeCell ref="J24:L24"/>
    <mergeCell ref="B7:C7"/>
    <mergeCell ref="B9:C9"/>
    <mergeCell ref="H24:I24"/>
    <mergeCell ref="B1:T1"/>
    <mergeCell ref="C2:D2"/>
    <mergeCell ref="B3:C3"/>
    <mergeCell ref="D3:E3"/>
    <mergeCell ref="B5:C5"/>
  </mergeCells>
  <printOptions horizontalCentered="1"/>
  <pageMargins left="0" right="0" top="0.39370078740157483" bottom="0.39370078740157483" header="0" footer="0"/>
  <pageSetup paperSize="9" scale="84" orientation="landscape" r:id="rId1"/>
  <headerFooter alignWithMargins="0">
    <oddFooter>&amp;R*Fecha de corte &amp;D</oddFooter>
  </headerFooter>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CA1048576"/>
  <sheetViews>
    <sheetView showGridLines="0" zoomScale="120" zoomScaleNormal="120" zoomScaleSheetLayoutView="100" workbookViewId="0">
      <selection activeCell="A20" sqref="A20"/>
    </sheetView>
  </sheetViews>
  <sheetFormatPr baseColWidth="10" defaultRowHeight="12.75" customHeight="1" zeroHeight="1" x14ac:dyDescent="0.2"/>
  <cols>
    <col min="1" max="2" width="11.42578125" style="113"/>
    <col min="3" max="3" width="33.28515625" style="113" customWidth="1"/>
    <col min="4" max="4" width="16.7109375" style="113" customWidth="1"/>
    <col min="5" max="5" width="12.7109375" style="113" customWidth="1"/>
    <col min="6" max="6" width="14.140625" style="113" bestFit="1" customWidth="1"/>
    <col min="7" max="7" width="11.5703125" style="113" bestFit="1" customWidth="1"/>
    <col min="8" max="8" width="11.140625" style="113" customWidth="1"/>
    <col min="9" max="9" width="11" style="113" customWidth="1"/>
    <col min="10" max="10" width="8.28515625" style="113" bestFit="1" customWidth="1"/>
    <col min="11" max="11" width="9" style="113" bestFit="1" customWidth="1"/>
    <col min="12" max="54" width="4.140625" style="113" customWidth="1"/>
    <col min="55" max="55" width="17" style="222" bestFit="1" customWidth="1"/>
    <col min="56" max="56" width="14.42578125" style="113" bestFit="1" customWidth="1"/>
    <col min="57" max="58" width="4.140625" style="113" customWidth="1"/>
    <col min="59" max="59" width="13.85546875" style="113" bestFit="1" customWidth="1"/>
    <col min="60" max="60" width="16.42578125" style="147" bestFit="1" customWidth="1"/>
    <col min="61" max="61" width="16.42578125" style="147" customWidth="1"/>
    <col min="62" max="62" width="12.85546875" style="115" bestFit="1" customWidth="1"/>
    <col min="63" max="63" width="11.85546875" style="115" bestFit="1" customWidth="1"/>
    <col min="64" max="64" width="0.5703125" style="115" customWidth="1"/>
    <col min="65" max="65" width="16.5703125" style="115" bestFit="1" customWidth="1"/>
    <col min="66" max="66" width="12.85546875" style="115" bestFit="1" customWidth="1"/>
    <col min="67" max="67" width="10.7109375" style="115" bestFit="1" customWidth="1"/>
    <col min="68" max="68" width="10.140625" style="115" bestFit="1" customWidth="1"/>
    <col min="69" max="69" width="9.140625" style="115" bestFit="1" customWidth="1"/>
    <col min="70" max="70" width="10.85546875" style="115" customWidth="1"/>
    <col min="71" max="71" width="7.28515625" style="115" bestFit="1" customWidth="1"/>
    <col min="72" max="72" width="0.5703125" style="115" customWidth="1"/>
    <col min="73" max="73" width="10.140625" style="115" bestFit="1" customWidth="1"/>
    <col min="74" max="74" width="27" style="115" bestFit="1" customWidth="1"/>
    <col min="75" max="75" width="21.28515625" style="115" bestFit="1" customWidth="1"/>
    <col min="76" max="76" width="18.42578125" style="115" bestFit="1" customWidth="1"/>
    <col min="77" max="78" width="0.5703125" style="115" customWidth="1"/>
    <col min="79" max="79" width="11.42578125" style="119"/>
    <col min="80" max="16384" width="11.42578125" style="113"/>
  </cols>
  <sheetData>
    <row r="1" spans="3:76" ht="57.75" customHeight="1" x14ac:dyDescent="0.25">
      <c r="C1" s="411" t="s">
        <v>235</v>
      </c>
      <c r="D1" s="411"/>
      <c r="E1" s="411"/>
      <c r="F1" s="411"/>
      <c r="G1" s="411"/>
      <c r="H1" s="411"/>
      <c r="I1" s="411"/>
      <c r="J1" s="411"/>
      <c r="K1" s="411"/>
      <c r="L1" s="411"/>
      <c r="M1" s="411"/>
      <c r="N1" s="411"/>
      <c r="O1" s="411"/>
      <c r="P1" s="411"/>
      <c r="Q1" s="411"/>
      <c r="R1" s="411"/>
      <c r="S1" s="411"/>
      <c r="T1" s="411"/>
      <c r="U1" s="411"/>
      <c r="BC1" s="221" t="s">
        <v>217</v>
      </c>
      <c r="BD1" s="237" t="s">
        <v>506</v>
      </c>
      <c r="BG1" s="114" t="s">
        <v>193</v>
      </c>
      <c r="BH1" s="114" t="s">
        <v>217</v>
      </c>
      <c r="BI1" s="224" t="s">
        <v>507</v>
      </c>
      <c r="BJ1" s="114" t="s">
        <v>82</v>
      </c>
      <c r="BK1" s="114" t="s">
        <v>216</v>
      </c>
      <c r="BM1" s="116" t="s">
        <v>215</v>
      </c>
      <c r="BN1" s="116" t="s">
        <v>214</v>
      </c>
      <c r="BO1" s="116" t="s">
        <v>213</v>
      </c>
      <c r="BQ1" s="116" t="s">
        <v>508</v>
      </c>
      <c r="BR1" s="116" t="s">
        <v>211</v>
      </c>
      <c r="BS1" s="116" t="s">
        <v>210</v>
      </c>
      <c r="BT1" s="117"/>
      <c r="BU1" s="117"/>
      <c r="BV1" s="380" t="s">
        <v>209</v>
      </c>
      <c r="BW1" s="380"/>
      <c r="BX1" s="380"/>
    </row>
    <row r="2" spans="3:76" ht="17.25" customHeight="1" thickBot="1" x14ac:dyDescent="0.3">
      <c r="C2" s="245" t="s">
        <v>402</v>
      </c>
      <c r="D2" s="393"/>
      <c r="E2" s="393"/>
      <c r="F2" s="120"/>
      <c r="BC2" s="222">
        <v>220954470</v>
      </c>
      <c r="BG2" s="121" t="s">
        <v>188</v>
      </c>
      <c r="BH2" s="122">
        <f>BC2/1000000</f>
        <v>220.95446999999999</v>
      </c>
      <c r="BI2" s="29">
        <f>BD2/$BC$14</f>
        <v>0</v>
      </c>
      <c r="BJ2" s="123">
        <f>D11</f>
        <v>220954470</v>
      </c>
      <c r="BK2" s="123">
        <f t="shared" ref="BK2:BK9" si="0">F11</f>
        <v>0</v>
      </c>
      <c r="BM2" s="124">
        <f>BH2</f>
        <v>220.95446999999999</v>
      </c>
      <c r="BN2" s="125">
        <f>BJ2</f>
        <v>220954470</v>
      </c>
      <c r="BO2" s="125">
        <f>BK2</f>
        <v>0</v>
      </c>
      <c r="BP2" s="126" t="s">
        <v>206</v>
      </c>
      <c r="BQ2" s="127">
        <f t="shared" ref="BQ2:BQ13" si="1">IFERROR((BH2/$BH$14),"0")</f>
        <v>0.1200101187747538</v>
      </c>
      <c r="BR2" s="127">
        <f t="shared" ref="BR2:BR13" si="2">E11</f>
        <v>0.12001011877475379</v>
      </c>
      <c r="BS2" s="128">
        <f t="shared" ref="BS2:BS13" si="3">F11/$E$3</f>
        <v>0</v>
      </c>
      <c r="BT2" s="128"/>
      <c r="BU2" s="117"/>
      <c r="BV2" s="116" t="s">
        <v>208</v>
      </c>
      <c r="BW2" s="117" t="s">
        <v>509</v>
      </c>
      <c r="BX2" s="116" t="s">
        <v>510</v>
      </c>
    </row>
    <row r="3" spans="3:76" ht="21" customHeight="1" x14ac:dyDescent="0.25">
      <c r="C3" s="394" t="s">
        <v>207</v>
      </c>
      <c r="D3" s="395"/>
      <c r="E3" s="406">
        <f>D25-F25</f>
        <v>1841132000</v>
      </c>
      <c r="F3" s="406"/>
      <c r="G3" s="129">
        <v>1</v>
      </c>
      <c r="BD3" s="222">
        <v>10909091</v>
      </c>
      <c r="BG3" s="121" t="s">
        <v>186</v>
      </c>
      <c r="BH3" s="122">
        <f t="shared" ref="BH3:BH13" si="4">BC3/1000000</f>
        <v>0</v>
      </c>
      <c r="BI3" s="29">
        <f>BD3/$BC$14+BI2</f>
        <v>5.9252085130235095E-3</v>
      </c>
      <c r="BJ3" s="123">
        <f t="shared" ref="BJ3:BJ13" si="5">D12+BJ2</f>
        <v>220954470</v>
      </c>
      <c r="BK3" s="123">
        <f t="shared" si="0"/>
        <v>15725961</v>
      </c>
      <c r="BM3" s="124">
        <f t="shared" ref="BM3:BM13" si="6">BH3+BM2</f>
        <v>220.95446999999999</v>
      </c>
      <c r="BN3" s="125">
        <f t="shared" ref="BN3:BN13" si="7">BJ3+BN2</f>
        <v>441908940</v>
      </c>
      <c r="BO3" s="125">
        <f t="shared" ref="BO3:BO13" si="8">BO2+BK3</f>
        <v>15725961</v>
      </c>
      <c r="BP3" s="126" t="s">
        <v>204</v>
      </c>
      <c r="BQ3" s="127">
        <f t="shared" si="1"/>
        <v>0</v>
      </c>
      <c r="BR3" s="127">
        <f t="shared" si="2"/>
        <v>0</v>
      </c>
      <c r="BS3" s="128">
        <f t="shared" si="3"/>
        <v>8.5414630781497462E-3</v>
      </c>
      <c r="BT3" s="128"/>
      <c r="BU3" s="130" t="s">
        <v>206</v>
      </c>
      <c r="BV3" s="130">
        <f>BQ2</f>
        <v>0.1200101187747538</v>
      </c>
      <c r="BW3" s="130">
        <f>BR2</f>
        <v>0.12001011877475379</v>
      </c>
      <c r="BX3" s="128">
        <f>BS2</f>
        <v>0</v>
      </c>
    </row>
    <row r="4" spans="3:76" ht="25.5" customHeight="1" x14ac:dyDescent="0.25">
      <c r="C4" s="396" t="s">
        <v>205</v>
      </c>
      <c r="D4" s="397"/>
      <c r="E4" s="410">
        <f>SUM(D11:D22)</f>
        <v>1335235858</v>
      </c>
      <c r="F4" s="410"/>
      <c r="G4" s="258">
        <f>E4/E3</f>
        <v>0.72522549062207387</v>
      </c>
      <c r="BC4" s="222">
        <v>906534130</v>
      </c>
      <c r="BD4" s="222">
        <v>24709091</v>
      </c>
      <c r="BG4" s="121" t="s">
        <v>184</v>
      </c>
      <c r="BH4" s="122">
        <f t="shared" si="4"/>
        <v>906.53413</v>
      </c>
      <c r="BI4" s="29">
        <f t="shared" ref="BI4:BI13" si="9">BD4/$BC$14+BI3</f>
        <v>1.9345805732560187E-2</v>
      </c>
      <c r="BJ4" s="123">
        <f t="shared" si="5"/>
        <v>220954470</v>
      </c>
      <c r="BK4" s="123">
        <f t="shared" si="0"/>
        <v>389832518</v>
      </c>
      <c r="BM4" s="124">
        <f t="shared" si="6"/>
        <v>1127.4885999999999</v>
      </c>
      <c r="BN4" s="125">
        <f t="shared" si="7"/>
        <v>662863410</v>
      </c>
      <c r="BO4" s="125">
        <f t="shared" si="8"/>
        <v>405558479</v>
      </c>
      <c r="BP4" s="126" t="s">
        <v>202</v>
      </c>
      <c r="BQ4" s="127">
        <f t="shared" si="1"/>
        <v>0.49237867246889416</v>
      </c>
      <c r="BR4" s="127">
        <f t="shared" si="2"/>
        <v>0</v>
      </c>
      <c r="BS4" s="128">
        <f t="shared" si="3"/>
        <v>0.2117352357136805</v>
      </c>
      <c r="BT4" s="128"/>
      <c r="BU4" s="130" t="s">
        <v>204</v>
      </c>
      <c r="BV4" s="130">
        <f t="shared" ref="BV4:BV14" si="10">IFERROR((BV3+BQ3),"")</f>
        <v>0.1200101187747538</v>
      </c>
      <c r="BW4" s="130">
        <f t="shared" ref="BW4:BW14" si="11">BW3+BR3</f>
        <v>0.12001011877475379</v>
      </c>
      <c r="BX4" s="128">
        <f t="shared" ref="BX4:BX14" si="12">BX3+BS3</f>
        <v>8.5414630781497462E-3</v>
      </c>
    </row>
    <row r="5" spans="3:76" ht="21" customHeight="1" x14ac:dyDescent="0.25">
      <c r="C5" s="398" t="s">
        <v>203</v>
      </c>
      <c r="D5" s="399"/>
      <c r="E5" s="410">
        <f>E3-E4</f>
        <v>505896142</v>
      </c>
      <c r="F5" s="410"/>
      <c r="G5" s="258">
        <f>E5/$E$3</f>
        <v>0.27477450937792619</v>
      </c>
      <c r="BC5" s="222">
        <v>349643400</v>
      </c>
      <c r="BD5" s="222">
        <v>684039914</v>
      </c>
      <c r="BG5" s="121" t="s">
        <v>182</v>
      </c>
      <c r="BH5" s="122">
        <f t="shared" si="4"/>
        <v>349.64339999999999</v>
      </c>
      <c r="BI5" s="29">
        <f t="shared" si="9"/>
        <v>0.39087805545718612</v>
      </c>
      <c r="BJ5" s="123">
        <f t="shared" si="5"/>
        <v>220954470</v>
      </c>
      <c r="BK5" s="123">
        <f t="shared" si="0"/>
        <v>521344051</v>
      </c>
      <c r="BM5" s="124">
        <f t="shared" si="6"/>
        <v>1477.1319999999998</v>
      </c>
      <c r="BN5" s="125">
        <f t="shared" si="7"/>
        <v>883817880</v>
      </c>
      <c r="BO5" s="125">
        <f t="shared" si="8"/>
        <v>926902530</v>
      </c>
      <c r="BP5" s="126" t="s">
        <v>200</v>
      </c>
      <c r="BQ5" s="127">
        <f t="shared" si="1"/>
        <v>0.18990675301933813</v>
      </c>
      <c r="BR5" s="127">
        <f t="shared" si="2"/>
        <v>0</v>
      </c>
      <c r="BS5" s="128">
        <f t="shared" si="3"/>
        <v>0.28316495015023369</v>
      </c>
      <c r="BT5" s="128"/>
      <c r="BU5" s="130" t="s">
        <v>202</v>
      </c>
      <c r="BV5" s="130">
        <f t="shared" si="10"/>
        <v>0.61238879124364798</v>
      </c>
      <c r="BW5" s="130">
        <f t="shared" si="11"/>
        <v>0.12001011877475379</v>
      </c>
      <c r="BX5" s="128">
        <f t="shared" si="12"/>
        <v>0.22027669879183023</v>
      </c>
    </row>
    <row r="6" spans="3:76" ht="24.75" customHeight="1" x14ac:dyDescent="0.25">
      <c r="C6" s="400" t="s">
        <v>201</v>
      </c>
      <c r="D6" s="401"/>
      <c r="E6" s="378">
        <f>GETPIVOTDATA("VALOR CDP",'EJEC CDP'!$A$2,"PROYECTO",7509)</f>
        <v>575400674</v>
      </c>
      <c r="F6" s="378"/>
      <c r="G6" s="131">
        <f>E6/E3</f>
        <v>0.31252548649417861</v>
      </c>
      <c r="BD6" s="222">
        <v>139631965</v>
      </c>
      <c r="BG6" s="121" t="s">
        <v>180</v>
      </c>
      <c r="BH6" s="122">
        <f t="shared" si="4"/>
        <v>0</v>
      </c>
      <c r="BI6" s="29">
        <f t="shared" si="9"/>
        <v>0.46671833469843554</v>
      </c>
      <c r="BJ6" s="123">
        <f t="shared" si="5"/>
        <v>326075233</v>
      </c>
      <c r="BK6" s="123">
        <f t="shared" si="0"/>
        <v>150608008</v>
      </c>
      <c r="BM6" s="124">
        <f t="shared" si="6"/>
        <v>1477.1319999999998</v>
      </c>
      <c r="BN6" s="125">
        <f t="shared" si="7"/>
        <v>1209893113</v>
      </c>
      <c r="BO6" s="125">
        <f t="shared" si="8"/>
        <v>1077510538</v>
      </c>
      <c r="BP6" s="126" t="s">
        <v>198</v>
      </c>
      <c r="BQ6" s="127">
        <f t="shared" si="1"/>
        <v>0</v>
      </c>
      <c r="BR6" s="127">
        <f t="shared" si="2"/>
        <v>5.709572317465559E-2</v>
      </c>
      <c r="BS6" s="128">
        <f t="shared" si="3"/>
        <v>8.1801852338669906E-2</v>
      </c>
      <c r="BT6" s="128"/>
      <c r="BU6" s="130" t="s">
        <v>200</v>
      </c>
      <c r="BV6" s="130">
        <f t="shared" si="10"/>
        <v>0.8022955442629861</v>
      </c>
      <c r="BW6" s="130">
        <f t="shared" si="11"/>
        <v>0.12001011877475379</v>
      </c>
      <c r="BX6" s="128">
        <f t="shared" si="12"/>
        <v>0.50344164894206389</v>
      </c>
    </row>
    <row r="7" spans="3:76" ht="21.75" customHeight="1" x14ac:dyDescent="0.25">
      <c r="C7" s="408" t="s">
        <v>199</v>
      </c>
      <c r="D7" s="402"/>
      <c r="E7" s="378">
        <f>E3-E6</f>
        <v>1265731326</v>
      </c>
      <c r="F7" s="378"/>
      <c r="G7" s="131">
        <f>E7/E3</f>
        <v>0.68747451350582145</v>
      </c>
      <c r="BD7" s="222">
        <v>139631965</v>
      </c>
      <c r="BG7" s="121" t="s">
        <v>179</v>
      </c>
      <c r="BH7" s="122">
        <f t="shared" si="4"/>
        <v>0</v>
      </c>
      <c r="BI7" s="29">
        <f t="shared" si="9"/>
        <v>0.54255861393968496</v>
      </c>
      <c r="BJ7" s="123">
        <f t="shared" si="5"/>
        <v>555876598</v>
      </c>
      <c r="BK7" s="123">
        <f t="shared" si="0"/>
        <v>0</v>
      </c>
      <c r="BL7" s="132"/>
      <c r="BM7" s="124">
        <f t="shared" si="6"/>
        <v>1477.1319999999998</v>
      </c>
      <c r="BN7" s="125">
        <f t="shared" si="7"/>
        <v>1765769711</v>
      </c>
      <c r="BO7" s="125">
        <f t="shared" si="8"/>
        <v>1077510538</v>
      </c>
      <c r="BP7" s="126" t="s">
        <v>196</v>
      </c>
      <c r="BQ7" s="127">
        <f t="shared" si="1"/>
        <v>0</v>
      </c>
      <c r="BR7" s="127">
        <f t="shared" si="2"/>
        <v>0.12481525767842827</v>
      </c>
      <c r="BS7" s="128">
        <f t="shared" si="3"/>
        <v>0</v>
      </c>
      <c r="BT7" s="128"/>
      <c r="BU7" s="130" t="s">
        <v>198</v>
      </c>
      <c r="BV7" s="130">
        <f t="shared" si="10"/>
        <v>0.8022955442629861</v>
      </c>
      <c r="BW7" s="130">
        <f t="shared" si="11"/>
        <v>0.17710584194940937</v>
      </c>
      <c r="BX7" s="128">
        <f t="shared" si="12"/>
        <v>0.58524350128073377</v>
      </c>
    </row>
    <row r="8" spans="3:76" ht="21.75" customHeight="1" x14ac:dyDescent="0.25">
      <c r="C8" s="408" t="s">
        <v>197</v>
      </c>
      <c r="D8" s="402"/>
      <c r="E8" s="378"/>
      <c r="F8" s="378"/>
      <c r="G8" s="131">
        <f>IFERROR((E8/E6),"0")</f>
        <v>0</v>
      </c>
      <c r="BC8" s="222">
        <v>364000000</v>
      </c>
      <c r="BD8" s="222">
        <v>139631965</v>
      </c>
      <c r="BG8" s="121" t="s">
        <v>178</v>
      </c>
      <c r="BH8" s="122">
        <f t="shared" si="4"/>
        <v>364</v>
      </c>
      <c r="BI8" s="29">
        <f t="shared" si="9"/>
        <v>0.61839889318093433</v>
      </c>
      <c r="BJ8" s="123">
        <f t="shared" si="5"/>
        <v>555876598</v>
      </c>
      <c r="BK8" s="123">
        <f t="shared" si="0"/>
        <v>152455048</v>
      </c>
      <c r="BL8" s="132"/>
      <c r="BM8" s="124">
        <f t="shared" si="6"/>
        <v>1841.1319999999998</v>
      </c>
      <c r="BN8" s="125">
        <f t="shared" si="7"/>
        <v>2321646309</v>
      </c>
      <c r="BO8" s="125">
        <f t="shared" si="8"/>
        <v>1229965586</v>
      </c>
      <c r="BP8" s="126" t="s">
        <v>194</v>
      </c>
      <c r="BQ8" s="127">
        <f t="shared" si="1"/>
        <v>0.19770445573701398</v>
      </c>
      <c r="BR8" s="127">
        <f t="shared" si="2"/>
        <v>0</v>
      </c>
      <c r="BS8" s="128">
        <f t="shared" si="3"/>
        <v>8.2805061234066862E-2</v>
      </c>
      <c r="BT8" s="128"/>
      <c r="BU8" s="130" t="s">
        <v>196</v>
      </c>
      <c r="BV8" s="130">
        <f t="shared" si="10"/>
        <v>0.8022955442629861</v>
      </c>
      <c r="BW8" s="130">
        <f t="shared" si="11"/>
        <v>0.30192109962783764</v>
      </c>
      <c r="BX8" s="128">
        <f t="shared" si="12"/>
        <v>0.58524350128073377</v>
      </c>
    </row>
    <row r="9" spans="3:76" ht="21.75" customHeight="1" thickBot="1" x14ac:dyDescent="0.3">
      <c r="C9" s="403" t="s">
        <v>87</v>
      </c>
      <c r="D9" s="404"/>
      <c r="E9" s="409">
        <f>F23</f>
        <v>4459091777</v>
      </c>
      <c r="F9" s="409"/>
      <c r="G9" s="133">
        <f>IFERROR((E9/E3),"0")</f>
        <v>2.4219294309153283</v>
      </c>
      <c r="BD9" s="222">
        <v>139631965</v>
      </c>
      <c r="BG9" s="121" t="s">
        <v>177</v>
      </c>
      <c r="BH9" s="122">
        <f t="shared" si="4"/>
        <v>0</v>
      </c>
      <c r="BI9" s="29">
        <f t="shared" si="9"/>
        <v>0.69423917242218369</v>
      </c>
      <c r="BJ9" s="123">
        <f t="shared" si="5"/>
        <v>1335235858</v>
      </c>
      <c r="BK9" s="123">
        <f t="shared" si="0"/>
        <v>626507249</v>
      </c>
      <c r="BL9" s="134"/>
      <c r="BM9" s="124">
        <f t="shared" si="6"/>
        <v>1841.1319999999998</v>
      </c>
      <c r="BN9" s="125">
        <f t="shared" si="7"/>
        <v>3656882167</v>
      </c>
      <c r="BO9" s="125">
        <f t="shared" si="8"/>
        <v>1856472835</v>
      </c>
      <c r="BP9" s="126" t="s">
        <v>195</v>
      </c>
      <c r="BQ9" s="127">
        <f t="shared" si="1"/>
        <v>0</v>
      </c>
      <c r="BR9" s="127">
        <f t="shared" si="2"/>
        <v>0.42330439099423617</v>
      </c>
      <c r="BS9" s="128">
        <f t="shared" si="3"/>
        <v>0.3402837216451618</v>
      </c>
      <c r="BT9" s="128"/>
      <c r="BU9" s="130" t="s">
        <v>194</v>
      </c>
      <c r="BV9" s="130">
        <f t="shared" si="10"/>
        <v>1</v>
      </c>
      <c r="BW9" s="130">
        <f t="shared" si="11"/>
        <v>0.30192109962783764</v>
      </c>
      <c r="BX9" s="128">
        <f t="shared" si="12"/>
        <v>0.6680485625148006</v>
      </c>
    </row>
    <row r="10" spans="3:76" ht="26.25" customHeight="1" x14ac:dyDescent="0.25">
      <c r="C10" s="135" t="s">
        <v>193</v>
      </c>
      <c r="D10" s="136" t="s">
        <v>192</v>
      </c>
      <c r="E10" s="136" t="s">
        <v>191</v>
      </c>
      <c r="F10" s="137" t="s">
        <v>45</v>
      </c>
      <c r="G10" s="138" t="s">
        <v>190</v>
      </c>
      <c r="BD10" s="222">
        <v>139631965</v>
      </c>
      <c r="BG10" s="121" t="s">
        <v>176</v>
      </c>
      <c r="BH10" s="122">
        <f t="shared" si="4"/>
        <v>0</v>
      </c>
      <c r="BI10" s="29">
        <f t="shared" si="9"/>
        <v>0.77007945166343306</v>
      </c>
      <c r="BJ10" s="123">
        <f t="shared" si="5"/>
        <v>1335235858</v>
      </c>
      <c r="BM10" s="124">
        <f t="shared" si="6"/>
        <v>1841.1319999999998</v>
      </c>
      <c r="BN10" s="125">
        <f t="shared" si="7"/>
        <v>4992118025</v>
      </c>
      <c r="BO10" s="125">
        <f t="shared" si="8"/>
        <v>1856472835</v>
      </c>
      <c r="BP10" s="126" t="s">
        <v>189</v>
      </c>
      <c r="BQ10" s="127">
        <f t="shared" si="1"/>
        <v>0</v>
      </c>
      <c r="BR10" s="127">
        <f t="shared" si="2"/>
        <v>0</v>
      </c>
      <c r="BS10" s="128">
        <f t="shared" si="3"/>
        <v>9.7129325871257471E-2</v>
      </c>
      <c r="BU10" s="115" t="s">
        <v>195</v>
      </c>
      <c r="BV10" s="130">
        <f t="shared" si="10"/>
        <v>1</v>
      </c>
      <c r="BW10" s="130">
        <f t="shared" si="11"/>
        <v>0.72522549062207387</v>
      </c>
      <c r="BX10" s="128">
        <f t="shared" si="12"/>
        <v>1.0083322841599625</v>
      </c>
    </row>
    <row r="11" spans="3:76" ht="18.75" customHeight="1" x14ac:dyDescent="0.25">
      <c r="C11" s="164" t="s">
        <v>188</v>
      </c>
      <c r="D11" s="139">
        <v>220954470</v>
      </c>
      <c r="E11" s="140">
        <f t="shared" ref="E11:E22" si="13">D11/$E$3</f>
        <v>0.12001011877475379</v>
      </c>
      <c r="F11" s="139">
        <f>'GIROS MARZO 2018'!AT$18</f>
        <v>0</v>
      </c>
      <c r="G11" s="142">
        <f t="shared" ref="G11:G22" si="14">F11/$E$3</f>
        <v>0</v>
      </c>
      <c r="BD11" s="222">
        <v>139631965</v>
      </c>
      <c r="BG11" s="121" t="s">
        <v>175</v>
      </c>
      <c r="BH11" s="122">
        <f t="shared" si="4"/>
        <v>0</v>
      </c>
      <c r="BI11" s="29">
        <f t="shared" si="9"/>
        <v>0.84591973090468242</v>
      </c>
      <c r="BJ11" s="123">
        <f t="shared" si="5"/>
        <v>1335235858</v>
      </c>
      <c r="BM11" s="124">
        <f t="shared" si="6"/>
        <v>1841.1319999999998</v>
      </c>
      <c r="BN11" s="125">
        <f t="shared" si="7"/>
        <v>6327353883</v>
      </c>
      <c r="BO11" s="125">
        <f t="shared" si="8"/>
        <v>1856472835</v>
      </c>
      <c r="BP11" s="126" t="s">
        <v>187</v>
      </c>
      <c r="BQ11" s="127">
        <f t="shared" si="1"/>
        <v>0</v>
      </c>
      <c r="BR11" s="127">
        <f t="shared" si="2"/>
        <v>0</v>
      </c>
      <c r="BS11" s="128">
        <f t="shared" si="3"/>
        <v>0.85404049519534719</v>
      </c>
      <c r="BU11" s="115" t="s">
        <v>189</v>
      </c>
      <c r="BV11" s="130">
        <f t="shared" si="10"/>
        <v>1</v>
      </c>
      <c r="BW11" s="130">
        <f t="shared" si="11"/>
        <v>0.72522549062207387</v>
      </c>
      <c r="BX11" s="128">
        <f t="shared" si="12"/>
        <v>1.10546161003122</v>
      </c>
    </row>
    <row r="12" spans="3:76" ht="15" x14ac:dyDescent="0.25">
      <c r="C12" s="164" t="s">
        <v>186</v>
      </c>
      <c r="D12" s="139">
        <f>'EJECUCIÓN '!J17</f>
        <v>0</v>
      </c>
      <c r="E12" s="140">
        <f t="shared" si="13"/>
        <v>0</v>
      </c>
      <c r="F12" s="139">
        <f>'GIROS MARZO 2018'!AU$18</f>
        <v>15725961</v>
      </c>
      <c r="G12" s="142">
        <f t="shared" si="14"/>
        <v>8.5414630781497462E-3</v>
      </c>
      <c r="BD12" s="222">
        <v>139631965</v>
      </c>
      <c r="BG12" s="121" t="s">
        <v>174</v>
      </c>
      <c r="BH12" s="122">
        <f t="shared" si="4"/>
        <v>0</v>
      </c>
      <c r="BI12" s="29">
        <f t="shared" si="9"/>
        <v>0.92176001014593179</v>
      </c>
      <c r="BJ12" s="123">
        <f t="shared" si="5"/>
        <v>1335235858</v>
      </c>
      <c r="BM12" s="124">
        <f t="shared" si="6"/>
        <v>1841.1319999999998</v>
      </c>
      <c r="BN12" s="125">
        <f t="shared" si="7"/>
        <v>7662589741</v>
      </c>
      <c r="BO12" s="125">
        <f t="shared" si="8"/>
        <v>1856472835</v>
      </c>
      <c r="BP12" s="126" t="s">
        <v>185</v>
      </c>
      <c r="BQ12" s="127">
        <f t="shared" si="1"/>
        <v>0</v>
      </c>
      <c r="BR12" s="127">
        <f t="shared" si="2"/>
        <v>0</v>
      </c>
      <c r="BS12" s="128">
        <f t="shared" si="3"/>
        <v>7.2470715842210112E-2</v>
      </c>
      <c r="BU12" s="115" t="s">
        <v>187</v>
      </c>
      <c r="BV12" s="130">
        <f t="shared" si="10"/>
        <v>1</v>
      </c>
      <c r="BW12" s="130">
        <f t="shared" si="11"/>
        <v>0.72522549062207387</v>
      </c>
      <c r="BX12" s="128">
        <f t="shared" si="12"/>
        <v>1.9595021052265671</v>
      </c>
    </row>
    <row r="13" spans="3:76" ht="15" x14ac:dyDescent="0.25">
      <c r="C13" s="164" t="s">
        <v>184</v>
      </c>
      <c r="D13" s="139">
        <f>'EJECUCIÓN '!K17</f>
        <v>0</v>
      </c>
      <c r="E13" s="140">
        <f t="shared" si="13"/>
        <v>0</v>
      </c>
      <c r="F13" s="139">
        <f>'GIROS MARZO 2018'!AV$18</f>
        <v>389832518</v>
      </c>
      <c r="G13" s="142">
        <f t="shared" si="14"/>
        <v>0.2117352357136805</v>
      </c>
      <c r="BD13" s="222">
        <v>144050149</v>
      </c>
      <c r="BG13" s="121" t="s">
        <v>173</v>
      </c>
      <c r="BH13" s="122">
        <f t="shared" si="4"/>
        <v>0</v>
      </c>
      <c r="BI13" s="29">
        <f t="shared" si="9"/>
        <v>0.99999999999999978</v>
      </c>
      <c r="BJ13" s="123">
        <f t="shared" si="5"/>
        <v>1335235858</v>
      </c>
      <c r="BM13" s="124">
        <f t="shared" si="6"/>
        <v>1841.1319999999998</v>
      </c>
      <c r="BN13" s="125">
        <f t="shared" si="7"/>
        <v>8997825599</v>
      </c>
      <c r="BO13" s="125">
        <f t="shared" si="8"/>
        <v>1856472835</v>
      </c>
      <c r="BP13" s="126" t="s">
        <v>183</v>
      </c>
      <c r="BQ13" s="127">
        <f t="shared" si="1"/>
        <v>0</v>
      </c>
      <c r="BR13" s="127">
        <f t="shared" si="2"/>
        <v>0</v>
      </c>
      <c r="BS13" s="128">
        <f t="shared" si="3"/>
        <v>0.38995660984655095</v>
      </c>
      <c r="BU13" s="115" t="s">
        <v>185</v>
      </c>
      <c r="BV13" s="130">
        <f t="shared" si="10"/>
        <v>1</v>
      </c>
      <c r="BW13" s="130">
        <f t="shared" si="11"/>
        <v>0.72522549062207387</v>
      </c>
      <c r="BX13" s="128">
        <f t="shared" si="12"/>
        <v>2.0319728210687771</v>
      </c>
    </row>
    <row r="14" spans="3:76" ht="15" x14ac:dyDescent="0.25">
      <c r="C14" s="164" t="s">
        <v>182</v>
      </c>
      <c r="D14" s="139">
        <f>'EJECUCIÓN '!L17</f>
        <v>0</v>
      </c>
      <c r="E14" s="140">
        <f t="shared" si="13"/>
        <v>0</v>
      </c>
      <c r="F14" s="139">
        <f>'GIROS MARZO 2018'!AW$18</f>
        <v>521344051</v>
      </c>
      <c r="G14" s="142">
        <f t="shared" si="14"/>
        <v>0.28316495015023369</v>
      </c>
      <c r="BC14" s="222">
        <f>SUM(BC2:BC13)</f>
        <v>1841132000</v>
      </c>
      <c r="BG14" s="143" t="s">
        <v>181</v>
      </c>
      <c r="BH14" s="144">
        <f>SUM(BH2:BH13)</f>
        <v>1841.1319999999998</v>
      </c>
      <c r="BI14" s="7"/>
      <c r="BQ14" s="145">
        <f>SUM(BQ2:BQ13)</f>
        <v>1</v>
      </c>
      <c r="BU14" s="115" t="s">
        <v>183</v>
      </c>
      <c r="BV14" s="130">
        <f t="shared" si="10"/>
        <v>1</v>
      </c>
      <c r="BW14" s="130">
        <f t="shared" si="11"/>
        <v>0.72522549062207387</v>
      </c>
      <c r="BX14" s="128">
        <f t="shared" si="12"/>
        <v>2.4219294309153279</v>
      </c>
    </row>
    <row r="15" spans="3:76" x14ac:dyDescent="0.2">
      <c r="C15" s="164" t="s">
        <v>180</v>
      </c>
      <c r="D15" s="139">
        <f>'EJECUCIÓN '!M17</f>
        <v>105120763</v>
      </c>
      <c r="E15" s="140">
        <f t="shared" si="13"/>
        <v>5.709572317465559E-2</v>
      </c>
      <c r="F15" s="139">
        <f>'GIROS MARZO 2018'!AX$18</f>
        <v>150608008</v>
      </c>
      <c r="G15" s="142">
        <f t="shared" si="14"/>
        <v>8.1801852338669906E-2</v>
      </c>
      <c r="BG15" s="146"/>
    </row>
    <row r="16" spans="3:76" x14ac:dyDescent="0.2">
      <c r="C16" s="164" t="s">
        <v>179</v>
      </c>
      <c r="D16" s="139">
        <f>'EJECUCIÓN '!N17</f>
        <v>229801365</v>
      </c>
      <c r="E16" s="140">
        <f t="shared" si="13"/>
        <v>0.12481525767842827</v>
      </c>
      <c r="F16" s="139">
        <f>'GIROS MARZO 2018'!YT$18</f>
        <v>0</v>
      </c>
      <c r="G16" s="142">
        <f t="shared" si="14"/>
        <v>0</v>
      </c>
    </row>
    <row r="17" spans="3:59" x14ac:dyDescent="0.2">
      <c r="C17" s="164" t="s">
        <v>178</v>
      </c>
      <c r="D17" s="139">
        <f>'EJECUCIÓN '!O17</f>
        <v>0</v>
      </c>
      <c r="E17" s="140">
        <f t="shared" si="13"/>
        <v>0</v>
      </c>
      <c r="F17" s="139">
        <f>'GIROS MARZO 2018'!AZ$18</f>
        <v>152455048</v>
      </c>
      <c r="G17" s="142">
        <f t="shared" si="14"/>
        <v>8.2805061234066862E-2</v>
      </c>
      <c r="BG17" s="146"/>
    </row>
    <row r="18" spans="3:59" x14ac:dyDescent="0.2">
      <c r="C18" s="164" t="s">
        <v>177</v>
      </c>
      <c r="D18" s="139">
        <f>'EJECUCIÓN '!P17</f>
        <v>779359260</v>
      </c>
      <c r="E18" s="140">
        <f t="shared" si="13"/>
        <v>0.42330439099423617</v>
      </c>
      <c r="F18" s="139">
        <f>'GIROS MARZO 2018'!BA$18</f>
        <v>626507249</v>
      </c>
      <c r="G18" s="142">
        <f t="shared" si="14"/>
        <v>0.3402837216451618</v>
      </c>
      <c r="BG18" s="146"/>
    </row>
    <row r="19" spans="3:59" x14ac:dyDescent="0.2">
      <c r="C19" s="164" t="s">
        <v>176</v>
      </c>
      <c r="D19" s="139">
        <f>'EJECUCIÓN '!Q17</f>
        <v>0</v>
      </c>
      <c r="E19" s="140">
        <f t="shared" si="13"/>
        <v>0</v>
      </c>
      <c r="F19" s="139">
        <f>'GIROS MARZO 2018'!BB$18</f>
        <v>178827910</v>
      </c>
      <c r="G19" s="142">
        <f t="shared" si="14"/>
        <v>9.7129325871257471E-2</v>
      </c>
    </row>
    <row r="20" spans="3:59" x14ac:dyDescent="0.2">
      <c r="C20" s="164" t="s">
        <v>175</v>
      </c>
      <c r="D20" s="139">
        <f>'EJECUCIÓN '!R17</f>
        <v>0</v>
      </c>
      <c r="E20" s="140">
        <f t="shared" si="13"/>
        <v>0</v>
      </c>
      <c r="F20" s="139">
        <f>'GIROS MARZO 2018'!BC$18</f>
        <v>1572401285</v>
      </c>
      <c r="G20" s="142">
        <f t="shared" si="14"/>
        <v>0.85404049519534719</v>
      </c>
      <c r="BG20" s="146"/>
    </row>
    <row r="21" spans="3:59" x14ac:dyDescent="0.2">
      <c r="C21" s="164" t="s">
        <v>174</v>
      </c>
      <c r="D21" s="139">
        <f>'EJECUCIÓN '!S17</f>
        <v>0</v>
      </c>
      <c r="E21" s="140">
        <f t="shared" si="13"/>
        <v>0</v>
      </c>
      <c r="F21" s="139">
        <f>'GIROS MARZO 2018'!BD$18</f>
        <v>133428154</v>
      </c>
      <c r="G21" s="142">
        <f t="shared" si="14"/>
        <v>7.2470715842210112E-2</v>
      </c>
      <c r="BG21" s="146"/>
    </row>
    <row r="22" spans="3:59" x14ac:dyDescent="0.2">
      <c r="C22" s="164" t="s">
        <v>173</v>
      </c>
      <c r="D22" s="139">
        <f>'EJECUCIÓN '!T17</f>
        <v>0</v>
      </c>
      <c r="E22" s="140">
        <f t="shared" si="13"/>
        <v>0</v>
      </c>
      <c r="F22" s="139">
        <f>'GIROS MARZO 2018'!BE$18</f>
        <v>717961593</v>
      </c>
      <c r="G22" s="142">
        <f t="shared" si="14"/>
        <v>0.38995660984655095</v>
      </c>
      <c r="BG22" s="146"/>
    </row>
    <row r="23" spans="3:59" ht="13.5" thickBot="1" x14ac:dyDescent="0.25">
      <c r="C23" s="165" t="s">
        <v>172</v>
      </c>
      <c r="D23" s="148">
        <f>SUM(D11:D22)</f>
        <v>1335235858</v>
      </c>
      <c r="E23" s="149">
        <f>D23/E3</f>
        <v>0.72522549062207387</v>
      </c>
      <c r="F23" s="148">
        <f>SUM(F11:F22)</f>
        <v>4459091777</v>
      </c>
      <c r="G23" s="150">
        <f>F23/E3</f>
        <v>2.4219294309153283</v>
      </c>
      <c r="BG23" s="146"/>
    </row>
    <row r="24" spans="3:59" x14ac:dyDescent="0.2">
      <c r="C24" s="151"/>
      <c r="D24" s="152"/>
      <c r="E24" s="153"/>
      <c r="F24" s="154"/>
      <c r="G24" s="155"/>
      <c r="BG24" s="146"/>
    </row>
    <row r="25" spans="3:59" x14ac:dyDescent="0.2">
      <c r="C25" s="156" t="s">
        <v>171</v>
      </c>
      <c r="D25" s="157">
        <v>1841132000</v>
      </c>
      <c r="E25" s="158" t="s">
        <v>170</v>
      </c>
      <c r="F25" s="157">
        <v>0</v>
      </c>
      <c r="G25" s="407" t="s">
        <v>218</v>
      </c>
      <c r="H25" s="407"/>
      <c r="I25" s="388"/>
      <c r="J25" s="388"/>
      <c r="K25" s="389" t="s">
        <v>169</v>
      </c>
      <c r="L25" s="389"/>
      <c r="M25" s="389"/>
      <c r="N25" s="159" t="s">
        <v>168</v>
      </c>
    </row>
    <row r="26" spans="3:59" x14ac:dyDescent="0.2">
      <c r="F26" s="160"/>
      <c r="G26" s="407" t="s">
        <v>219</v>
      </c>
      <c r="H26" s="407"/>
    </row>
    <row r="27" spans="3:59" x14ac:dyDescent="0.2"/>
    <row r="28" spans="3:59" x14ac:dyDescent="0.2"/>
    <row r="29" spans="3:59" ht="23.25" customHeight="1" x14ac:dyDescent="0.2"/>
    <row r="30" spans="3:59" ht="20.25" customHeight="1" x14ac:dyDescent="0.2"/>
    <row r="31" spans="3:59" hidden="1" x14ac:dyDescent="0.2"/>
    <row r="32" spans="3:59" ht="20.25" hidden="1" customHeight="1" x14ac:dyDescent="0.2"/>
    <row r="33" spans="3:78" ht="21.75" hidden="1" customHeight="1" x14ac:dyDescent="0.2"/>
    <row r="34" spans="3:78" ht="15.75" hidden="1" customHeight="1" x14ac:dyDescent="0.2"/>
    <row r="35" spans="3:78" hidden="1" x14ac:dyDescent="0.2"/>
    <row r="36" spans="3:78" ht="24.75" hidden="1" customHeight="1" x14ac:dyDescent="0.2"/>
    <row r="37" spans="3:78" ht="21.75" hidden="1" customHeight="1" x14ac:dyDescent="0.2">
      <c r="C37" s="161"/>
      <c r="D37" s="161"/>
      <c r="E37" s="161"/>
      <c r="F37" s="161"/>
    </row>
    <row r="38" spans="3:78" hidden="1" x14ac:dyDescent="0.2"/>
    <row r="39" spans="3:78" s="161" customFormat="1" ht="22.5" hidden="1" customHeight="1" x14ac:dyDescent="0.2">
      <c r="C39" s="113"/>
      <c r="D39" s="113"/>
      <c r="E39" s="113"/>
      <c r="F39" s="113"/>
      <c r="BC39" s="223"/>
      <c r="BH39" s="162"/>
      <c r="BI39" s="162"/>
      <c r="BJ39" s="134"/>
      <c r="BK39" s="134"/>
      <c r="BL39" s="134"/>
      <c r="BM39" s="134"/>
      <c r="BN39" s="134"/>
      <c r="BO39" s="134"/>
      <c r="BP39" s="134"/>
      <c r="BQ39" s="134"/>
      <c r="BR39" s="134"/>
      <c r="BS39" s="134"/>
      <c r="BT39" s="134"/>
      <c r="BU39" s="134"/>
      <c r="BV39" s="134"/>
      <c r="BW39" s="134"/>
      <c r="BX39" s="134"/>
      <c r="BY39" s="134"/>
      <c r="BZ39" s="134"/>
    </row>
    <row r="40" spans="3:78" ht="22.5" hidden="1" customHeight="1" x14ac:dyDescent="0.2"/>
    <row r="41" spans="3:78" hidden="1" x14ac:dyDescent="0.2"/>
    <row r="42" spans="3:78" hidden="1" x14ac:dyDescent="0.2"/>
    <row r="43" spans="3:78" hidden="1" x14ac:dyDescent="0.2"/>
    <row r="44" spans="3:78" hidden="1" x14ac:dyDescent="0.2"/>
    <row r="45" spans="3:78" hidden="1" x14ac:dyDescent="0.2"/>
    <row r="46" spans="3:78" hidden="1" x14ac:dyDescent="0.2"/>
    <row r="47" spans="3:78" hidden="1" x14ac:dyDescent="0.2"/>
    <row r="48" spans="3:7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1048576" spans="55:55" ht="12.75" hidden="1" customHeight="1" x14ac:dyDescent="0.2">
      <c r="BC1048576" s="222">
        <f>SUM(BC14)</f>
        <v>1841132000</v>
      </c>
    </row>
  </sheetData>
  <mergeCells count="21">
    <mergeCell ref="C4:D4"/>
    <mergeCell ref="E4:F4"/>
    <mergeCell ref="C1:U1"/>
    <mergeCell ref="BV1:BX1"/>
    <mergeCell ref="D2:E2"/>
    <mergeCell ref="C3:D3"/>
    <mergeCell ref="E3:F3"/>
    <mergeCell ref="C5:D5"/>
    <mergeCell ref="E5:F5"/>
    <mergeCell ref="C6:D6"/>
    <mergeCell ref="E6:F6"/>
    <mergeCell ref="C7:D7"/>
    <mergeCell ref="E7:F7"/>
    <mergeCell ref="K25:M25"/>
    <mergeCell ref="G26:H26"/>
    <mergeCell ref="C8:D8"/>
    <mergeCell ref="E8:F8"/>
    <mergeCell ref="C9:D9"/>
    <mergeCell ref="E9:F9"/>
    <mergeCell ref="G25:H25"/>
    <mergeCell ref="I25:J25"/>
  </mergeCells>
  <printOptions horizontalCentered="1"/>
  <pageMargins left="0" right="0" top="0.39370078740157483" bottom="0.39370078740157483" header="0" footer="0"/>
  <pageSetup paperSize="9" scale="79" orientation="landscape" r:id="rId1"/>
  <headerFooter alignWithMargins="0">
    <oddFooter>&amp;CPreparado por Juan Carlos Cepeda Moncada &amp;D&amp;RPágina &amp;P</oddFooter>
  </headerFooter>
  <colBreaks count="1" manualBreakCount="1">
    <brk id="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I91"/>
  <sheetViews>
    <sheetView topLeftCell="A10" zoomScaleNormal="100" workbookViewId="0">
      <selection activeCell="M55" sqref="M55"/>
    </sheetView>
  </sheetViews>
  <sheetFormatPr baseColWidth="10" defaultRowHeight="15" x14ac:dyDescent="0.25"/>
  <cols>
    <col min="1" max="1" width="7.42578125" style="32" bestFit="1" customWidth="1"/>
    <col min="2" max="2" width="17.85546875" style="33" bestFit="1" customWidth="1"/>
    <col min="3" max="3" width="17.85546875" style="40" bestFit="1" customWidth="1"/>
    <col min="4" max="4" width="19.28515625" style="32" bestFit="1" customWidth="1"/>
    <col min="5" max="5" width="10.85546875" style="40" bestFit="1" customWidth="1"/>
    <col min="6" max="6" width="4.42578125" style="32" customWidth="1"/>
    <col min="7" max="7" width="11.42578125" style="32"/>
    <col min="8" max="8" width="17.7109375" style="38" bestFit="1" customWidth="1"/>
    <col min="9" max="9" width="10" style="34" bestFit="1" customWidth="1"/>
    <col min="10" max="16384" width="11.42578125" style="32"/>
  </cols>
  <sheetData>
    <row r="1" spans="1:9" x14ac:dyDescent="0.25">
      <c r="C1" s="38"/>
    </row>
    <row r="2" spans="1:9" ht="23.25" x14ac:dyDescent="0.35">
      <c r="A2" s="412" t="s">
        <v>82</v>
      </c>
      <c r="B2" s="412"/>
      <c r="C2" s="412"/>
      <c r="D2" s="412"/>
      <c r="E2" s="412"/>
      <c r="F2" s="412"/>
      <c r="G2" s="412"/>
      <c r="H2" s="412"/>
      <c r="I2" s="412"/>
    </row>
    <row r="3" spans="1:9" x14ac:dyDescent="0.25">
      <c r="A3" s="67"/>
      <c r="B3" s="70"/>
      <c r="C3" s="68"/>
      <c r="D3" s="67"/>
      <c r="E3" s="66"/>
      <c r="F3" s="67"/>
      <c r="G3" s="67"/>
      <c r="H3" s="68"/>
      <c r="I3" s="69"/>
    </row>
    <row r="4" spans="1:9" x14ac:dyDescent="0.25">
      <c r="A4" s="67"/>
      <c r="B4" s="70" t="s">
        <v>102</v>
      </c>
      <c r="C4" s="68"/>
      <c r="D4" s="67" t="s">
        <v>103</v>
      </c>
      <c r="E4" s="66"/>
      <c r="F4" s="67"/>
      <c r="G4" s="67"/>
      <c r="H4" s="68"/>
      <c r="I4" s="69"/>
    </row>
    <row r="5" spans="1:9" x14ac:dyDescent="0.25">
      <c r="A5" s="67"/>
      <c r="B5" s="70">
        <v>22524242000</v>
      </c>
      <c r="C5" s="68"/>
      <c r="D5" s="70">
        <v>13414459000</v>
      </c>
      <c r="E5" s="66"/>
      <c r="F5" s="67"/>
      <c r="G5" s="67" t="s">
        <v>83</v>
      </c>
      <c r="H5" s="71">
        <f>B5+D5</f>
        <v>35938701000</v>
      </c>
      <c r="I5" s="69"/>
    </row>
    <row r="6" spans="1:9" x14ac:dyDescent="0.25">
      <c r="A6" s="72" t="s">
        <v>84</v>
      </c>
      <c r="B6" s="73" t="s">
        <v>85</v>
      </c>
      <c r="C6" s="74" t="s">
        <v>86</v>
      </c>
      <c r="D6" s="73" t="s">
        <v>85</v>
      </c>
      <c r="E6" s="75" t="s">
        <v>86</v>
      </c>
      <c r="F6" s="67"/>
      <c r="G6" s="67"/>
      <c r="H6" s="68"/>
      <c r="I6" s="69"/>
    </row>
    <row r="7" spans="1:9" x14ac:dyDescent="0.25">
      <c r="A7" s="72" t="s">
        <v>84</v>
      </c>
      <c r="B7" s="72" t="s">
        <v>49</v>
      </c>
      <c r="C7" s="74" t="s">
        <v>49</v>
      </c>
      <c r="D7" s="73" t="s">
        <v>50</v>
      </c>
      <c r="E7" s="75" t="s">
        <v>50</v>
      </c>
      <c r="F7" s="67"/>
      <c r="G7" s="67"/>
      <c r="H7" s="68"/>
      <c r="I7" s="76" t="s">
        <v>78</v>
      </c>
    </row>
    <row r="8" spans="1:9" x14ac:dyDescent="0.25">
      <c r="A8" s="86">
        <v>43131</v>
      </c>
      <c r="B8" s="87">
        <v>2329962197</v>
      </c>
      <c r="C8" s="88">
        <f t="shared" ref="C8:C13" si="0">B8/$B$5</f>
        <v>0.10344242425560869</v>
      </c>
      <c r="D8" s="87">
        <v>5189251655</v>
      </c>
      <c r="E8" s="88">
        <f t="shared" ref="E8:E22" si="1">D8/$D$5</f>
        <v>0.38684017409870947</v>
      </c>
      <c r="F8" s="89"/>
      <c r="G8" s="89"/>
      <c r="H8" s="90">
        <f t="shared" ref="H8:H39" si="2">D8+B8</f>
        <v>7519213852</v>
      </c>
      <c r="I8" s="88">
        <f>H8/H5</f>
        <v>0.20922330642946721</v>
      </c>
    </row>
    <row r="9" spans="1:9" x14ac:dyDescent="0.25">
      <c r="A9" s="86">
        <v>43167</v>
      </c>
      <c r="B9" s="87">
        <v>3635704205</v>
      </c>
      <c r="C9" s="88">
        <f t="shared" si="0"/>
        <v>0.16141294366309863</v>
      </c>
      <c r="D9" s="87">
        <v>8157621627</v>
      </c>
      <c r="E9" s="88">
        <f t="shared" si="1"/>
        <v>0.60812155205066409</v>
      </c>
      <c r="F9" s="89"/>
      <c r="G9" s="89"/>
      <c r="H9" s="90">
        <f t="shared" si="2"/>
        <v>11793325832</v>
      </c>
      <c r="I9" s="88">
        <f>H9/$H$5</f>
        <v>0.32815114358195641</v>
      </c>
    </row>
    <row r="10" spans="1:9" x14ac:dyDescent="0.25">
      <c r="A10" s="86">
        <v>43196</v>
      </c>
      <c r="B10" s="87">
        <v>4690275322</v>
      </c>
      <c r="C10" s="88">
        <f t="shared" si="0"/>
        <v>0.20823232684145376</v>
      </c>
      <c r="D10" s="87">
        <v>8157621627</v>
      </c>
      <c r="E10" s="88">
        <f t="shared" si="1"/>
        <v>0.60812155205066409</v>
      </c>
      <c r="F10" s="89"/>
      <c r="G10" s="89"/>
      <c r="H10" s="90">
        <f t="shared" si="2"/>
        <v>12847896949</v>
      </c>
      <c r="I10" s="88">
        <f>H10/$H$5</f>
        <v>0.35749475054760604</v>
      </c>
    </row>
    <row r="11" spans="1:9" x14ac:dyDescent="0.25">
      <c r="A11" s="86">
        <v>42840</v>
      </c>
      <c r="B11" s="87">
        <v>4775306676</v>
      </c>
      <c r="C11" s="88">
        <f t="shared" si="0"/>
        <v>0.2120074307495009</v>
      </c>
      <c r="D11" s="87">
        <v>8157621627</v>
      </c>
      <c r="E11" s="88">
        <f t="shared" si="1"/>
        <v>0.60812155205066409</v>
      </c>
      <c r="F11" s="89"/>
      <c r="G11" s="89"/>
      <c r="H11" s="90">
        <f t="shared" si="2"/>
        <v>12932928303</v>
      </c>
      <c r="I11" s="88">
        <f t="shared" ref="I11:I39" si="3">H11/$H$5</f>
        <v>0.35986076132801798</v>
      </c>
    </row>
    <row r="12" spans="1:9" x14ac:dyDescent="0.25">
      <c r="A12" s="86">
        <v>43220</v>
      </c>
      <c r="B12" s="87">
        <v>5560990330</v>
      </c>
      <c r="C12" s="88">
        <f t="shared" si="0"/>
        <v>0.24688912195136245</v>
      </c>
      <c r="D12" s="87">
        <v>8157621627</v>
      </c>
      <c r="E12" s="88">
        <f t="shared" si="1"/>
        <v>0.60812155205066409</v>
      </c>
      <c r="F12" s="89"/>
      <c r="G12" s="89"/>
      <c r="H12" s="90">
        <f t="shared" si="2"/>
        <v>13718611957</v>
      </c>
      <c r="I12" s="88">
        <f t="shared" si="3"/>
        <v>0.38172253240316062</v>
      </c>
    </row>
    <row r="13" spans="1:9" x14ac:dyDescent="0.25">
      <c r="A13" s="86">
        <v>43227</v>
      </c>
      <c r="B13" s="87">
        <v>5792915489</v>
      </c>
      <c r="C13" s="88">
        <f t="shared" si="0"/>
        <v>0.25718581291215037</v>
      </c>
      <c r="D13" s="87">
        <v>8157621627</v>
      </c>
      <c r="E13" s="88">
        <f t="shared" si="1"/>
        <v>0.60812155205066409</v>
      </c>
      <c r="F13" s="89"/>
      <c r="G13" s="89"/>
      <c r="H13" s="90">
        <f t="shared" si="2"/>
        <v>13950537116</v>
      </c>
      <c r="I13" s="88">
        <f t="shared" si="3"/>
        <v>0.38817588637942146</v>
      </c>
    </row>
    <row r="14" spans="1:9" x14ac:dyDescent="0.25">
      <c r="A14" s="86">
        <v>42901</v>
      </c>
      <c r="B14" s="87">
        <v>8872631712</v>
      </c>
      <c r="C14" s="88">
        <f>B14/$B$5</f>
        <v>0.39391477466811092</v>
      </c>
      <c r="D14" s="87">
        <v>8407621627</v>
      </c>
      <c r="E14" s="88">
        <f t="shared" si="1"/>
        <v>0.6267581590133452</v>
      </c>
      <c r="F14" s="89"/>
      <c r="G14" s="89"/>
      <c r="H14" s="90">
        <f t="shared" si="2"/>
        <v>17280253339</v>
      </c>
      <c r="I14" s="88">
        <f t="shared" si="3"/>
        <v>0.48082576326284027</v>
      </c>
    </row>
    <row r="15" spans="1:9" x14ac:dyDescent="0.25">
      <c r="A15" s="86">
        <v>42911</v>
      </c>
      <c r="B15" s="87">
        <v>8873330402</v>
      </c>
      <c r="C15" s="88">
        <f t="shared" ref="C15:C39" si="4">B15/$B$5</f>
        <v>0.39394579413593583</v>
      </c>
      <c r="D15" s="87">
        <v>8407621627</v>
      </c>
      <c r="E15" s="88">
        <f t="shared" si="1"/>
        <v>0.6267581590133452</v>
      </c>
      <c r="F15" s="89"/>
      <c r="G15" s="89"/>
      <c r="H15" s="90">
        <f t="shared" si="2"/>
        <v>17280952029</v>
      </c>
      <c r="I15" s="88">
        <f t="shared" si="3"/>
        <v>0.48084520442182926</v>
      </c>
    </row>
    <row r="16" spans="1:9" x14ac:dyDescent="0.25">
      <c r="A16" s="86">
        <v>42920</v>
      </c>
      <c r="B16" s="87">
        <v>9089737963</v>
      </c>
      <c r="C16" s="88">
        <f t="shared" si="4"/>
        <v>0.4035535563416518</v>
      </c>
      <c r="D16" s="87">
        <v>8407621627</v>
      </c>
      <c r="E16" s="88">
        <f t="shared" si="1"/>
        <v>0.6267581590133452</v>
      </c>
      <c r="F16" s="89"/>
      <c r="G16" s="89"/>
      <c r="H16" s="90">
        <f t="shared" si="2"/>
        <v>17497359590</v>
      </c>
      <c r="I16" s="88">
        <f t="shared" si="3"/>
        <v>0.4868667787964846</v>
      </c>
    </row>
    <row r="17" spans="1:9" x14ac:dyDescent="0.25">
      <c r="A17" s="86">
        <v>42926</v>
      </c>
      <c r="B17" s="87">
        <v>9421414192</v>
      </c>
      <c r="C17" s="88">
        <f t="shared" si="4"/>
        <v>0.41827885670914033</v>
      </c>
      <c r="D17" s="87">
        <v>8407621627</v>
      </c>
      <c r="E17" s="88">
        <f t="shared" si="1"/>
        <v>0.6267581590133452</v>
      </c>
      <c r="F17" s="89"/>
      <c r="G17" s="89"/>
      <c r="H17" s="90">
        <f t="shared" si="2"/>
        <v>17829035819</v>
      </c>
      <c r="I17" s="88">
        <f t="shared" si="3"/>
        <v>0.49609572196279439</v>
      </c>
    </row>
    <row r="18" spans="1:9" x14ac:dyDescent="0.25">
      <c r="A18" s="86">
        <v>43304</v>
      </c>
      <c r="B18" s="87">
        <v>10520624419</v>
      </c>
      <c r="C18" s="88">
        <f t="shared" si="4"/>
        <v>0.46708006506944827</v>
      </c>
      <c r="D18" s="87">
        <v>8407621627</v>
      </c>
      <c r="E18" s="88">
        <f t="shared" si="1"/>
        <v>0.6267581590133452</v>
      </c>
      <c r="F18" s="89"/>
      <c r="G18" s="89"/>
      <c r="H18" s="90">
        <f t="shared" si="2"/>
        <v>18928246046</v>
      </c>
      <c r="I18" s="88">
        <f t="shared" si="3"/>
        <v>0.5266814191753898</v>
      </c>
    </row>
    <row r="19" spans="1:9" x14ac:dyDescent="0.25">
      <c r="A19" s="86">
        <v>43315</v>
      </c>
      <c r="B19" s="87">
        <v>10765245655</v>
      </c>
      <c r="C19" s="88">
        <f t="shared" si="4"/>
        <v>0.47794041881631355</v>
      </c>
      <c r="D19" s="87">
        <v>8484620912</v>
      </c>
      <c r="E19" s="88">
        <f t="shared" si="1"/>
        <v>0.63249818065715513</v>
      </c>
      <c r="F19" s="89"/>
      <c r="G19" s="89"/>
      <c r="H19" s="90">
        <f t="shared" si="2"/>
        <v>19249866567</v>
      </c>
      <c r="I19" s="88">
        <f t="shared" si="3"/>
        <v>0.53563056068721016</v>
      </c>
    </row>
    <row r="20" spans="1:9" hidden="1" x14ac:dyDescent="0.25">
      <c r="A20" s="86">
        <v>42947</v>
      </c>
      <c r="B20" s="87"/>
      <c r="C20" s="88">
        <f t="shared" si="4"/>
        <v>0</v>
      </c>
      <c r="D20" s="87"/>
      <c r="E20" s="88">
        <f t="shared" si="1"/>
        <v>0</v>
      </c>
      <c r="F20" s="89"/>
      <c r="G20" s="89"/>
      <c r="H20" s="90">
        <f t="shared" si="2"/>
        <v>0</v>
      </c>
      <c r="I20" s="88">
        <f t="shared" si="3"/>
        <v>0</v>
      </c>
    </row>
    <row r="21" spans="1:9" hidden="1" x14ac:dyDescent="0.25">
      <c r="A21" s="86">
        <v>42955</v>
      </c>
      <c r="B21" s="87"/>
      <c r="C21" s="88">
        <f t="shared" si="4"/>
        <v>0</v>
      </c>
      <c r="D21" s="87"/>
      <c r="E21" s="88">
        <f t="shared" si="1"/>
        <v>0</v>
      </c>
      <c r="F21" s="89"/>
      <c r="G21" s="89"/>
      <c r="H21" s="90">
        <f t="shared" si="2"/>
        <v>0</v>
      </c>
      <c r="I21" s="88">
        <f t="shared" si="3"/>
        <v>0</v>
      </c>
    </row>
    <row r="22" spans="1:9" hidden="1" x14ac:dyDescent="0.25">
      <c r="A22" s="86">
        <v>42961</v>
      </c>
      <c r="B22" s="87"/>
      <c r="C22" s="88">
        <f t="shared" si="4"/>
        <v>0</v>
      </c>
      <c r="D22" s="87"/>
      <c r="E22" s="88">
        <f t="shared" si="1"/>
        <v>0</v>
      </c>
      <c r="F22" s="89"/>
      <c r="G22" s="89"/>
      <c r="H22" s="90">
        <f t="shared" si="2"/>
        <v>0</v>
      </c>
      <c r="I22" s="88">
        <f t="shared" si="3"/>
        <v>0</v>
      </c>
    </row>
    <row r="23" spans="1:9" hidden="1" x14ac:dyDescent="0.25">
      <c r="A23" s="86">
        <v>42975</v>
      </c>
      <c r="B23" s="87"/>
      <c r="C23" s="88">
        <f t="shared" si="4"/>
        <v>0</v>
      </c>
      <c r="D23" s="87"/>
      <c r="E23" s="88">
        <f t="shared" ref="E23:E39" si="5">D23/$D$5</f>
        <v>0</v>
      </c>
      <c r="F23" s="89"/>
      <c r="G23" s="89"/>
      <c r="H23" s="90">
        <f t="shared" si="2"/>
        <v>0</v>
      </c>
      <c r="I23" s="88">
        <f t="shared" si="3"/>
        <v>0</v>
      </c>
    </row>
    <row r="24" spans="1:9" hidden="1" x14ac:dyDescent="0.25">
      <c r="A24" s="86">
        <v>42982</v>
      </c>
      <c r="B24" s="87"/>
      <c r="C24" s="88">
        <f t="shared" si="4"/>
        <v>0</v>
      </c>
      <c r="D24" s="87"/>
      <c r="E24" s="88">
        <f t="shared" si="5"/>
        <v>0</v>
      </c>
      <c r="F24" s="89"/>
      <c r="G24" s="89"/>
      <c r="H24" s="90">
        <f t="shared" si="2"/>
        <v>0</v>
      </c>
      <c r="I24" s="88">
        <f t="shared" si="3"/>
        <v>0</v>
      </c>
    </row>
    <row r="25" spans="1:9" hidden="1" x14ac:dyDescent="0.25">
      <c r="A25" s="86">
        <v>42989</v>
      </c>
      <c r="B25" s="87"/>
      <c r="C25" s="88">
        <f t="shared" si="4"/>
        <v>0</v>
      </c>
      <c r="D25" s="87"/>
      <c r="E25" s="88">
        <f t="shared" si="5"/>
        <v>0</v>
      </c>
      <c r="F25" s="89"/>
      <c r="G25" s="89"/>
      <c r="H25" s="90">
        <f t="shared" si="2"/>
        <v>0</v>
      </c>
      <c r="I25" s="88">
        <f t="shared" si="3"/>
        <v>0</v>
      </c>
    </row>
    <row r="26" spans="1:9" hidden="1" x14ac:dyDescent="0.25">
      <c r="A26" s="86">
        <v>42996</v>
      </c>
      <c r="B26" s="87"/>
      <c r="C26" s="88">
        <f t="shared" si="4"/>
        <v>0</v>
      </c>
      <c r="D26" s="87"/>
      <c r="E26" s="88">
        <f t="shared" si="5"/>
        <v>0</v>
      </c>
      <c r="F26" s="89"/>
      <c r="G26" s="89"/>
      <c r="H26" s="90">
        <f t="shared" si="2"/>
        <v>0</v>
      </c>
      <c r="I26" s="88">
        <f t="shared" si="3"/>
        <v>0</v>
      </c>
    </row>
    <row r="27" spans="1:9" hidden="1" x14ac:dyDescent="0.25">
      <c r="A27" s="86">
        <v>43003</v>
      </c>
      <c r="B27" s="87"/>
      <c r="C27" s="88">
        <f t="shared" si="4"/>
        <v>0</v>
      </c>
      <c r="D27" s="87"/>
      <c r="E27" s="88">
        <f t="shared" si="5"/>
        <v>0</v>
      </c>
      <c r="F27" s="89"/>
      <c r="G27" s="89"/>
      <c r="H27" s="90">
        <f t="shared" si="2"/>
        <v>0</v>
      </c>
      <c r="I27" s="88">
        <f t="shared" si="3"/>
        <v>0</v>
      </c>
    </row>
    <row r="28" spans="1:9" hidden="1" x14ac:dyDescent="0.25">
      <c r="A28" s="86">
        <v>43010</v>
      </c>
      <c r="B28" s="87"/>
      <c r="C28" s="88">
        <f t="shared" si="4"/>
        <v>0</v>
      </c>
      <c r="D28" s="87"/>
      <c r="E28" s="88">
        <f t="shared" si="5"/>
        <v>0</v>
      </c>
      <c r="F28" s="89"/>
      <c r="G28" s="89"/>
      <c r="H28" s="90">
        <f t="shared" si="2"/>
        <v>0</v>
      </c>
      <c r="I28" s="88">
        <f t="shared" si="3"/>
        <v>0</v>
      </c>
    </row>
    <row r="29" spans="1:9" hidden="1" x14ac:dyDescent="0.25">
      <c r="A29" s="86">
        <v>43025</v>
      </c>
      <c r="B29" s="87"/>
      <c r="C29" s="88">
        <f t="shared" si="4"/>
        <v>0</v>
      </c>
      <c r="D29" s="87"/>
      <c r="E29" s="88">
        <f t="shared" si="5"/>
        <v>0</v>
      </c>
      <c r="F29" s="89"/>
      <c r="G29" s="89"/>
      <c r="H29" s="90">
        <f t="shared" si="2"/>
        <v>0</v>
      </c>
      <c r="I29" s="88">
        <f t="shared" si="3"/>
        <v>0</v>
      </c>
    </row>
    <row r="30" spans="1:9" hidden="1" x14ac:dyDescent="0.25">
      <c r="A30" s="86">
        <v>43031</v>
      </c>
      <c r="B30" s="87"/>
      <c r="C30" s="88">
        <f t="shared" si="4"/>
        <v>0</v>
      </c>
      <c r="D30" s="87"/>
      <c r="E30" s="88">
        <f t="shared" si="5"/>
        <v>0</v>
      </c>
      <c r="F30" s="89"/>
      <c r="G30" s="89"/>
      <c r="H30" s="90">
        <f t="shared" si="2"/>
        <v>0</v>
      </c>
      <c r="I30" s="88">
        <f t="shared" si="3"/>
        <v>0</v>
      </c>
    </row>
    <row r="31" spans="1:9" hidden="1" x14ac:dyDescent="0.25">
      <c r="A31" s="86">
        <v>43038</v>
      </c>
      <c r="B31" s="87"/>
      <c r="C31" s="88">
        <f t="shared" si="4"/>
        <v>0</v>
      </c>
      <c r="D31" s="87"/>
      <c r="E31" s="88">
        <f t="shared" si="5"/>
        <v>0</v>
      </c>
      <c r="F31" s="89"/>
      <c r="G31" s="89"/>
      <c r="H31" s="90">
        <f t="shared" si="2"/>
        <v>0</v>
      </c>
      <c r="I31" s="88">
        <f t="shared" si="3"/>
        <v>0</v>
      </c>
    </row>
    <row r="32" spans="1:9" hidden="1" x14ac:dyDescent="0.25">
      <c r="A32" s="86">
        <v>43046</v>
      </c>
      <c r="B32" s="87"/>
      <c r="C32" s="88">
        <f t="shared" si="4"/>
        <v>0</v>
      </c>
      <c r="D32" s="87"/>
      <c r="E32" s="88">
        <f t="shared" si="5"/>
        <v>0</v>
      </c>
      <c r="F32" s="89"/>
      <c r="G32" s="89"/>
      <c r="H32" s="90">
        <f t="shared" si="2"/>
        <v>0</v>
      </c>
      <c r="I32" s="88">
        <f t="shared" si="3"/>
        <v>0</v>
      </c>
    </row>
    <row r="33" spans="1:9" hidden="1" x14ac:dyDescent="0.25">
      <c r="A33" s="86">
        <v>43053</v>
      </c>
      <c r="B33" s="87"/>
      <c r="C33" s="88">
        <f t="shared" si="4"/>
        <v>0</v>
      </c>
      <c r="D33" s="87"/>
      <c r="E33" s="88">
        <f t="shared" si="5"/>
        <v>0</v>
      </c>
      <c r="F33" s="89"/>
      <c r="G33" s="89"/>
      <c r="H33" s="90">
        <f t="shared" si="2"/>
        <v>0</v>
      </c>
      <c r="I33" s="88">
        <f t="shared" si="3"/>
        <v>0</v>
      </c>
    </row>
    <row r="34" spans="1:9" hidden="1" x14ac:dyDescent="0.25">
      <c r="A34" s="86">
        <v>43059</v>
      </c>
      <c r="B34" s="87"/>
      <c r="C34" s="88">
        <f t="shared" si="4"/>
        <v>0</v>
      </c>
      <c r="D34" s="87"/>
      <c r="E34" s="88">
        <f t="shared" si="5"/>
        <v>0</v>
      </c>
      <c r="F34" s="89"/>
      <c r="G34" s="89"/>
      <c r="H34" s="90">
        <f t="shared" si="2"/>
        <v>0</v>
      </c>
      <c r="I34" s="88">
        <f t="shared" si="3"/>
        <v>0</v>
      </c>
    </row>
    <row r="35" spans="1:9" x14ac:dyDescent="0.25">
      <c r="A35" s="86">
        <v>43066</v>
      </c>
      <c r="B35" s="87">
        <v>16213767841</v>
      </c>
      <c r="C35" s="88">
        <f t="shared" si="4"/>
        <v>0.71983633637926636</v>
      </c>
      <c r="D35" s="87">
        <v>9026740881</v>
      </c>
      <c r="E35" s="88">
        <f t="shared" si="5"/>
        <v>0.67291128781265053</v>
      </c>
      <c r="F35" s="89"/>
      <c r="G35" s="89"/>
      <c r="H35" s="90">
        <f t="shared" si="2"/>
        <v>25240508722</v>
      </c>
      <c r="I35" s="88">
        <f t="shared" si="3"/>
        <v>0.70232111956411558</v>
      </c>
    </row>
    <row r="36" spans="1:9" x14ac:dyDescent="0.25">
      <c r="A36" s="86">
        <v>43073</v>
      </c>
      <c r="B36" s="87"/>
      <c r="C36" s="88">
        <f t="shared" si="4"/>
        <v>0</v>
      </c>
      <c r="D36" s="87"/>
      <c r="E36" s="88">
        <f t="shared" si="5"/>
        <v>0</v>
      </c>
      <c r="F36" s="89"/>
      <c r="G36" s="89"/>
      <c r="H36" s="90">
        <f t="shared" si="2"/>
        <v>0</v>
      </c>
      <c r="I36" s="88">
        <f t="shared" si="3"/>
        <v>0</v>
      </c>
    </row>
    <row r="37" spans="1:9" x14ac:dyDescent="0.25">
      <c r="A37" s="86">
        <v>43080</v>
      </c>
      <c r="B37" s="87"/>
      <c r="C37" s="88">
        <f t="shared" si="4"/>
        <v>0</v>
      </c>
      <c r="D37" s="87"/>
      <c r="E37" s="88">
        <f t="shared" si="5"/>
        <v>0</v>
      </c>
      <c r="F37" s="89"/>
      <c r="G37" s="89"/>
      <c r="H37" s="90">
        <f t="shared" si="2"/>
        <v>0</v>
      </c>
      <c r="I37" s="88">
        <f t="shared" si="3"/>
        <v>0</v>
      </c>
    </row>
    <row r="38" spans="1:9" x14ac:dyDescent="0.25">
      <c r="A38" s="86">
        <v>43087</v>
      </c>
      <c r="B38" s="87"/>
      <c r="C38" s="88">
        <f t="shared" si="4"/>
        <v>0</v>
      </c>
      <c r="D38" s="87"/>
      <c r="E38" s="88">
        <f t="shared" si="5"/>
        <v>0</v>
      </c>
      <c r="F38" s="89"/>
      <c r="G38" s="89"/>
      <c r="H38" s="90">
        <f t="shared" si="2"/>
        <v>0</v>
      </c>
      <c r="I38" s="88">
        <f t="shared" si="3"/>
        <v>0</v>
      </c>
    </row>
    <row r="39" spans="1:9" x14ac:dyDescent="0.25">
      <c r="A39" s="86">
        <v>43095</v>
      </c>
      <c r="B39" s="87"/>
      <c r="C39" s="88">
        <f t="shared" si="4"/>
        <v>0</v>
      </c>
      <c r="D39" s="87"/>
      <c r="E39" s="88">
        <f t="shared" si="5"/>
        <v>0</v>
      </c>
      <c r="F39" s="89"/>
      <c r="G39" s="89"/>
      <c r="H39" s="90">
        <f t="shared" si="2"/>
        <v>0</v>
      </c>
      <c r="I39" s="88">
        <f t="shared" si="3"/>
        <v>0</v>
      </c>
    </row>
    <row r="40" spans="1:9" x14ac:dyDescent="0.25">
      <c r="A40" s="36"/>
      <c r="B40" s="35">
        <f>MAX(B8:B39)</f>
        <v>16213767841</v>
      </c>
      <c r="C40" s="41"/>
      <c r="D40" s="35">
        <f>MAX(D8:D39)</f>
        <v>9026740881</v>
      </c>
      <c r="E40" s="34">
        <f>MAX(E8:E39)</f>
        <v>0.67291128781265053</v>
      </c>
      <c r="H40" s="39">
        <f>MAX(H8:H39)</f>
        <v>25240508722</v>
      </c>
      <c r="I40" s="41">
        <f>H40/H5</f>
        <v>0.70232111956411558</v>
      </c>
    </row>
    <row r="41" spans="1:9" x14ac:dyDescent="0.25">
      <c r="A41" s="37" t="s">
        <v>88</v>
      </c>
      <c r="C41" s="41"/>
      <c r="D41" s="33"/>
      <c r="E41" s="41"/>
      <c r="H41" s="39"/>
      <c r="I41" s="41"/>
    </row>
    <row r="42" spans="1:9" x14ac:dyDescent="0.25">
      <c r="C42" s="38"/>
      <c r="I42" s="41"/>
    </row>
    <row r="43" spans="1:9" ht="21" x14ac:dyDescent="0.35">
      <c r="A43" s="413" t="s">
        <v>87</v>
      </c>
      <c r="B43" s="413"/>
      <c r="C43" s="413"/>
      <c r="D43" s="413"/>
      <c r="E43" s="413"/>
      <c r="F43" s="413"/>
      <c r="G43" s="413"/>
      <c r="H43" s="413"/>
      <c r="I43" s="413"/>
    </row>
    <row r="44" spans="1:9" x14ac:dyDescent="0.25">
      <c r="A44" s="78"/>
      <c r="B44" s="81"/>
      <c r="C44" s="79"/>
      <c r="D44" s="78"/>
      <c r="E44" s="77"/>
      <c r="F44" s="78"/>
      <c r="G44" s="78"/>
      <c r="H44" s="79"/>
      <c r="I44" s="80"/>
    </row>
    <row r="45" spans="1:9" x14ac:dyDescent="0.25">
      <c r="A45" s="82" t="s">
        <v>84</v>
      </c>
      <c r="B45" s="82" t="s">
        <v>49</v>
      </c>
      <c r="C45" s="83" t="s">
        <v>49</v>
      </c>
      <c r="D45" s="84" t="s">
        <v>50</v>
      </c>
      <c r="E45" s="85" t="s">
        <v>50</v>
      </c>
      <c r="F45" s="78"/>
      <c r="G45" s="78"/>
      <c r="H45" s="79"/>
      <c r="I45" s="80" t="s">
        <v>78</v>
      </c>
    </row>
    <row r="46" spans="1:9" x14ac:dyDescent="0.25">
      <c r="A46" s="82" t="s">
        <v>84</v>
      </c>
      <c r="B46" s="84" t="s">
        <v>85</v>
      </c>
      <c r="C46" s="83" t="s">
        <v>86</v>
      </c>
      <c r="D46" s="84" t="s">
        <v>85</v>
      </c>
      <c r="E46" s="85" t="s">
        <v>86</v>
      </c>
      <c r="F46" s="78"/>
      <c r="G46" s="78"/>
      <c r="H46" s="79"/>
      <c r="I46" s="80"/>
    </row>
    <row r="47" spans="1:9" x14ac:dyDescent="0.25">
      <c r="A47" s="91">
        <f t="shared" ref="A47:A62" si="6">A8</f>
        <v>43131</v>
      </c>
      <c r="B47" s="92">
        <v>769826128</v>
      </c>
      <c r="C47" s="93">
        <f t="shared" ref="C47:C59" si="7">B47/$B$5</f>
        <v>3.4177670795758633E-2</v>
      </c>
      <c r="D47" s="92"/>
      <c r="E47" s="93">
        <f t="shared" ref="E47:E54" si="8">D47/$D$5</f>
        <v>0</v>
      </c>
      <c r="F47" s="94"/>
      <c r="G47" s="94"/>
      <c r="H47" s="95">
        <f t="shared" ref="H47:H78" si="9">D47+B47</f>
        <v>769826128</v>
      </c>
      <c r="I47" s="93">
        <f t="shared" ref="I47:I52" si="10">H47/$H$5</f>
        <v>2.1420532923546679E-2</v>
      </c>
    </row>
    <row r="48" spans="1:9" x14ac:dyDescent="0.25">
      <c r="A48" s="91">
        <f t="shared" si="6"/>
        <v>43167</v>
      </c>
      <c r="B48" s="92">
        <v>2095515501</v>
      </c>
      <c r="C48" s="93">
        <f t="shared" si="7"/>
        <v>9.3033785598645224E-2</v>
      </c>
      <c r="D48" s="92">
        <v>188236856</v>
      </c>
      <c r="E48" s="93">
        <f t="shared" si="8"/>
        <v>1.403238520465119E-2</v>
      </c>
      <c r="F48" s="94"/>
      <c r="G48" s="94"/>
      <c r="H48" s="95">
        <f t="shared" si="9"/>
        <v>2283752357</v>
      </c>
      <c r="I48" s="93">
        <f t="shared" si="10"/>
        <v>6.3545768028733143E-2</v>
      </c>
    </row>
    <row r="49" spans="1:9" x14ac:dyDescent="0.25">
      <c r="A49" s="91">
        <f t="shared" si="6"/>
        <v>43196</v>
      </c>
      <c r="B49" s="92">
        <v>3313595388</v>
      </c>
      <c r="C49" s="93">
        <f t="shared" si="7"/>
        <v>0.14711240396014214</v>
      </c>
      <c r="D49" s="92">
        <v>906769281</v>
      </c>
      <c r="E49" s="93">
        <f t="shared" si="8"/>
        <v>6.7596410783319696E-2</v>
      </c>
      <c r="F49" s="94"/>
      <c r="G49" s="94"/>
      <c r="H49" s="95">
        <f t="shared" si="9"/>
        <v>4220364669</v>
      </c>
      <c r="I49" s="93">
        <f t="shared" si="10"/>
        <v>0.11743230978214822</v>
      </c>
    </row>
    <row r="50" spans="1:9" x14ac:dyDescent="0.25">
      <c r="A50" s="86">
        <v>42840</v>
      </c>
      <c r="B50" s="92">
        <v>3361134077</v>
      </c>
      <c r="C50" s="93">
        <f t="shared" si="7"/>
        <v>0.14922296062171592</v>
      </c>
      <c r="D50" s="92">
        <v>1252953560</v>
      </c>
      <c r="E50" s="93">
        <f t="shared" si="8"/>
        <v>9.3403212160848237E-2</v>
      </c>
      <c r="F50" s="94"/>
      <c r="G50" s="94"/>
      <c r="H50" s="95">
        <f t="shared" si="9"/>
        <v>4614087637</v>
      </c>
      <c r="I50" s="93">
        <f t="shared" si="10"/>
        <v>0.12838771320644005</v>
      </c>
    </row>
    <row r="51" spans="1:9" x14ac:dyDescent="0.25">
      <c r="A51" s="91">
        <f t="shared" si="6"/>
        <v>43220</v>
      </c>
      <c r="B51" s="92">
        <v>4228480614</v>
      </c>
      <c r="C51" s="93">
        <f t="shared" si="7"/>
        <v>0.18773020703648985</v>
      </c>
      <c r="D51" s="92">
        <v>1739076765</v>
      </c>
      <c r="E51" s="93">
        <f t="shared" si="8"/>
        <v>0.12964196058894362</v>
      </c>
      <c r="F51" s="94"/>
      <c r="G51" s="94"/>
      <c r="H51" s="95">
        <f t="shared" si="9"/>
        <v>5967557379</v>
      </c>
      <c r="I51" s="93">
        <f t="shared" si="10"/>
        <v>0.16604822135891889</v>
      </c>
    </row>
    <row r="52" spans="1:9" x14ac:dyDescent="0.25">
      <c r="A52" s="91">
        <f t="shared" si="6"/>
        <v>43227</v>
      </c>
      <c r="B52" s="92">
        <v>4244550030</v>
      </c>
      <c r="C52" s="93">
        <f t="shared" si="7"/>
        <v>0.18844363464040212</v>
      </c>
      <c r="D52" s="92">
        <v>1797328398</v>
      </c>
      <c r="E52" s="93">
        <f t="shared" si="8"/>
        <v>0.133984411745565</v>
      </c>
      <c r="F52" s="94"/>
      <c r="G52" s="94"/>
      <c r="H52" s="95">
        <f t="shared" si="9"/>
        <v>6041878428</v>
      </c>
      <c r="I52" s="93">
        <f t="shared" si="10"/>
        <v>0.1681162162205028</v>
      </c>
    </row>
    <row r="53" spans="1:9" x14ac:dyDescent="0.25">
      <c r="A53" s="91">
        <f t="shared" si="6"/>
        <v>42901</v>
      </c>
      <c r="B53" s="92">
        <v>7480810628</v>
      </c>
      <c r="C53" s="93">
        <f t="shared" si="7"/>
        <v>0.33212263604697551</v>
      </c>
      <c r="D53" s="92">
        <v>2505905246</v>
      </c>
      <c r="E53" s="93">
        <f t="shared" si="8"/>
        <v>0.18680628462169066</v>
      </c>
      <c r="F53" s="94"/>
      <c r="G53" s="94"/>
      <c r="H53" s="95">
        <f t="shared" si="9"/>
        <v>9986715874</v>
      </c>
      <c r="I53" s="93">
        <f t="shared" ref="I53:I78" si="11">H53/$H$5</f>
        <v>0.27788193774727693</v>
      </c>
    </row>
    <row r="54" spans="1:9" x14ac:dyDescent="0.25">
      <c r="A54" s="91">
        <f t="shared" si="6"/>
        <v>42911</v>
      </c>
      <c r="B54" s="92">
        <v>7719897046</v>
      </c>
      <c r="C54" s="93">
        <f t="shared" si="7"/>
        <v>0.34273726263463161</v>
      </c>
      <c r="D54" s="92">
        <v>2592600121</v>
      </c>
      <c r="E54" s="93">
        <f t="shared" si="8"/>
        <v>0.19326907786590575</v>
      </c>
      <c r="F54" s="94"/>
      <c r="G54" s="94"/>
      <c r="H54" s="95">
        <f t="shared" si="9"/>
        <v>10312497167</v>
      </c>
      <c r="I54" s="93">
        <f t="shared" si="11"/>
        <v>0.28694685339350468</v>
      </c>
    </row>
    <row r="55" spans="1:9" x14ac:dyDescent="0.25">
      <c r="A55" s="91">
        <f t="shared" si="6"/>
        <v>42920</v>
      </c>
      <c r="B55" s="92">
        <v>7769366851</v>
      </c>
      <c r="C55" s="93">
        <f t="shared" si="7"/>
        <v>0.34493355430118361</v>
      </c>
      <c r="D55" s="92">
        <v>2763240039</v>
      </c>
      <c r="E55" s="93">
        <f t="shared" ref="E55:E78" si="12">D55/$D$5</f>
        <v>0.20598967420154626</v>
      </c>
      <c r="F55" s="94"/>
      <c r="G55" s="94"/>
      <c r="H55" s="95">
        <f t="shared" si="9"/>
        <v>10532606890</v>
      </c>
      <c r="I55" s="93">
        <f t="shared" si="11"/>
        <v>0.29307144100728627</v>
      </c>
    </row>
    <row r="56" spans="1:9" x14ac:dyDescent="0.25">
      <c r="A56" s="91">
        <f t="shared" si="6"/>
        <v>42926</v>
      </c>
      <c r="B56" s="92">
        <v>8149251328</v>
      </c>
      <c r="C56" s="93">
        <f t="shared" si="7"/>
        <v>0.36179913748040887</v>
      </c>
      <c r="D56" s="92">
        <v>3064501350</v>
      </c>
      <c r="E56" s="93">
        <f t="shared" si="12"/>
        <v>0.22844762878622238</v>
      </c>
      <c r="F56" s="94"/>
      <c r="G56" s="94"/>
      <c r="H56" s="95">
        <f t="shared" si="9"/>
        <v>11213752678</v>
      </c>
      <c r="I56" s="93">
        <f t="shared" si="11"/>
        <v>0.31202442954184684</v>
      </c>
    </row>
    <row r="57" spans="1:9" x14ac:dyDescent="0.25">
      <c r="A57" s="91">
        <f t="shared" si="6"/>
        <v>43304</v>
      </c>
      <c r="B57" s="92">
        <v>9108871143</v>
      </c>
      <c r="C57" s="93">
        <f t="shared" si="7"/>
        <v>0.40440300468268808</v>
      </c>
      <c r="D57" s="92">
        <v>3143286126</v>
      </c>
      <c r="E57" s="93">
        <f t="shared" si="12"/>
        <v>0.23432075240604186</v>
      </c>
      <c r="F57" s="94"/>
      <c r="G57" s="94"/>
      <c r="H57" s="95">
        <f t="shared" si="9"/>
        <v>12252157269</v>
      </c>
      <c r="I57" s="93">
        <f t="shared" si="11"/>
        <v>0.34091820038236775</v>
      </c>
    </row>
    <row r="58" spans="1:9" x14ac:dyDescent="0.25">
      <c r="A58" s="91">
        <f t="shared" si="6"/>
        <v>43315</v>
      </c>
      <c r="B58" s="92">
        <v>9354497001</v>
      </c>
      <c r="C58" s="93">
        <f t="shared" si="7"/>
        <v>0.41530796024123695</v>
      </c>
      <c r="D58" s="92">
        <v>3186799526</v>
      </c>
      <c r="E58" s="93">
        <f t="shared" si="12"/>
        <v>0.23756452093968158</v>
      </c>
      <c r="F58" s="94"/>
      <c r="G58" s="94"/>
      <c r="H58" s="95">
        <f t="shared" si="9"/>
        <v>12541296527</v>
      </c>
      <c r="I58" s="93">
        <f t="shared" si="11"/>
        <v>0.34896354564957704</v>
      </c>
    </row>
    <row r="59" spans="1:9" hidden="1" x14ac:dyDescent="0.25">
      <c r="A59" s="91">
        <f t="shared" si="6"/>
        <v>42947</v>
      </c>
      <c r="B59" s="92"/>
      <c r="C59" s="93">
        <f t="shared" si="7"/>
        <v>0</v>
      </c>
      <c r="D59" s="92"/>
      <c r="E59" s="93">
        <f>D59/$D$5</f>
        <v>0</v>
      </c>
      <c r="F59" s="94"/>
      <c r="G59" s="94"/>
      <c r="H59" s="95">
        <f t="shared" si="9"/>
        <v>0</v>
      </c>
      <c r="I59" s="93">
        <f t="shared" si="11"/>
        <v>0</v>
      </c>
    </row>
    <row r="60" spans="1:9" hidden="1" x14ac:dyDescent="0.25">
      <c r="A60" s="91">
        <f t="shared" si="6"/>
        <v>42955</v>
      </c>
      <c r="B60" s="92"/>
      <c r="C60" s="93">
        <f t="shared" ref="C60:C78" si="13">B60/$B$5</f>
        <v>0</v>
      </c>
      <c r="D60" s="92"/>
      <c r="E60" s="93">
        <f t="shared" si="12"/>
        <v>0</v>
      </c>
      <c r="F60" s="94"/>
      <c r="G60" s="94"/>
      <c r="H60" s="95">
        <f t="shared" si="9"/>
        <v>0</v>
      </c>
      <c r="I60" s="93">
        <f t="shared" si="11"/>
        <v>0</v>
      </c>
    </row>
    <row r="61" spans="1:9" hidden="1" x14ac:dyDescent="0.25">
      <c r="A61" s="91">
        <f t="shared" si="6"/>
        <v>42961</v>
      </c>
      <c r="B61" s="92"/>
      <c r="C61" s="93">
        <f t="shared" si="13"/>
        <v>0</v>
      </c>
      <c r="D61" s="92"/>
      <c r="E61" s="93">
        <f t="shared" si="12"/>
        <v>0</v>
      </c>
      <c r="F61" s="94"/>
      <c r="G61" s="94"/>
      <c r="H61" s="95">
        <f t="shared" si="9"/>
        <v>0</v>
      </c>
      <c r="I61" s="93">
        <f t="shared" si="11"/>
        <v>0</v>
      </c>
    </row>
    <row r="62" spans="1:9" hidden="1" x14ac:dyDescent="0.25">
      <c r="A62" s="91">
        <f t="shared" si="6"/>
        <v>42975</v>
      </c>
      <c r="B62" s="92"/>
      <c r="C62" s="93">
        <f t="shared" si="13"/>
        <v>0</v>
      </c>
      <c r="D62" s="92"/>
      <c r="E62" s="93">
        <f t="shared" si="12"/>
        <v>0</v>
      </c>
      <c r="F62" s="94"/>
      <c r="G62" s="94">
        <v>8</v>
      </c>
      <c r="H62" s="95">
        <f t="shared" si="9"/>
        <v>0</v>
      </c>
      <c r="I62" s="93">
        <f t="shared" si="11"/>
        <v>0</v>
      </c>
    </row>
    <row r="63" spans="1:9" hidden="1" x14ac:dyDescent="0.25">
      <c r="A63" s="91">
        <v>42982</v>
      </c>
      <c r="B63" s="92"/>
      <c r="C63" s="93">
        <f t="shared" si="13"/>
        <v>0</v>
      </c>
      <c r="D63" s="92"/>
      <c r="E63" s="93">
        <f t="shared" si="12"/>
        <v>0</v>
      </c>
      <c r="F63" s="94"/>
      <c r="G63" s="94">
        <v>65</v>
      </c>
      <c r="H63" s="95">
        <f t="shared" si="9"/>
        <v>0</v>
      </c>
      <c r="I63" s="93">
        <f t="shared" si="11"/>
        <v>0</v>
      </c>
    </row>
    <row r="64" spans="1:9" hidden="1" x14ac:dyDescent="0.25">
      <c r="A64" s="91">
        <v>42989</v>
      </c>
      <c r="B64" s="92"/>
      <c r="C64" s="93">
        <f t="shared" si="13"/>
        <v>0</v>
      </c>
      <c r="D64" s="92"/>
      <c r="E64" s="93">
        <f t="shared" si="12"/>
        <v>0</v>
      </c>
      <c r="F64" s="94"/>
      <c r="G64" s="94"/>
      <c r="H64" s="95">
        <f t="shared" si="9"/>
        <v>0</v>
      </c>
      <c r="I64" s="93">
        <f t="shared" si="11"/>
        <v>0</v>
      </c>
    </row>
    <row r="65" spans="1:9" hidden="1" x14ac:dyDescent="0.25">
      <c r="A65" s="91">
        <v>42996</v>
      </c>
      <c r="B65" s="92"/>
      <c r="C65" s="93">
        <f t="shared" si="13"/>
        <v>0</v>
      </c>
      <c r="D65" s="92"/>
      <c r="E65" s="93">
        <f t="shared" si="12"/>
        <v>0</v>
      </c>
      <c r="F65" s="94"/>
      <c r="G65" s="94"/>
      <c r="H65" s="95">
        <f t="shared" si="9"/>
        <v>0</v>
      </c>
      <c r="I65" s="93">
        <f t="shared" si="11"/>
        <v>0</v>
      </c>
    </row>
    <row r="66" spans="1:9" hidden="1" x14ac:dyDescent="0.25">
      <c r="A66" s="91">
        <v>43003</v>
      </c>
      <c r="B66" s="92"/>
      <c r="C66" s="93">
        <f t="shared" si="13"/>
        <v>0</v>
      </c>
      <c r="D66" s="92"/>
      <c r="E66" s="93">
        <f t="shared" si="12"/>
        <v>0</v>
      </c>
      <c r="F66" s="94"/>
      <c r="G66" s="94"/>
      <c r="H66" s="95">
        <f t="shared" si="9"/>
        <v>0</v>
      </c>
      <c r="I66" s="93">
        <f t="shared" si="11"/>
        <v>0</v>
      </c>
    </row>
    <row r="67" spans="1:9" hidden="1" x14ac:dyDescent="0.25">
      <c r="A67" s="91">
        <v>43010</v>
      </c>
      <c r="B67" s="92"/>
      <c r="C67" s="93">
        <f t="shared" si="13"/>
        <v>0</v>
      </c>
      <c r="D67" s="92"/>
      <c r="E67" s="93">
        <f t="shared" si="12"/>
        <v>0</v>
      </c>
      <c r="F67" s="94"/>
      <c r="G67" s="94">
        <v>23</v>
      </c>
      <c r="H67" s="95">
        <f t="shared" si="9"/>
        <v>0</v>
      </c>
      <c r="I67" s="93">
        <f t="shared" si="11"/>
        <v>0</v>
      </c>
    </row>
    <row r="68" spans="1:9" hidden="1" x14ac:dyDescent="0.25">
      <c r="A68" s="91">
        <v>43025</v>
      </c>
      <c r="B68" s="92"/>
      <c r="C68" s="93">
        <f t="shared" si="13"/>
        <v>0</v>
      </c>
      <c r="D68" s="92"/>
      <c r="E68" s="93">
        <f t="shared" si="12"/>
        <v>0</v>
      </c>
      <c r="F68" s="94"/>
      <c r="G68" s="94"/>
      <c r="H68" s="95">
        <f t="shared" si="9"/>
        <v>0</v>
      </c>
      <c r="I68" s="93">
        <f t="shared" si="11"/>
        <v>0</v>
      </c>
    </row>
    <row r="69" spans="1:9" hidden="1" x14ac:dyDescent="0.25">
      <c r="A69" s="91">
        <v>43031</v>
      </c>
      <c r="B69" s="92"/>
      <c r="C69" s="93">
        <f t="shared" si="13"/>
        <v>0</v>
      </c>
      <c r="D69" s="92"/>
      <c r="E69" s="93">
        <f t="shared" si="12"/>
        <v>0</v>
      </c>
      <c r="F69" s="94"/>
      <c r="G69" s="94"/>
      <c r="H69" s="95">
        <f t="shared" si="9"/>
        <v>0</v>
      </c>
      <c r="I69" s="93">
        <f t="shared" si="11"/>
        <v>0</v>
      </c>
    </row>
    <row r="70" spans="1:9" hidden="1" x14ac:dyDescent="0.25">
      <c r="A70" s="91">
        <v>43038</v>
      </c>
      <c r="B70" s="92"/>
      <c r="C70" s="93">
        <f t="shared" si="13"/>
        <v>0</v>
      </c>
      <c r="D70" s="92"/>
      <c r="E70" s="93">
        <f t="shared" si="12"/>
        <v>0</v>
      </c>
      <c r="F70" s="94"/>
      <c r="G70" s="94"/>
      <c r="H70" s="95">
        <f t="shared" si="9"/>
        <v>0</v>
      </c>
      <c r="I70" s="93">
        <f t="shared" si="11"/>
        <v>0</v>
      </c>
    </row>
    <row r="71" spans="1:9" hidden="1" x14ac:dyDescent="0.25">
      <c r="A71" s="91">
        <v>43046</v>
      </c>
      <c r="B71" s="92"/>
      <c r="C71" s="93">
        <f t="shared" si="13"/>
        <v>0</v>
      </c>
      <c r="D71" s="92"/>
      <c r="E71" s="93">
        <f t="shared" si="12"/>
        <v>0</v>
      </c>
      <c r="F71" s="94"/>
      <c r="G71" s="94" t="s">
        <v>96</v>
      </c>
      <c r="H71" s="95">
        <f t="shared" si="9"/>
        <v>0</v>
      </c>
      <c r="I71" s="93">
        <f t="shared" si="11"/>
        <v>0</v>
      </c>
    </row>
    <row r="72" spans="1:9" hidden="1" x14ac:dyDescent="0.25">
      <c r="A72" s="91">
        <v>43053</v>
      </c>
      <c r="B72" s="92"/>
      <c r="C72" s="93">
        <f t="shared" si="13"/>
        <v>0</v>
      </c>
      <c r="D72" s="94"/>
      <c r="E72" s="93">
        <f t="shared" si="12"/>
        <v>0</v>
      </c>
      <c r="F72" s="94"/>
      <c r="G72" s="94"/>
      <c r="H72" s="95">
        <f t="shared" si="9"/>
        <v>0</v>
      </c>
      <c r="I72" s="93">
        <f t="shared" si="11"/>
        <v>0</v>
      </c>
    </row>
    <row r="73" spans="1:9" hidden="1" x14ac:dyDescent="0.25">
      <c r="A73" s="91">
        <v>43059</v>
      </c>
      <c r="B73" s="92"/>
      <c r="C73" s="93">
        <f t="shared" si="13"/>
        <v>0</v>
      </c>
      <c r="D73" s="94"/>
      <c r="E73" s="93">
        <f t="shared" si="12"/>
        <v>0</v>
      </c>
      <c r="F73" s="94"/>
      <c r="G73" s="94">
        <v>56</v>
      </c>
      <c r="H73" s="95">
        <f t="shared" si="9"/>
        <v>0</v>
      </c>
      <c r="I73" s="93">
        <f t="shared" si="11"/>
        <v>0</v>
      </c>
    </row>
    <row r="74" spans="1:9" x14ac:dyDescent="0.25">
      <c r="A74" s="91">
        <v>43066</v>
      </c>
      <c r="B74" s="92">
        <v>15262619530</v>
      </c>
      <c r="C74" s="93">
        <f t="shared" si="13"/>
        <v>0.67760857524084495</v>
      </c>
      <c r="D74" s="92">
        <v>7175844515</v>
      </c>
      <c r="E74" s="93">
        <f t="shared" si="12"/>
        <v>0.5349335754054636</v>
      </c>
      <c r="F74" s="94"/>
      <c r="G74" s="94"/>
      <c r="H74" s="95">
        <f t="shared" si="9"/>
        <v>22438464045</v>
      </c>
      <c r="I74" s="93">
        <f t="shared" si="11"/>
        <v>0.62435378632633387</v>
      </c>
    </row>
    <row r="75" spans="1:9" x14ac:dyDescent="0.25">
      <c r="A75" s="91">
        <v>43073</v>
      </c>
      <c r="B75" s="92"/>
      <c r="C75" s="93">
        <f t="shared" si="13"/>
        <v>0</v>
      </c>
      <c r="D75" s="94"/>
      <c r="E75" s="93">
        <f t="shared" si="12"/>
        <v>0</v>
      </c>
      <c r="F75" s="94"/>
      <c r="G75" s="96">
        <v>0.65</v>
      </c>
      <c r="H75" s="95">
        <f t="shared" si="9"/>
        <v>0</v>
      </c>
      <c r="I75" s="93">
        <f t="shared" si="11"/>
        <v>0</v>
      </c>
    </row>
    <row r="76" spans="1:9" x14ac:dyDescent="0.25">
      <c r="A76" s="91">
        <v>43080</v>
      </c>
      <c r="B76" s="92"/>
      <c r="C76" s="93">
        <f t="shared" si="13"/>
        <v>0</v>
      </c>
      <c r="D76" s="94"/>
      <c r="E76" s="93">
        <f t="shared" si="12"/>
        <v>0</v>
      </c>
      <c r="F76" s="94"/>
      <c r="G76" s="94"/>
      <c r="H76" s="95">
        <f t="shared" si="9"/>
        <v>0</v>
      </c>
      <c r="I76" s="93">
        <f t="shared" si="11"/>
        <v>0</v>
      </c>
    </row>
    <row r="77" spans="1:9" x14ac:dyDescent="0.25">
      <c r="A77" s="91">
        <v>43087</v>
      </c>
      <c r="B77" s="92"/>
      <c r="C77" s="93">
        <f t="shared" si="13"/>
        <v>0</v>
      </c>
      <c r="D77" s="94"/>
      <c r="E77" s="93">
        <f t="shared" si="12"/>
        <v>0</v>
      </c>
      <c r="F77" s="94"/>
      <c r="G77" s="94"/>
      <c r="H77" s="95">
        <f t="shared" si="9"/>
        <v>0</v>
      </c>
      <c r="I77" s="93">
        <f t="shared" si="11"/>
        <v>0</v>
      </c>
    </row>
    <row r="78" spans="1:9" x14ac:dyDescent="0.25">
      <c r="A78" s="91">
        <v>43095</v>
      </c>
      <c r="B78" s="92"/>
      <c r="C78" s="93">
        <f t="shared" si="13"/>
        <v>0</v>
      </c>
      <c r="D78" s="94"/>
      <c r="E78" s="93">
        <f t="shared" si="12"/>
        <v>0</v>
      </c>
      <c r="F78" s="94"/>
      <c r="G78" s="94"/>
      <c r="H78" s="95">
        <f t="shared" si="9"/>
        <v>0</v>
      </c>
      <c r="I78" s="93">
        <f t="shared" si="11"/>
        <v>0</v>
      </c>
    </row>
    <row r="79" spans="1:9" x14ac:dyDescent="0.25">
      <c r="B79" s="35">
        <f>MAX(B47:B78)</f>
        <v>15262619530</v>
      </c>
      <c r="D79" s="35">
        <f>MAX(D47:D78)</f>
        <v>7175844515</v>
      </c>
      <c r="E79" s="35">
        <f>MAX(E47:E78)</f>
        <v>0.5349335754054636</v>
      </c>
      <c r="H79" s="39">
        <f>MAX(H47:H78)</f>
        <v>22438464045</v>
      </c>
      <c r="I79" s="41">
        <f>H79/H5</f>
        <v>0.62435378632633387</v>
      </c>
    </row>
    <row r="80" spans="1:9" x14ac:dyDescent="0.25">
      <c r="I80" s="41"/>
    </row>
    <row r="81" spans="5:9" x14ac:dyDescent="0.25">
      <c r="I81" s="41"/>
    </row>
    <row r="82" spans="5:9" x14ac:dyDescent="0.25">
      <c r="E82" s="32"/>
      <c r="G82" s="42">
        <f>LOOKUP(9.9E+307,G58:G79)</f>
        <v>0.65</v>
      </c>
      <c r="I82" s="41"/>
    </row>
    <row r="83" spans="5:9" x14ac:dyDescent="0.25">
      <c r="I83" s="41"/>
    </row>
    <row r="84" spans="5:9" x14ac:dyDescent="0.25">
      <c r="I84" s="41"/>
    </row>
    <row r="85" spans="5:9" x14ac:dyDescent="0.25">
      <c r="I85" s="41"/>
    </row>
    <row r="86" spans="5:9" x14ac:dyDescent="0.25">
      <c r="I86" s="41"/>
    </row>
    <row r="87" spans="5:9" x14ac:dyDescent="0.25">
      <c r="I87" s="41"/>
    </row>
    <row r="88" spans="5:9" x14ac:dyDescent="0.25">
      <c r="I88" s="41"/>
    </row>
    <row r="89" spans="5:9" x14ac:dyDescent="0.25">
      <c r="I89" s="41"/>
    </row>
    <row r="90" spans="5:9" x14ac:dyDescent="0.25">
      <c r="I90" s="41"/>
    </row>
    <row r="91" spans="5:9" x14ac:dyDescent="0.25">
      <c r="I91" s="41"/>
    </row>
  </sheetData>
  <sheetProtection selectLockedCells="1"/>
  <mergeCells count="2">
    <mergeCell ref="A2:I2"/>
    <mergeCell ref="A43:I43"/>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BM73"/>
  <sheetViews>
    <sheetView zoomScale="90" zoomScaleNormal="90" workbookViewId="0"/>
  </sheetViews>
  <sheetFormatPr baseColWidth="10" defaultColWidth="11.42578125" defaultRowHeight="15" zeroHeight="1" x14ac:dyDescent="0.25"/>
  <cols>
    <col min="1" max="1" width="11.42578125" style="102" customWidth="1"/>
    <col min="2" max="39" width="4.5703125" style="102" customWidth="1"/>
    <col min="40" max="65" width="11.42578125" style="263"/>
    <col min="66" max="73" width="11.42578125" style="102"/>
    <col min="74" max="124" width="4.5703125" style="102" customWidth="1"/>
    <col min="125" max="16384" width="11.42578125" style="102"/>
  </cols>
  <sheetData>
    <row r="1" spans="1:39" x14ac:dyDescent="0.25">
      <c r="A1" s="263"/>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row>
    <row r="2" spans="1:39" x14ac:dyDescent="0.25">
      <c r="A2" s="263"/>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row>
    <row r="3" spans="1:39" x14ac:dyDescent="0.25">
      <c r="A3" s="263"/>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3"/>
      <c r="AM3" s="263"/>
    </row>
    <row r="4" spans="1:39" x14ac:dyDescent="0.25">
      <c r="A4" s="263"/>
      <c r="B4" s="263"/>
      <c r="C4" s="263"/>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263"/>
      <c r="AI4" s="263"/>
      <c r="AJ4" s="263"/>
      <c r="AK4" s="263"/>
      <c r="AL4" s="263"/>
      <c r="AM4" s="263"/>
    </row>
    <row r="5" spans="1:39"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row>
    <row r="6" spans="1:39" x14ac:dyDescent="0.25">
      <c r="A6" s="263"/>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3"/>
      <c r="AL6" s="263"/>
      <c r="AM6" s="263"/>
    </row>
    <row r="7" spans="1:39" x14ac:dyDescent="0.25">
      <c r="A7" s="263"/>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63"/>
      <c r="AL7" s="263"/>
      <c r="AM7" s="263"/>
    </row>
    <row r="8" spans="1:39" x14ac:dyDescent="0.25">
      <c r="A8" s="263"/>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3"/>
    </row>
    <row r="9" spans="1:39" x14ac:dyDescent="0.25">
      <c r="A9" s="263"/>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3"/>
    </row>
    <row r="10" spans="1:39" x14ac:dyDescent="0.25">
      <c r="A10" s="263"/>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263"/>
      <c r="AL10" s="263"/>
      <c r="AM10" s="263"/>
    </row>
    <row r="11" spans="1:39" x14ac:dyDescent="0.25">
      <c r="A11" s="263"/>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263"/>
      <c r="AL11" s="263"/>
      <c r="AM11" s="263"/>
    </row>
    <row r="12" spans="1:39" x14ac:dyDescent="0.25">
      <c r="A12" s="263"/>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263"/>
      <c r="AL12" s="263"/>
      <c r="AM12" s="263"/>
    </row>
    <row r="13" spans="1:39" x14ac:dyDescent="0.25">
      <c r="A13" s="263"/>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263"/>
      <c r="AL13" s="263"/>
      <c r="AM13" s="263"/>
    </row>
    <row r="14" spans="1:39" x14ac:dyDescent="0.25">
      <c r="A14" s="263"/>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263"/>
      <c r="AL14" s="263"/>
      <c r="AM14" s="263"/>
    </row>
    <row r="15" spans="1:39" x14ac:dyDescent="0.25">
      <c r="A15" s="263"/>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263"/>
      <c r="AL15" s="263"/>
      <c r="AM15" s="263"/>
    </row>
    <row r="16" spans="1:39" x14ac:dyDescent="0.25">
      <c r="A16" s="263"/>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row>
    <row r="17" spans="1:39" x14ac:dyDescent="0.25">
      <c r="A17" s="263"/>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63"/>
      <c r="AL17" s="263"/>
      <c r="AM17" s="263"/>
    </row>
    <row r="18" spans="1:39" x14ac:dyDescent="0.25">
      <c r="A18" s="263"/>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row>
    <row r="19" spans="1:39" x14ac:dyDescent="0.25">
      <c r="A19" s="263"/>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c r="AL19" s="263"/>
      <c r="AM19" s="263"/>
    </row>
    <row r="20" spans="1:39" x14ac:dyDescent="0.25">
      <c r="A20" s="263"/>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row>
    <row r="21" spans="1:39" x14ac:dyDescent="0.25">
      <c r="A21" s="263"/>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s="263"/>
      <c r="AG21" s="263"/>
      <c r="AH21" s="263"/>
      <c r="AI21" s="263"/>
      <c r="AJ21" s="263"/>
      <c r="AK21" s="263"/>
      <c r="AL21" s="263"/>
      <c r="AM21" s="263"/>
    </row>
    <row r="22" spans="1:39" x14ac:dyDescent="0.25">
      <c r="A22" s="263"/>
      <c r="B22" s="263"/>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3"/>
      <c r="AL22" s="263"/>
      <c r="AM22" s="263"/>
    </row>
    <row r="23" spans="1:39" x14ac:dyDescent="0.25">
      <c r="A23" s="263"/>
      <c r="B23" s="263"/>
      <c r="C23" s="263"/>
      <c r="D23" s="263"/>
      <c r="E23" s="263"/>
      <c r="F23" s="263"/>
      <c r="G23" s="263"/>
      <c r="H23" s="263"/>
      <c r="I23" s="263"/>
      <c r="J23" s="263"/>
      <c r="K23" s="263"/>
      <c r="L23" s="263"/>
      <c r="M23" s="263"/>
      <c r="N23" s="263"/>
      <c r="O23" s="263"/>
      <c r="P23" s="263"/>
      <c r="Q23" s="263"/>
      <c r="R23" s="263"/>
      <c r="S23" s="263"/>
      <c r="T23" s="263"/>
      <c r="U23" s="263"/>
      <c r="V23" s="263"/>
      <c r="W23" s="263"/>
      <c r="X23" s="263"/>
      <c r="Y23" s="263"/>
      <c r="Z23" s="263"/>
      <c r="AA23" s="263"/>
      <c r="AB23" s="263"/>
      <c r="AC23" s="263"/>
      <c r="AD23" s="263"/>
      <c r="AE23" s="263"/>
      <c r="AF23" s="263"/>
      <c r="AG23" s="263"/>
      <c r="AH23" s="263"/>
      <c r="AI23" s="263"/>
      <c r="AJ23" s="263"/>
      <c r="AK23" s="263"/>
      <c r="AL23" s="263"/>
      <c r="AM23" s="263"/>
    </row>
    <row r="24" spans="1:39" x14ac:dyDescent="0.25">
      <c r="A24" s="263"/>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row>
    <row r="25" spans="1:39" x14ac:dyDescent="0.25">
      <c r="A25" s="263"/>
      <c r="B25" s="263"/>
      <c r="C25" s="263"/>
      <c r="D25" s="263"/>
      <c r="E25" s="263"/>
      <c r="F25" s="263"/>
      <c r="G25" s="263"/>
      <c r="H25" s="263"/>
      <c r="I25" s="263"/>
      <c r="J25" s="263"/>
      <c r="K25" s="263"/>
      <c r="L25" s="263"/>
      <c r="M25" s="263"/>
      <c r="N25" s="263"/>
      <c r="O25" s="263"/>
      <c r="P25" s="263"/>
      <c r="Q25" s="263"/>
      <c r="R25" s="263"/>
      <c r="S25" s="263"/>
      <c r="T25" s="263"/>
      <c r="U25" s="263"/>
      <c r="V25" s="263"/>
      <c r="W25" s="263"/>
      <c r="X25" s="263"/>
      <c r="Y25" s="263"/>
      <c r="Z25" s="263"/>
      <c r="AA25" s="263"/>
      <c r="AB25" s="263"/>
      <c r="AC25" s="263"/>
      <c r="AD25" s="263"/>
      <c r="AE25" s="263"/>
      <c r="AF25" s="263"/>
      <c r="AG25" s="263"/>
      <c r="AH25" s="263"/>
      <c r="AI25" s="263"/>
      <c r="AJ25" s="263"/>
      <c r="AK25" s="263"/>
      <c r="AL25" s="263"/>
      <c r="AM25" s="263"/>
    </row>
    <row r="26" spans="1:39" x14ac:dyDescent="0.25">
      <c r="A26" s="263"/>
      <c r="B26" s="263"/>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c r="AD26" s="263"/>
      <c r="AE26" s="263"/>
      <c r="AF26" s="263"/>
      <c r="AG26" s="263"/>
      <c r="AH26" s="263"/>
      <c r="AI26" s="263"/>
      <c r="AJ26" s="263"/>
      <c r="AK26" s="263"/>
      <c r="AL26" s="263"/>
      <c r="AM26" s="263"/>
    </row>
    <row r="27" spans="1:39" x14ac:dyDescent="0.25">
      <c r="A27" s="263"/>
      <c r="B27" s="263"/>
      <c r="C27" s="263"/>
      <c r="D27" s="263"/>
      <c r="E27" s="263"/>
      <c r="F27" s="263"/>
      <c r="G27" s="263"/>
      <c r="H27" s="263"/>
      <c r="I27" s="263"/>
      <c r="J27" s="263"/>
      <c r="K27" s="263"/>
      <c r="L27" s="263"/>
      <c r="M27" s="263"/>
      <c r="N27" s="263"/>
      <c r="O27" s="263"/>
      <c r="P27" s="263"/>
      <c r="Q27" s="263"/>
      <c r="R27" s="263"/>
      <c r="S27" s="263"/>
      <c r="T27" s="263"/>
      <c r="U27" s="263"/>
      <c r="V27" s="263"/>
      <c r="W27" s="263"/>
      <c r="X27" s="263"/>
      <c r="Y27" s="263"/>
      <c r="Z27" s="263"/>
      <c r="AA27" s="263"/>
      <c r="AB27" s="263"/>
      <c r="AC27" s="263"/>
      <c r="AD27" s="263"/>
      <c r="AE27" s="263"/>
      <c r="AF27" s="263"/>
      <c r="AG27" s="263"/>
      <c r="AH27" s="263"/>
      <c r="AI27" s="263"/>
      <c r="AJ27" s="263"/>
      <c r="AK27" s="263"/>
      <c r="AL27" s="263"/>
      <c r="AM27" s="263"/>
    </row>
    <row r="28" spans="1:39" x14ac:dyDescent="0.25">
      <c r="A28" s="263"/>
      <c r="B28" s="263"/>
      <c r="C28" s="263"/>
      <c r="D28" s="263"/>
      <c r="E28" s="263"/>
      <c r="F28" s="263"/>
      <c r="G28" s="263"/>
      <c r="H28" s="263"/>
      <c r="I28" s="263"/>
      <c r="J28" s="263"/>
      <c r="K28" s="263"/>
      <c r="L28" s="263"/>
      <c r="M28" s="263"/>
      <c r="N28" s="263"/>
      <c r="O28" s="263"/>
      <c r="P28" s="263"/>
      <c r="Q28" s="263"/>
      <c r="R28" s="263"/>
      <c r="S28" s="263"/>
      <c r="T28" s="263"/>
      <c r="U28" s="263"/>
      <c r="V28" s="263"/>
      <c r="W28" s="263"/>
      <c r="X28" s="263"/>
      <c r="Y28" s="263"/>
      <c r="Z28" s="263"/>
      <c r="AA28" s="263"/>
      <c r="AB28" s="263"/>
      <c r="AC28" s="263"/>
      <c r="AD28" s="263"/>
      <c r="AE28" s="263"/>
      <c r="AF28" s="263"/>
      <c r="AG28" s="263"/>
      <c r="AH28" s="263"/>
      <c r="AI28" s="263"/>
      <c r="AJ28" s="263"/>
      <c r="AK28" s="263"/>
      <c r="AL28" s="263"/>
      <c r="AM28" s="263"/>
    </row>
    <row r="29" spans="1:39" x14ac:dyDescent="0.25">
      <c r="A29" s="263"/>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3"/>
      <c r="AL29" s="263"/>
      <c r="AM29" s="263"/>
    </row>
    <row r="30" spans="1:39" x14ac:dyDescent="0.25">
      <c r="A30" s="263"/>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63"/>
      <c r="AL30" s="263"/>
      <c r="AM30" s="263"/>
    </row>
    <row r="31" spans="1:39" x14ac:dyDescent="0.25">
      <c r="A31" s="263"/>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63"/>
      <c r="AL31" s="263"/>
      <c r="AM31" s="263"/>
    </row>
    <row r="32" spans="1:39" x14ac:dyDescent="0.25">
      <c r="A32" s="263"/>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263"/>
      <c r="AL32" s="263"/>
      <c r="AM32" s="263"/>
    </row>
    <row r="33" spans="1:39" x14ac:dyDescent="0.25">
      <c r="A33" s="263"/>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263"/>
      <c r="AL33" s="263"/>
      <c r="AM33" s="263"/>
    </row>
    <row r="34" spans="1:39" x14ac:dyDescent="0.25">
      <c r="A34" s="263"/>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263"/>
      <c r="AL34" s="263"/>
      <c r="AM34" s="263"/>
    </row>
    <row r="35" spans="1:39" x14ac:dyDescent="0.25">
      <c r="A35" s="263"/>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263"/>
      <c r="AL35" s="263"/>
      <c r="AM35" s="263"/>
    </row>
    <row r="36" spans="1:39" x14ac:dyDescent="0.25">
      <c r="A36" s="263"/>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263"/>
      <c r="AL36" s="263"/>
      <c r="AM36" s="263"/>
    </row>
    <row r="37" spans="1:39" x14ac:dyDescent="0.25">
      <c r="A37" s="263"/>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263"/>
      <c r="AL37" s="263"/>
      <c r="AM37" s="263"/>
    </row>
    <row r="38" spans="1:39" x14ac:dyDescent="0.25">
      <c r="A38" s="263"/>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263"/>
      <c r="AL38" s="263"/>
      <c r="AM38" s="263"/>
    </row>
    <row r="39" spans="1:39" x14ac:dyDescent="0.25">
      <c r="A39" s="263"/>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263"/>
      <c r="AL39" s="263"/>
      <c r="AM39" s="263"/>
    </row>
    <row r="40" spans="1:39" x14ac:dyDescent="0.25">
      <c r="A40" s="263"/>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263"/>
      <c r="AL40" s="263"/>
      <c r="AM40" s="263"/>
    </row>
    <row r="41" spans="1:39" x14ac:dyDescent="0.25">
      <c r="A41" s="263"/>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263"/>
      <c r="AL41" s="263"/>
      <c r="AM41" s="263"/>
    </row>
    <row r="42" spans="1:39" x14ac:dyDescent="0.25">
      <c r="A42" s="263"/>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row>
    <row r="43" spans="1:39" x14ac:dyDescent="0.25">
      <c r="A43" s="263"/>
      <c r="B43" s="263"/>
      <c r="C43" s="263"/>
      <c r="D43" s="263"/>
      <c r="E43" s="263"/>
      <c r="F43" s="263"/>
      <c r="G43" s="263"/>
      <c r="H43" s="263"/>
      <c r="I43" s="263"/>
      <c r="J43" s="263"/>
      <c r="K43" s="263"/>
      <c r="L43" s="263"/>
      <c r="M43" s="263"/>
      <c r="N43" s="263"/>
      <c r="O43" s="263"/>
      <c r="P43" s="263"/>
      <c r="Q43" s="263"/>
      <c r="R43" s="263"/>
      <c r="S43" s="263"/>
      <c r="T43" s="263"/>
      <c r="U43" s="263"/>
      <c r="V43" s="263"/>
      <c r="W43" s="263"/>
      <c r="X43" s="263"/>
      <c r="Y43" s="263"/>
      <c r="Z43" s="263"/>
      <c r="AA43" s="263"/>
      <c r="AB43" s="263"/>
      <c r="AC43" s="263"/>
      <c r="AD43" s="263"/>
      <c r="AE43" s="263"/>
      <c r="AF43" s="263"/>
      <c r="AG43" s="263"/>
      <c r="AH43" s="263"/>
      <c r="AI43" s="263"/>
      <c r="AJ43" s="263"/>
      <c r="AK43" s="263"/>
      <c r="AL43" s="263"/>
      <c r="AM43" s="263"/>
    </row>
    <row r="44" spans="1:39" x14ac:dyDescent="0.25">
      <c r="A44" s="263"/>
      <c r="B44" s="263"/>
      <c r="C44" s="263"/>
      <c r="D44" s="263"/>
      <c r="E44" s="263"/>
      <c r="F44" s="263"/>
      <c r="G44" s="263"/>
      <c r="H44" s="263"/>
      <c r="I44" s="263"/>
      <c r="J44" s="263"/>
      <c r="K44" s="263"/>
      <c r="L44" s="263"/>
      <c r="M44" s="263"/>
      <c r="N44" s="263"/>
      <c r="O44" s="263"/>
      <c r="P44" s="263"/>
      <c r="Q44" s="263"/>
      <c r="R44" s="263"/>
      <c r="S44" s="263"/>
      <c r="T44" s="263"/>
      <c r="U44" s="263"/>
      <c r="V44" s="263"/>
      <c r="W44" s="263"/>
      <c r="X44" s="263"/>
      <c r="Y44" s="263"/>
      <c r="Z44" s="263"/>
      <c r="AA44" s="263"/>
      <c r="AB44" s="263"/>
      <c r="AC44" s="263"/>
      <c r="AD44" s="263"/>
      <c r="AE44" s="263"/>
      <c r="AF44" s="263"/>
      <c r="AG44" s="263"/>
      <c r="AH44" s="263"/>
      <c r="AI44" s="263"/>
      <c r="AJ44" s="263"/>
      <c r="AK44" s="263"/>
      <c r="AL44" s="263"/>
      <c r="AM44" s="263"/>
    </row>
    <row r="45" spans="1:39" x14ac:dyDescent="0.25">
      <c r="A45" s="263"/>
      <c r="B45" s="263"/>
      <c r="C45" s="263"/>
      <c r="D45" s="263"/>
      <c r="E45" s="263"/>
      <c r="F45" s="263"/>
      <c r="G45" s="263"/>
      <c r="H45" s="263"/>
      <c r="I45" s="263"/>
      <c r="J45" s="263"/>
      <c r="K45" s="263"/>
      <c r="L45" s="263"/>
      <c r="M45" s="263"/>
      <c r="N45" s="263"/>
      <c r="O45" s="263"/>
      <c r="P45" s="263"/>
      <c r="Q45" s="263"/>
      <c r="R45" s="263"/>
      <c r="S45" s="263"/>
      <c r="T45" s="263"/>
      <c r="U45" s="263"/>
      <c r="V45" s="263"/>
      <c r="W45" s="263"/>
      <c r="X45" s="263"/>
      <c r="Y45" s="263"/>
      <c r="Z45" s="263"/>
      <c r="AA45" s="263"/>
      <c r="AB45" s="263"/>
      <c r="AC45" s="263"/>
      <c r="AD45" s="263"/>
      <c r="AE45" s="263"/>
      <c r="AF45" s="263"/>
      <c r="AG45" s="263"/>
      <c r="AH45" s="263"/>
      <c r="AI45" s="263"/>
      <c r="AJ45" s="263"/>
      <c r="AK45" s="263"/>
      <c r="AL45" s="263"/>
      <c r="AM45" s="263"/>
    </row>
    <row r="46" spans="1:39" x14ac:dyDescent="0.25">
      <c r="A46" s="263"/>
      <c r="B46" s="263"/>
      <c r="C46" s="263"/>
      <c r="D46" s="263"/>
      <c r="E46" s="263"/>
      <c r="F46" s="263"/>
      <c r="G46" s="263"/>
      <c r="H46" s="263"/>
      <c r="I46" s="263"/>
      <c r="J46" s="263"/>
      <c r="K46" s="263"/>
      <c r="L46" s="263"/>
      <c r="M46" s="263"/>
      <c r="N46" s="263"/>
      <c r="O46" s="263"/>
      <c r="P46" s="263"/>
      <c r="Q46" s="263"/>
      <c r="R46" s="263"/>
      <c r="S46" s="263"/>
      <c r="T46" s="263"/>
      <c r="U46" s="263"/>
      <c r="V46" s="263"/>
      <c r="W46" s="263"/>
      <c r="X46" s="263"/>
      <c r="Y46" s="263"/>
      <c r="Z46" s="263"/>
      <c r="AA46" s="263"/>
      <c r="AB46" s="263"/>
      <c r="AC46" s="263"/>
      <c r="AD46" s="263"/>
      <c r="AE46" s="263"/>
      <c r="AF46" s="263"/>
      <c r="AG46" s="263"/>
      <c r="AH46" s="263"/>
      <c r="AI46" s="263"/>
      <c r="AJ46" s="263"/>
      <c r="AK46" s="263"/>
      <c r="AL46" s="263"/>
      <c r="AM46" s="263"/>
    </row>
    <row r="47" spans="1:39" x14ac:dyDescent="0.25">
      <c r="A47" s="263"/>
      <c r="B47" s="263"/>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c r="AA47" s="263"/>
      <c r="AB47" s="263"/>
      <c r="AC47" s="263"/>
      <c r="AD47" s="263"/>
      <c r="AE47" s="263"/>
      <c r="AF47" s="263"/>
      <c r="AG47" s="263"/>
      <c r="AH47" s="263"/>
      <c r="AI47" s="263"/>
      <c r="AJ47" s="263"/>
      <c r="AK47" s="263"/>
      <c r="AL47" s="263"/>
      <c r="AM47" s="263"/>
    </row>
    <row r="48" spans="1:39" x14ac:dyDescent="0.25">
      <c r="A48" s="263"/>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263"/>
      <c r="AL48" s="263"/>
      <c r="AM48" s="263"/>
    </row>
    <row r="49" spans="1:39" x14ac:dyDescent="0.25">
      <c r="A49" s="264"/>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64"/>
      <c r="AE49" s="264"/>
      <c r="AF49" s="264"/>
      <c r="AG49" s="264"/>
      <c r="AH49" s="264"/>
      <c r="AI49" s="264"/>
      <c r="AJ49" s="264"/>
      <c r="AK49" s="264"/>
      <c r="AL49" s="264"/>
      <c r="AM49" s="264"/>
    </row>
    <row r="50" spans="1:39" hidden="1" x14ac:dyDescent="0.25"/>
    <row r="51" spans="1:39" hidden="1" x14ac:dyDescent="0.25"/>
    <row r="52" spans="1:39" hidden="1" x14ac:dyDescent="0.25"/>
    <row r="53" spans="1:39" hidden="1" x14ac:dyDescent="0.25"/>
    <row r="54" spans="1:39" hidden="1" x14ac:dyDescent="0.25"/>
    <row r="55" spans="1:39" hidden="1" x14ac:dyDescent="0.25"/>
    <row r="56" spans="1:39" hidden="1" x14ac:dyDescent="0.25"/>
    <row r="57" spans="1:39" hidden="1" x14ac:dyDescent="0.25"/>
    <row r="58" spans="1:39" hidden="1" x14ac:dyDescent="0.25"/>
    <row r="59" spans="1:39" hidden="1" x14ac:dyDescent="0.25"/>
    <row r="60" spans="1:39" hidden="1" x14ac:dyDescent="0.25"/>
    <row r="61" spans="1:39" hidden="1" x14ac:dyDescent="0.25"/>
    <row r="62" spans="1:39" hidden="1" x14ac:dyDescent="0.25"/>
    <row r="63" spans="1:39" hidden="1" x14ac:dyDescent="0.25"/>
    <row r="64" spans="1:39" hidden="1" x14ac:dyDescent="0.25"/>
    <row r="65" hidden="1" x14ac:dyDescent="0.25"/>
    <row r="66" hidden="1" x14ac:dyDescent="0.25"/>
    <row r="67" hidden="1" x14ac:dyDescent="0.25"/>
    <row r="68" hidden="1" x14ac:dyDescent="0.25"/>
    <row r="69" hidden="1" x14ac:dyDescent="0.25"/>
    <row r="70" hidden="1" x14ac:dyDescent="0.25"/>
    <row r="71" x14ac:dyDescent="0.25"/>
    <row r="72" x14ac:dyDescent="0.25"/>
    <row r="73" x14ac:dyDescent="0.25"/>
  </sheetData>
  <sheetProtection algorithmName="SHA-512" hashValue="2k8wwviQ6ys/gwjdlBkWLBLCN8+xKw2LjE7ak1LjsSGI6yCA6HjmB+Q/oHgDYDIzN0s1WVYGKeQxT/ATmIXScw==" saltValue="QeHR01tsH7R11LCFZR4LFQ==" spinCount="100000" sheet="1" objects="1" scenarios="1"/>
  <pageMargins left="0.7" right="0.7" top="0.75" bottom="0.75" header="0.3" footer="0.3"/>
  <pageSetup paperSize="9"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Z73"/>
  <sheetViews>
    <sheetView zoomScale="80" zoomScaleNormal="80" workbookViewId="0">
      <pane xSplit="52" ySplit="44" topLeftCell="BA1048576" activePane="bottomRight" state="frozen"/>
      <selection pane="topRight" activeCell="BA1" sqref="BA1"/>
      <selection pane="bottomLeft" activeCell="A45" sqref="A45"/>
      <selection pane="bottomRight"/>
    </sheetView>
  </sheetViews>
  <sheetFormatPr baseColWidth="10" defaultColWidth="0" defaultRowHeight="15" customHeight="1" zeroHeight="1" x14ac:dyDescent="0.25"/>
  <cols>
    <col min="1" max="1" width="96.5703125" style="265" customWidth="1"/>
    <col min="2" max="35" width="4.5703125" style="102" customWidth="1"/>
    <col min="36" max="72" width="4.5703125" style="265" customWidth="1"/>
    <col min="73" max="89" width="4.5703125" style="263" customWidth="1"/>
    <col min="90" max="123" width="4.5703125" style="102" customWidth="1"/>
    <col min="124" max="16380" width="11.42578125" style="102" hidden="1"/>
    <col min="16381" max="16381" width="3.5703125" style="102" customWidth="1"/>
    <col min="16382" max="16382" width="4.7109375" style="102" customWidth="1"/>
    <col min="16383" max="16384" width="15.5703125" style="102" customWidth="1"/>
  </cols>
  <sheetData>
    <row r="1" spans="2:35" x14ac:dyDescent="0.25">
      <c r="B1" s="265"/>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row>
    <row r="2" spans="2:35" x14ac:dyDescent="0.25">
      <c r="B2" s="265"/>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s="265"/>
      <c r="AG2" s="265"/>
      <c r="AH2" s="265"/>
      <c r="AI2" s="265"/>
    </row>
    <row r="3" spans="2:35" x14ac:dyDescent="0.25">
      <c r="B3" s="265"/>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s="265"/>
      <c r="AG3" s="265"/>
      <c r="AH3" s="265"/>
      <c r="AI3" s="265"/>
    </row>
    <row r="4" spans="2:35" x14ac:dyDescent="0.2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D4" s="265"/>
      <c r="AE4" s="265"/>
      <c r="AF4" s="265"/>
      <c r="AG4" s="265"/>
      <c r="AH4" s="265"/>
      <c r="AI4" s="265"/>
    </row>
    <row r="5" spans="2:35" ht="15.75" customHeight="1" x14ac:dyDescent="0.25">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row>
    <row r="6" spans="2:35" ht="15.75" customHeight="1" x14ac:dyDescent="0.25">
      <c r="B6" s="265"/>
      <c r="C6" s="265"/>
      <c r="D6" s="265"/>
      <c r="E6" s="265"/>
      <c r="F6" s="265"/>
      <c r="G6" s="265"/>
      <c r="H6" s="265"/>
      <c r="I6" s="265"/>
      <c r="J6" s="265"/>
      <c r="K6" s="265"/>
      <c r="L6" s="265"/>
      <c r="M6" s="265"/>
      <c r="N6" s="265"/>
      <c r="O6" s="265"/>
      <c r="P6" s="265"/>
      <c r="Q6" s="265"/>
      <c r="R6" s="265"/>
      <c r="S6" s="265"/>
      <c r="T6" s="265"/>
      <c r="U6" s="265"/>
      <c r="V6" s="265"/>
      <c r="W6" s="265"/>
      <c r="X6" s="265"/>
      <c r="Y6" s="265"/>
      <c r="Z6" s="265"/>
      <c r="AA6" s="265"/>
      <c r="AB6" s="265"/>
      <c r="AC6" s="265"/>
      <c r="AD6" s="265"/>
      <c r="AE6" s="265"/>
      <c r="AF6" s="265"/>
      <c r="AG6" s="265"/>
      <c r="AH6" s="265"/>
      <c r="AI6" s="265"/>
    </row>
    <row r="7" spans="2:35" ht="15.75" customHeight="1" x14ac:dyDescent="0.25">
      <c r="B7" s="265"/>
      <c r="C7" s="265"/>
      <c r="D7" s="265"/>
      <c r="E7" s="265"/>
      <c r="F7" s="265"/>
      <c r="G7" s="265"/>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G7" s="265"/>
      <c r="AH7" s="265"/>
      <c r="AI7" s="265"/>
    </row>
    <row r="8" spans="2:35" x14ac:dyDescent="0.25">
      <c r="B8" s="265"/>
      <c r="C8" s="265"/>
      <c r="D8" s="265"/>
      <c r="E8" s="265"/>
      <c r="F8" s="265"/>
      <c r="G8" s="265"/>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G8" s="265"/>
      <c r="AH8" s="265"/>
      <c r="AI8" s="265"/>
    </row>
    <row r="9" spans="2:35" x14ac:dyDescent="0.25">
      <c r="B9" s="265"/>
      <c r="C9" s="266"/>
      <c r="D9" s="266"/>
      <c r="E9" s="265"/>
      <c r="F9" s="265"/>
      <c r="G9" s="265"/>
      <c r="H9" s="265"/>
      <c r="I9" s="266"/>
      <c r="J9" s="265"/>
      <c r="K9" s="265"/>
      <c r="L9" s="265"/>
      <c r="M9" s="266"/>
      <c r="N9" s="265"/>
      <c r="O9" s="265"/>
      <c r="P9" s="265"/>
      <c r="Q9" s="265"/>
      <c r="R9" s="265"/>
      <c r="S9" s="265"/>
      <c r="T9" s="265"/>
      <c r="U9" s="265"/>
      <c r="V9" s="265"/>
      <c r="W9" s="265"/>
      <c r="X9" s="265"/>
      <c r="Y9" s="265"/>
      <c r="Z9" s="265"/>
      <c r="AA9" s="265"/>
      <c r="AB9" s="265"/>
      <c r="AC9" s="265"/>
      <c r="AD9" s="265"/>
      <c r="AE9" s="265"/>
      <c r="AF9" s="265"/>
      <c r="AG9" s="265"/>
      <c r="AH9" s="265"/>
      <c r="AI9" s="265"/>
    </row>
    <row r="10" spans="2:35" x14ac:dyDescent="0.25">
      <c r="B10" s="265"/>
      <c r="C10" s="265"/>
      <c r="D10" s="265"/>
      <c r="E10" s="265"/>
      <c r="F10" s="267"/>
      <c r="G10" s="265"/>
      <c r="H10" s="265"/>
      <c r="I10" s="265"/>
      <c r="J10" s="265"/>
      <c r="K10" s="265"/>
      <c r="L10" s="265"/>
      <c r="M10" s="265"/>
      <c r="N10" s="265"/>
      <c r="O10" s="265"/>
      <c r="P10" s="265"/>
      <c r="Q10" s="265"/>
      <c r="R10" s="265"/>
      <c r="S10" s="265"/>
      <c r="T10" s="265"/>
      <c r="U10" s="265"/>
      <c r="V10" s="265"/>
      <c r="W10" s="265"/>
      <c r="X10" s="265"/>
      <c r="Y10" s="265"/>
      <c r="Z10" s="265"/>
      <c r="AA10" s="265"/>
      <c r="AB10" s="265"/>
      <c r="AC10" s="265"/>
      <c r="AD10" s="265"/>
      <c r="AE10" s="265"/>
      <c r="AF10" s="265"/>
      <c r="AG10" s="265"/>
      <c r="AH10" s="265"/>
      <c r="AI10" s="265"/>
    </row>
    <row r="11" spans="2:35" x14ac:dyDescent="0.25">
      <c r="B11" s="265"/>
      <c r="C11" s="265"/>
      <c r="D11" s="265"/>
      <c r="E11" s="265"/>
      <c r="F11" s="267"/>
      <c r="G11" s="265"/>
      <c r="H11" s="265"/>
      <c r="I11" s="265"/>
      <c r="J11" s="265"/>
      <c r="K11" s="265"/>
      <c r="L11" s="265"/>
      <c r="M11" s="265"/>
      <c r="N11" s="265"/>
      <c r="O11" s="265"/>
      <c r="P11" s="265"/>
      <c r="Q11" s="265"/>
      <c r="R11" s="265"/>
      <c r="S11" s="265"/>
      <c r="T11" s="265"/>
      <c r="U11" s="265"/>
      <c r="V11" s="265"/>
      <c r="W11" s="265"/>
      <c r="X11" s="265"/>
      <c r="Y11" s="265"/>
      <c r="Z11" s="265"/>
      <c r="AA11" s="265"/>
      <c r="AB11" s="265"/>
      <c r="AC11" s="265"/>
      <c r="AD11" s="265"/>
      <c r="AE11" s="265"/>
      <c r="AF11" s="265"/>
      <c r="AG11" s="265"/>
      <c r="AH11" s="265"/>
      <c r="AI11" s="265"/>
    </row>
    <row r="12" spans="2:35" x14ac:dyDescent="0.25">
      <c r="B12" s="265"/>
      <c r="C12" s="265"/>
      <c r="D12" s="265"/>
      <c r="E12" s="265"/>
      <c r="F12" s="267"/>
      <c r="G12" s="265"/>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c r="AG12" s="265"/>
      <c r="AH12" s="265"/>
      <c r="AI12" s="265"/>
    </row>
    <row r="13" spans="2:35" x14ac:dyDescent="0.25">
      <c r="B13" s="265"/>
      <c r="C13" s="265"/>
      <c r="D13" s="265"/>
      <c r="E13" s="265"/>
      <c r="F13" s="267"/>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c r="AG13" s="265"/>
      <c r="AH13" s="265"/>
      <c r="AI13" s="265"/>
    </row>
    <row r="14" spans="2:35" x14ac:dyDescent="0.25">
      <c r="B14" s="265"/>
      <c r="C14" s="265"/>
      <c r="D14" s="265"/>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c r="AG14" s="265"/>
      <c r="AH14" s="265"/>
      <c r="AI14" s="265"/>
    </row>
    <row r="15" spans="2:35" x14ac:dyDescent="0.25">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65"/>
      <c r="AG15" s="265"/>
      <c r="AH15" s="265"/>
      <c r="AI15" s="265"/>
    </row>
    <row r="16" spans="2:35" x14ac:dyDescent="0.25">
      <c r="B16" s="265"/>
      <c r="C16" s="265"/>
      <c r="D16" s="265"/>
      <c r="E16" s="265"/>
      <c r="F16" s="265"/>
      <c r="G16" s="265"/>
      <c r="H16" s="265"/>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c r="AG16" s="265"/>
      <c r="AH16" s="265"/>
      <c r="AI16" s="265"/>
    </row>
    <row r="17" spans="2:35" x14ac:dyDescent="0.25">
      <c r="B17" s="265"/>
      <c r="C17" s="265"/>
      <c r="D17" s="265"/>
      <c r="E17" s="265"/>
      <c r="F17" s="265"/>
      <c r="G17" s="265"/>
      <c r="H17" s="265"/>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c r="AG17" s="265"/>
      <c r="AH17" s="265"/>
      <c r="AI17" s="265"/>
    </row>
    <row r="18" spans="2:35" x14ac:dyDescent="0.25">
      <c r="B18" s="265"/>
      <c r="C18" s="265"/>
      <c r="D18" s="265"/>
      <c r="E18" s="265"/>
      <c r="F18" s="265"/>
      <c r="G18" s="265"/>
      <c r="H18" s="265"/>
      <c r="I18" s="265"/>
      <c r="J18" s="265"/>
      <c r="K18" s="265"/>
      <c r="L18" s="265"/>
      <c r="M18" s="265"/>
      <c r="N18" s="265"/>
      <c r="O18" s="265"/>
      <c r="P18" s="265"/>
      <c r="Q18" s="265"/>
      <c r="R18" s="265"/>
      <c r="S18" s="265"/>
      <c r="T18" s="265"/>
      <c r="U18" s="265"/>
      <c r="V18" s="265"/>
      <c r="W18" s="265"/>
      <c r="X18" s="265"/>
      <c r="Y18" s="265"/>
      <c r="Z18" s="265"/>
      <c r="AA18" s="265"/>
      <c r="AB18" s="265"/>
      <c r="AC18" s="265"/>
      <c r="AD18" s="265"/>
      <c r="AE18" s="265"/>
      <c r="AF18" s="265"/>
      <c r="AG18" s="265"/>
      <c r="AH18" s="265"/>
      <c r="AI18" s="265"/>
    </row>
    <row r="19" spans="2:35" x14ac:dyDescent="0.25">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265"/>
      <c r="AE19" s="265"/>
      <c r="AF19" s="265"/>
      <c r="AG19" s="265"/>
      <c r="AH19" s="265"/>
      <c r="AI19" s="265"/>
    </row>
    <row r="20" spans="2:35" x14ac:dyDescent="0.25">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s="265"/>
      <c r="AG20" s="265"/>
      <c r="AH20" s="265"/>
      <c r="AI20" s="265"/>
    </row>
    <row r="21" spans="2:35" x14ac:dyDescent="0.25">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row>
    <row r="22" spans="2:35" x14ac:dyDescent="0.25">
      <c r="B22" s="265"/>
      <c r="C22" s="265"/>
      <c r="D22" s="265"/>
      <c r="E22" s="265"/>
      <c r="F22" s="265"/>
      <c r="G22" s="265"/>
      <c r="H22" s="265"/>
      <c r="I22" s="265"/>
      <c r="J22" s="265"/>
      <c r="K22" s="265"/>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row>
    <row r="23" spans="2:35" x14ac:dyDescent="0.25">
      <c r="B23" s="265"/>
      <c r="C23" s="265"/>
      <c r="D23" s="265"/>
      <c r="E23" s="265"/>
      <c r="F23" s="265"/>
      <c r="G23" s="265"/>
      <c r="H23" s="265"/>
      <c r="I23" s="265"/>
      <c r="J23" s="265"/>
      <c r="K23" s="265"/>
      <c r="L23" s="265"/>
      <c r="M23" s="265"/>
      <c r="N23" s="265"/>
      <c r="O23" s="265"/>
      <c r="P23" s="265"/>
      <c r="Q23" s="265"/>
      <c r="R23" s="265"/>
      <c r="S23" s="265"/>
      <c r="T23" s="265"/>
      <c r="U23" s="265"/>
      <c r="V23" s="265"/>
      <c r="W23" s="265"/>
      <c r="X23" s="265"/>
      <c r="Y23" s="265"/>
      <c r="Z23" s="265"/>
      <c r="AA23" s="265"/>
      <c r="AB23" s="265"/>
      <c r="AC23" s="265"/>
      <c r="AD23" s="265"/>
      <c r="AE23" s="265"/>
      <c r="AF23" s="265"/>
      <c r="AG23" s="265"/>
      <c r="AH23" s="265"/>
      <c r="AI23" s="265"/>
    </row>
    <row r="24" spans="2:35" x14ac:dyDescent="0.25">
      <c r="B24" s="265"/>
      <c r="C24" s="265"/>
      <c r="D24" s="265"/>
      <c r="E24" s="265"/>
      <c r="F24" s="265"/>
      <c r="G24" s="265"/>
      <c r="H24" s="265"/>
      <c r="I24" s="265"/>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c r="AG24" s="265"/>
      <c r="AH24" s="265"/>
      <c r="AI24" s="265"/>
    </row>
    <row r="25" spans="2:35" x14ac:dyDescent="0.25">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65"/>
      <c r="AE25" s="265"/>
      <c r="AF25" s="265"/>
      <c r="AG25" s="265"/>
      <c r="AH25" s="265"/>
      <c r="AI25" s="265"/>
    </row>
    <row r="26" spans="2:35" x14ac:dyDescent="0.25">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row>
    <row r="27" spans="2:35" x14ac:dyDescent="0.25">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s="265"/>
      <c r="AG27" s="265"/>
      <c r="AH27" s="265"/>
      <c r="AI27" s="265"/>
    </row>
    <row r="28" spans="2:35" x14ac:dyDescent="0.25">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row>
    <row r="29" spans="2:35" x14ac:dyDescent="0.25">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s="265"/>
      <c r="AG29" s="265"/>
      <c r="AH29" s="265"/>
      <c r="AI29" s="265"/>
    </row>
    <row r="30" spans="2:35" x14ac:dyDescent="0.25">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65"/>
      <c r="AE30" s="265"/>
      <c r="AF30" s="265"/>
      <c r="AG30" s="265"/>
      <c r="AH30" s="265"/>
      <c r="AI30" s="265"/>
    </row>
    <row r="31" spans="2:35" x14ac:dyDescent="0.25">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65"/>
      <c r="AE31" s="265"/>
      <c r="AF31" s="265"/>
      <c r="AG31" s="265"/>
      <c r="AH31" s="265"/>
      <c r="AI31" s="265"/>
    </row>
    <row r="32" spans="2:35" x14ac:dyDescent="0.25">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65"/>
      <c r="AE32" s="265"/>
      <c r="AF32" s="265"/>
      <c r="AG32" s="265"/>
      <c r="AH32" s="265"/>
      <c r="AI32" s="265"/>
    </row>
    <row r="33" spans="2:35" x14ac:dyDescent="0.25">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65"/>
      <c r="AE33" s="265"/>
      <c r="AF33" s="265"/>
      <c r="AG33" s="265"/>
      <c r="AH33" s="265"/>
      <c r="AI33" s="265"/>
    </row>
    <row r="34" spans="2:35" x14ac:dyDescent="0.25">
      <c r="B34" s="265"/>
      <c r="C34" s="265"/>
      <c r="D34" s="265"/>
      <c r="E34" s="265"/>
      <c r="F34" s="265"/>
      <c r="G34" s="265"/>
      <c r="H34" s="265"/>
      <c r="I34" s="265"/>
      <c r="J34" s="265"/>
      <c r="K34" s="265"/>
      <c r="L34" s="265"/>
      <c r="M34" s="265"/>
      <c r="N34" s="265"/>
      <c r="O34" s="265"/>
      <c r="P34" s="265"/>
      <c r="Q34" s="265"/>
      <c r="R34" s="265"/>
      <c r="S34" s="265"/>
      <c r="T34" s="265"/>
      <c r="U34" s="265"/>
      <c r="V34" s="265"/>
      <c r="W34" s="265"/>
      <c r="X34" s="265"/>
      <c r="Y34" s="265"/>
      <c r="Z34" s="265"/>
      <c r="AA34" s="265"/>
      <c r="AB34" s="265"/>
      <c r="AC34" s="265"/>
      <c r="AD34" s="265"/>
      <c r="AE34" s="265"/>
      <c r="AF34" s="265"/>
      <c r="AG34" s="265"/>
      <c r="AH34" s="265"/>
      <c r="AI34" s="265"/>
    </row>
    <row r="35" spans="2:35" x14ac:dyDescent="0.25">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65"/>
      <c r="AE35" s="265"/>
      <c r="AF35" s="265"/>
      <c r="AG35" s="265"/>
      <c r="AH35" s="265"/>
      <c r="AI35" s="265"/>
    </row>
    <row r="36" spans="2:35" x14ac:dyDescent="0.25">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65"/>
      <c r="AE36" s="265"/>
      <c r="AF36" s="265"/>
      <c r="AG36" s="265"/>
      <c r="AH36" s="265"/>
      <c r="AI36" s="265"/>
    </row>
    <row r="37" spans="2:35" x14ac:dyDescent="0.25">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65"/>
      <c r="AE37" s="265"/>
      <c r="AF37" s="265"/>
      <c r="AG37" s="265"/>
      <c r="AH37" s="265"/>
      <c r="AI37" s="265"/>
    </row>
    <row r="38" spans="2:35" x14ac:dyDescent="0.25">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65"/>
      <c r="AE38" s="265"/>
      <c r="AF38" s="265"/>
      <c r="AG38" s="265"/>
      <c r="AH38" s="265"/>
      <c r="AI38" s="265"/>
    </row>
    <row r="39" spans="2:35" x14ac:dyDescent="0.25">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65"/>
      <c r="AE39" s="265"/>
      <c r="AF39" s="265"/>
      <c r="AG39" s="265"/>
      <c r="AH39" s="265"/>
      <c r="AI39" s="265"/>
    </row>
    <row r="40" spans="2:35" x14ac:dyDescent="0.25">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65"/>
      <c r="AE40" s="265"/>
      <c r="AF40" s="265"/>
      <c r="AG40" s="265"/>
      <c r="AH40" s="265"/>
      <c r="AI40" s="265"/>
    </row>
    <row r="41" spans="2:35" x14ac:dyDescent="0.25">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65"/>
      <c r="AE41" s="265"/>
      <c r="AF41" s="265"/>
      <c r="AG41" s="265"/>
      <c r="AH41" s="265"/>
      <c r="AI41" s="265"/>
    </row>
    <row r="42" spans="2:35" x14ac:dyDescent="0.25">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65"/>
      <c r="AE42" s="265"/>
      <c r="AF42" s="265"/>
      <c r="AG42" s="265"/>
      <c r="AH42" s="265"/>
      <c r="AI42" s="265"/>
    </row>
    <row r="43" spans="2:35" x14ac:dyDescent="0.25">
      <c r="B43" s="265"/>
      <c r="C43" s="265"/>
      <c r="D43" s="265"/>
      <c r="E43" s="265"/>
      <c r="F43" s="265"/>
      <c r="G43" s="265"/>
      <c r="H43" s="265"/>
      <c r="I43" s="265"/>
      <c r="J43" s="265"/>
      <c r="K43" s="265"/>
      <c r="L43" s="265"/>
      <c r="M43" s="265"/>
      <c r="N43" s="265"/>
      <c r="O43" s="265"/>
      <c r="P43" s="265"/>
      <c r="Q43" s="265"/>
      <c r="R43" s="265"/>
      <c r="S43" s="265"/>
      <c r="T43" s="265"/>
      <c r="U43" s="265"/>
      <c r="V43" s="265"/>
      <c r="W43" s="265"/>
      <c r="X43" s="265"/>
      <c r="Y43" s="265"/>
      <c r="Z43" s="265"/>
      <c r="AA43" s="265"/>
      <c r="AB43" s="265"/>
      <c r="AC43" s="265"/>
      <c r="AD43" s="265"/>
      <c r="AE43" s="265"/>
      <c r="AF43" s="265"/>
      <c r="AG43" s="265"/>
      <c r="AH43" s="265"/>
      <c r="AI43" s="265"/>
    </row>
    <row r="44" spans="2:35" x14ac:dyDescent="0.25">
      <c r="B44" s="265"/>
      <c r="C44" s="265"/>
      <c r="D44" s="265"/>
      <c r="E44" s="265"/>
      <c r="F44" s="265"/>
      <c r="G44" s="265"/>
      <c r="H44" s="265"/>
      <c r="I44" s="265"/>
      <c r="J44" s="265"/>
      <c r="K44" s="265"/>
      <c r="L44" s="265"/>
      <c r="M44" s="265"/>
      <c r="N44" s="265"/>
      <c r="O44" s="265"/>
      <c r="P44" s="265"/>
      <c r="Q44" s="265"/>
      <c r="R44" s="265"/>
      <c r="S44" s="265"/>
      <c r="T44" s="265"/>
      <c r="U44" s="265"/>
      <c r="V44" s="265"/>
      <c r="W44" s="265"/>
      <c r="X44" s="265"/>
      <c r="Y44" s="265"/>
      <c r="Z44" s="265"/>
      <c r="AA44" s="265"/>
      <c r="AB44" s="265"/>
      <c r="AC44" s="265"/>
      <c r="AD44" s="265"/>
      <c r="AE44" s="265"/>
      <c r="AF44" s="265"/>
      <c r="AG44" s="265"/>
      <c r="AH44" s="265"/>
      <c r="AI44" s="265"/>
    </row>
    <row r="45" spans="2:35" x14ac:dyDescent="0.25">
      <c r="B45" s="265"/>
      <c r="C45" s="265"/>
      <c r="D45" s="265"/>
      <c r="E45" s="265"/>
      <c r="F45" s="265"/>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5"/>
      <c r="AH45" s="265"/>
      <c r="AI45" s="265"/>
    </row>
    <row r="46" spans="2:35" x14ac:dyDescent="0.25">
      <c r="B46" s="265"/>
      <c r="C46" s="265"/>
      <c r="D46" s="265"/>
      <c r="E46" s="265"/>
      <c r="F46" s="265"/>
      <c r="G46" s="265"/>
      <c r="H46" s="265"/>
      <c r="I46" s="265"/>
      <c r="J46" s="265"/>
      <c r="K46" s="265"/>
      <c r="L46" s="265"/>
      <c r="M46" s="265"/>
      <c r="N46" s="265"/>
      <c r="O46" s="265"/>
      <c r="P46" s="265"/>
      <c r="Q46" s="265"/>
      <c r="R46" s="265"/>
      <c r="S46" s="265"/>
      <c r="T46" s="265"/>
      <c r="U46" s="265"/>
      <c r="V46" s="265"/>
      <c r="W46" s="265"/>
      <c r="X46" s="265"/>
      <c r="Y46" s="265"/>
      <c r="Z46" s="265"/>
      <c r="AA46" s="265"/>
      <c r="AB46" s="265"/>
      <c r="AC46" s="265"/>
      <c r="AD46" s="265"/>
      <c r="AE46" s="265"/>
      <c r="AF46" s="265"/>
      <c r="AG46" s="265"/>
      <c r="AH46" s="265"/>
      <c r="AI46" s="265"/>
    </row>
    <row r="47" spans="2:35" x14ac:dyDescent="0.25">
      <c r="B47" s="265"/>
      <c r="C47" s="265"/>
      <c r="D47" s="265"/>
      <c r="E47" s="265"/>
      <c r="F47" s="265"/>
      <c r="G47" s="265"/>
      <c r="H47" s="265"/>
      <c r="I47" s="265"/>
      <c r="J47" s="265"/>
      <c r="K47" s="265"/>
      <c r="L47" s="265"/>
      <c r="M47" s="265"/>
      <c r="N47" s="265"/>
      <c r="O47" s="265"/>
      <c r="P47" s="265"/>
      <c r="Q47" s="265"/>
      <c r="R47" s="265"/>
      <c r="S47" s="265"/>
      <c r="T47" s="265"/>
      <c r="U47" s="265"/>
      <c r="V47" s="265"/>
      <c r="W47" s="265"/>
      <c r="X47" s="265"/>
      <c r="Y47" s="265"/>
      <c r="Z47" s="265"/>
      <c r="AA47" s="265"/>
      <c r="AB47" s="265"/>
      <c r="AC47" s="265"/>
      <c r="AD47" s="265"/>
      <c r="AE47" s="265"/>
      <c r="AF47" s="265"/>
      <c r="AG47" s="265"/>
      <c r="AH47" s="265"/>
      <c r="AI47" s="265"/>
    </row>
    <row r="48" spans="2:35" x14ac:dyDescent="0.25">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5"/>
      <c r="AH48" s="265"/>
      <c r="AI48" s="265"/>
    </row>
    <row r="49" spans="2:35" x14ac:dyDescent="0.25">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65"/>
      <c r="AE49" s="265"/>
      <c r="AF49" s="265"/>
      <c r="AG49" s="265"/>
      <c r="AH49" s="265"/>
      <c r="AI49" s="265"/>
    </row>
    <row r="50" spans="2:35" x14ac:dyDescent="0.25">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65"/>
      <c r="AE50" s="265"/>
      <c r="AF50" s="265"/>
      <c r="AG50" s="265"/>
      <c r="AH50" s="265"/>
      <c r="AI50" s="265"/>
    </row>
    <row r="51" spans="2:35" x14ac:dyDescent="0.25">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F51" s="265"/>
      <c r="AG51" s="265"/>
      <c r="AH51" s="265"/>
      <c r="AI51" s="265"/>
    </row>
    <row r="52" spans="2:35" x14ac:dyDescent="0.25">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65"/>
      <c r="AE52" s="265"/>
      <c r="AF52" s="265"/>
      <c r="AG52" s="265"/>
      <c r="AH52" s="265"/>
      <c r="AI52" s="265"/>
    </row>
    <row r="53" spans="2:35" hidden="1" x14ac:dyDescent="0.25"/>
    <row r="54" spans="2:35" hidden="1" x14ac:dyDescent="0.25"/>
    <row r="55" spans="2:35" hidden="1" x14ac:dyDescent="0.25"/>
    <row r="56" spans="2:35" hidden="1" x14ac:dyDescent="0.25"/>
    <row r="57" spans="2:35" hidden="1" x14ac:dyDescent="0.25"/>
    <row r="58" spans="2:35" hidden="1" x14ac:dyDescent="0.25"/>
    <row r="59" spans="2:35" hidden="1" x14ac:dyDescent="0.25"/>
    <row r="60" spans="2:35" hidden="1" x14ac:dyDescent="0.25"/>
    <row r="61" spans="2:35" hidden="1" x14ac:dyDescent="0.25"/>
    <row r="62" spans="2:35" hidden="1" x14ac:dyDescent="0.25"/>
    <row r="63" spans="2:35" hidden="1" x14ac:dyDescent="0.25"/>
    <row r="64" spans="2:35" hidden="1" x14ac:dyDescent="0.25"/>
    <row r="65" spans="6:7" hidden="1" x14ac:dyDescent="0.25"/>
    <row r="66" spans="6:7" hidden="1" x14ac:dyDescent="0.25"/>
    <row r="67" spans="6:7" hidden="1" x14ac:dyDescent="0.25"/>
    <row r="68" spans="6:7" hidden="1" x14ac:dyDescent="0.25"/>
    <row r="69" spans="6:7" hidden="1" x14ac:dyDescent="0.25"/>
    <row r="70" spans="6:7" hidden="1" x14ac:dyDescent="0.25">
      <c r="F70" s="102">
        <v>7508</v>
      </c>
      <c r="G70" s="102" t="s">
        <v>677</v>
      </c>
    </row>
    <row r="71" spans="6:7" hidden="1" x14ac:dyDescent="0.25">
      <c r="F71" s="102">
        <v>7501</v>
      </c>
      <c r="G71" s="102" t="s">
        <v>678</v>
      </c>
    </row>
    <row r="72" spans="6:7" hidden="1" x14ac:dyDescent="0.25">
      <c r="F72" s="102">
        <v>7509</v>
      </c>
      <c r="G72" s="102" t="s">
        <v>679</v>
      </c>
    </row>
    <row r="73" spans="6:7" hidden="1" x14ac:dyDescent="0.25">
      <c r="F73" s="102">
        <v>7502</v>
      </c>
      <c r="G73" s="102" t="s">
        <v>680</v>
      </c>
    </row>
  </sheetData>
  <sheetProtection algorithmName="SHA-512" hashValue="Q0PjBv7/fFz3sp9vPfzou6nXxYIF4AevQNfSSc4O1V+yQvHleJKAWHsBgG47lmW+yjvuuw+oJcOoZsEwnnGccQ==" saltValue="9TubCZTeyW0Yl5lSqeohaw==" spinCount="100000" sheet="1" objects="1" scenarios="1"/>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9</vt:i4>
      </vt:variant>
    </vt:vector>
  </HeadingPairs>
  <TitlesOfParts>
    <vt:vector size="26" baseType="lpstr">
      <vt:lpstr>JURIDICA</vt:lpstr>
      <vt:lpstr>7501</vt:lpstr>
      <vt:lpstr>7502</vt:lpstr>
      <vt:lpstr>7508</vt:lpstr>
      <vt:lpstr>7509.</vt:lpstr>
      <vt:lpstr>7509</vt:lpstr>
      <vt:lpstr>COMPORTAMIENTO</vt:lpstr>
      <vt:lpstr>ENTIDAD</vt:lpstr>
      <vt:lpstr>INVERSION</vt:lpstr>
      <vt:lpstr>PLANO DISPONIBILIDADES 28-04-20</vt:lpstr>
      <vt:lpstr>GIROS MARZO 2018</vt:lpstr>
      <vt:lpstr>PLANO PREDIS EJECUCIONES</vt:lpstr>
      <vt:lpstr>Hoja1</vt:lpstr>
      <vt:lpstr>PLAN CONTRACTUAL</vt:lpstr>
      <vt:lpstr>EJECUCIÓN </vt:lpstr>
      <vt:lpstr>EJEC CDP</vt:lpstr>
      <vt:lpstr>velocimetro</vt:lpstr>
      <vt:lpstr>'7501'!Área_de_impresión</vt:lpstr>
      <vt:lpstr>'7502'!Área_de_impresión</vt:lpstr>
      <vt:lpstr>'7508'!Área_de_impresión</vt:lpstr>
      <vt:lpstr>'7509'!Área_de_impresión</vt:lpstr>
      <vt:lpstr>'7509.'!Área_de_impresión</vt:lpstr>
      <vt:lpstr>'EJECUCIÓN '!Área_de_impresión</vt:lpstr>
      <vt:lpstr>JURIDICA!Área_de_impresión</vt:lpstr>
      <vt:lpstr>'PLAN CONTRACTUAL'!Área_de_impresión</vt:lpstr>
      <vt:lpstr>'PLAN CONTRACTUAL'!Títulos_a_imprimir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Carlos Cepeda Moncada</dc:creator>
  <cp:lastModifiedBy>Maritza Ortega Sanabria</cp:lastModifiedBy>
  <cp:lastPrinted>2018-10-05T20:44:45Z</cp:lastPrinted>
  <dcterms:created xsi:type="dcterms:W3CDTF">2017-04-21T21:33:35Z</dcterms:created>
  <dcterms:modified xsi:type="dcterms:W3CDTF">2019-02-21T14:59:16Z</dcterms:modified>
</cp:coreProperties>
</file>